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035" windowHeight="3435" activeTab="0"/>
  </bookViews>
  <sheets>
    <sheet name="invoices" sheetId="1" r:id="rId1"/>
    <sheet name="assessment" sheetId="2" r:id="rId2"/>
    <sheet name="payroll" sheetId="3" r:id="rId3"/>
    <sheet name="IFR" sheetId="4" r:id="rId4"/>
    <sheet name="claims" sheetId="5" r:id="rId5"/>
    <sheet name="costs" sheetId="6" r:id="rId6"/>
  </sheets>
  <definedNames>
    <definedName name="_xlnm._FilterDatabase" localSheetId="1" hidden="1">'assessment'!$P$3:$P$266</definedName>
    <definedName name="_xlnm._FilterDatabase" localSheetId="5" hidden="1">'costs'!$C$3:$E$266</definedName>
    <definedName name="_xlnm.Print_Area" localSheetId="4">'claims'!$A$4:$W$274</definedName>
    <definedName name="_xlnm.Print_Area" localSheetId="5">'costs'!$A$4:$Q$269</definedName>
    <definedName name="_xlnm.Print_Area" localSheetId="3">'IFR'!$A$1:$AD$269</definedName>
    <definedName name="_xlnm.Print_Area" localSheetId="2">'payroll'!$A$4:$G$269</definedName>
    <definedName name="_xlnm.Print_Titles" localSheetId="1">'assessment'!$1:$3</definedName>
    <definedName name="_xlnm.Print_Titles" localSheetId="4">'claims'!$A:$B,'claims'!$1:$3</definedName>
    <definedName name="_xlnm.Print_Titles" localSheetId="5">'costs'!$1:$3</definedName>
    <definedName name="_xlnm.Print_Titles" localSheetId="3">'IFR'!$A:$B,'IFR'!$1:$3</definedName>
    <definedName name="_xlnm.Print_Titles" localSheetId="0">'invoices'!$1:$3</definedName>
    <definedName name="_xlnm.Print_Titles" localSheetId="2">'payroll'!$1:$3</definedName>
  </definedNames>
  <calcPr fullCalcOnLoad="1"/>
</workbook>
</file>

<file path=xl/comments1.xml><?xml version="1.0" encoding="utf-8"?>
<comments xmlns="http://schemas.openxmlformats.org/spreadsheetml/2006/main">
  <authors>
    <author>SBC1</author>
  </authors>
  <commentList>
    <comment ref="A99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  <comment ref="B99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  <comment ref="A148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B148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A23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B23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</commentList>
</comments>
</file>

<file path=xl/comments2.xml><?xml version="1.0" encoding="utf-8"?>
<comments xmlns="http://schemas.openxmlformats.org/spreadsheetml/2006/main">
  <authors>
    <author>SBC1</author>
  </authors>
  <commentList>
    <comment ref="A148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B148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A99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  <comment ref="B23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A23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B99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</commentList>
</comments>
</file>

<file path=xl/comments3.xml><?xml version="1.0" encoding="utf-8"?>
<comments xmlns="http://schemas.openxmlformats.org/spreadsheetml/2006/main">
  <authors>
    <author>SBC1</author>
  </authors>
  <commentList>
    <comment ref="A148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B148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A99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  <comment ref="A23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B23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B99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  <comment ref="E10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Budgeted FY 2010 payroll reported by TDMV 03/16/10.</t>
        </r>
      </text>
    </comment>
    <comment ref="E1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Budgeted FY2011 payroll.</t>
        </r>
      </text>
    </comment>
    <comment ref="E133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Budgeted FY2011 payroll.</t>
        </r>
      </text>
    </comment>
  </commentList>
</comments>
</file>

<file path=xl/comments4.xml><?xml version="1.0" encoding="utf-8"?>
<comments xmlns="http://schemas.openxmlformats.org/spreadsheetml/2006/main">
  <authors>
    <author>Stuart B. Cargile</author>
    <author>SBC1</author>
  </authors>
  <commentList>
    <comment ref="V86" authorId="0">
      <text>
        <r>
          <rPr>
            <b/>
            <sz val="8"/>
            <rFont val="Tahoma"/>
            <family val="0"/>
          </rPr>
          <t>Stuart B. Cargile:</t>
        </r>
        <r>
          <rPr>
            <sz val="8"/>
            <rFont val="Tahoma"/>
            <family val="0"/>
          </rPr>
          <t xml:space="preserve">
includes A511 Vocational Nurse Exsaminers</t>
        </r>
      </text>
    </comment>
    <comment ref="W86" authorId="0">
      <text>
        <r>
          <rPr>
            <b/>
            <sz val="8"/>
            <rFont val="Tahoma"/>
            <family val="0"/>
          </rPr>
          <t>Stuart B. Cargile:</t>
        </r>
        <r>
          <rPr>
            <sz val="8"/>
            <rFont val="Tahoma"/>
            <family val="0"/>
          </rPr>
          <t xml:space="preserve">
includes A511 Vocational Nurse Exsaminers</t>
        </r>
      </text>
    </comment>
    <comment ref="X86" authorId="0">
      <text>
        <r>
          <rPr>
            <b/>
            <sz val="8"/>
            <rFont val="Tahoma"/>
            <family val="0"/>
          </rPr>
          <t>Stuart B. Cargile:</t>
        </r>
        <r>
          <rPr>
            <sz val="8"/>
            <rFont val="Tahoma"/>
            <family val="0"/>
          </rPr>
          <t xml:space="preserve">
includes A511 Vocational Nurse Exsaminers</t>
        </r>
      </text>
    </comment>
    <comment ref="G86" authorId="0">
      <text>
        <r>
          <rPr>
            <b/>
            <sz val="8"/>
            <rFont val="Tahoma"/>
            <family val="0"/>
          </rPr>
          <t>Stuart B. Cargile:</t>
        </r>
        <r>
          <rPr>
            <sz val="8"/>
            <rFont val="Tahoma"/>
            <family val="0"/>
          </rPr>
          <t xml:space="preserve">
includes A511 Vocational Nurse Exsaminers</t>
        </r>
      </text>
    </comment>
    <comment ref="C86" authorId="0">
      <text>
        <r>
          <rPr>
            <b/>
            <sz val="8"/>
            <rFont val="Tahoma"/>
            <family val="0"/>
          </rPr>
          <t>Stuart B. Cargile:</t>
        </r>
        <r>
          <rPr>
            <sz val="8"/>
            <rFont val="Tahoma"/>
            <family val="0"/>
          </rPr>
          <t xml:space="preserve">
includes A511 Vocational Nurse Exsaminers</t>
        </r>
      </text>
    </comment>
    <comment ref="D86" authorId="0">
      <text>
        <r>
          <rPr>
            <b/>
            <sz val="8"/>
            <rFont val="Tahoma"/>
            <family val="0"/>
          </rPr>
          <t>Stuart B. Cargile:</t>
        </r>
        <r>
          <rPr>
            <sz val="8"/>
            <rFont val="Tahoma"/>
            <family val="0"/>
          </rPr>
          <t xml:space="preserve">
includes A511 Vocational Nurse Exsaminers</t>
        </r>
      </text>
    </comment>
    <comment ref="A148" authorId="1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B148" authorId="1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A99" authorId="1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  <comment ref="A236" authorId="1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B236" authorId="1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B99" authorId="1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  <comment ref="Q106" authorId="1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Actual 2010 FTEs for 1st 3 Q with budgeted FTEs for last Q.</t>
        </r>
      </text>
    </comment>
    <comment ref="Q16" authorId="1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Budgeted FY 2011</t>
        </r>
      </text>
    </comment>
    <comment ref="Q133" authorId="1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Budgeted FY 2011</t>
        </r>
      </text>
    </comment>
  </commentList>
</comments>
</file>

<file path=xl/comments5.xml><?xml version="1.0" encoding="utf-8"?>
<comments xmlns="http://schemas.openxmlformats.org/spreadsheetml/2006/main">
  <authors>
    <author>SBC1</author>
  </authors>
  <commentList>
    <comment ref="A148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B148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A99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  <comment ref="A23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B23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B99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</commentList>
</comments>
</file>

<file path=xl/comments6.xml><?xml version="1.0" encoding="utf-8"?>
<comments xmlns="http://schemas.openxmlformats.org/spreadsheetml/2006/main">
  <authors>
    <author>SBC1</author>
  </authors>
  <commentList>
    <comment ref="A148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B148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formerly C128 Karnes</t>
        </r>
      </text>
    </comment>
    <comment ref="A99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  <comment ref="A23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B236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Bailey, C009</t>
        </r>
      </text>
    </comment>
    <comment ref="B99" authorId="0">
      <text>
        <r>
          <rPr>
            <b/>
            <sz val="8"/>
            <rFont val="Tahoma"/>
            <family val="0"/>
          </rPr>
          <t>SBC1:</t>
        </r>
        <r>
          <rPr>
            <sz val="8"/>
            <rFont val="Tahoma"/>
            <family val="0"/>
          </rPr>
          <t xml:space="preserve">
Previously A527 Cancer Council</t>
        </r>
      </text>
    </comment>
  </commentList>
</comments>
</file>

<file path=xl/sharedStrings.xml><?xml version="1.0" encoding="utf-8"?>
<sst xmlns="http://schemas.openxmlformats.org/spreadsheetml/2006/main" count="3684" uniqueCount="601">
  <si>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</si>
  <si>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</si>
  <si>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</si>
  <si>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</si>
  <si>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</si>
  <si>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</si>
  <si>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</si>
  <si>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</si>
  <si>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</si>
  <si>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</si>
  <si>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</si>
  <si>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</si>
  <si>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</si>
  <si>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</si>
  <si>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</si>
  <si>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</si>
  <si>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</si>
  <si>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</si>
  <si>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</si>
  <si>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</si>
  <si>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</si>
  <si>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</si>
  <si>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</si>
  <si>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</si>
  <si>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</si>
  <si>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</si>
  <si>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</si>
  <si>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</si>
  <si>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</si>
  <si>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</si>
  <si>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</si>
  <si>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</si>
  <si>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</si>
  <si>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</si>
  <si>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</si>
  <si>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</si>
  <si>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</si>
  <si>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</si>
  <si>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</si>
  <si>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</si>
  <si>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</si>
  <si>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</si>
  <si>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</si>
  <si>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</si>
  <si>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</si>
  <si>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</si>
  <si>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</si>
  <si>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</si>
  <si>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</si>
  <si>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</si>
  <si>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</si>
  <si>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</si>
  <si>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</si>
  <si>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</si>
  <si>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</si>
  <si>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</si>
  <si>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</si>
  <si>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</si>
  <si>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</si>
  <si>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</si>
  <si>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</si>
  <si>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</si>
  <si>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</si>
  <si>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</si>
  <si>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</si>
  <si>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A325</t>
  </si>
  <si>
    <t>A329</t>
  </si>
  <si>
    <t>Real Estate Commission</t>
  </si>
  <si>
    <t>A332</t>
  </si>
  <si>
    <t>Housing and Community Affairs, Dept. of</t>
  </si>
  <si>
    <t>A333</t>
  </si>
  <si>
    <t>State-Federal Relations, Office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</si>
  <si>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</si>
  <si>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</si>
  <si>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</si>
  <si>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</si>
  <si>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</si>
  <si>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</si>
  <si>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</si>
  <si>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</si>
  <si>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</si>
  <si>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</si>
  <si>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</si>
  <si>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</si>
  <si>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</si>
  <si>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</si>
  <si>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</si>
  <si>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</si>
  <si>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Adjutant General</t>
  </si>
  <si>
    <t>A403</t>
  </si>
  <si>
    <t>Veterans Commission</t>
  </si>
  <si>
    <t>A405</t>
  </si>
  <si>
    <t>Public Safety, Department of</t>
  </si>
  <si>
    <t>A407</t>
  </si>
  <si>
    <t>Law Enforcement Officers Standards &amp; Ed.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</si>
  <si>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</si>
  <si>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</si>
  <si>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</si>
  <si>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</si>
  <si>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</si>
  <si>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</si>
  <si>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</si>
  <si>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</si>
  <si>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</si>
  <si>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</si>
  <si>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</si>
  <si>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</si>
  <si>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</si>
  <si>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</si>
  <si>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</si>
  <si>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</si>
  <si>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</si>
  <si>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</si>
  <si>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</si>
  <si>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</si>
  <si>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</si>
  <si>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Professional Engineers, Texas Board of</t>
  </si>
  <si>
    <t>A464</t>
  </si>
  <si>
    <t>Professional Land Surveying, Board of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</si>
  <si>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</si>
  <si>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</si>
  <si>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</si>
  <si>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</si>
  <si>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</si>
  <si>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</si>
  <si>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</si>
  <si>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</si>
  <si>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</si>
  <si>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</si>
  <si>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</si>
  <si>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</si>
  <si>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</si>
  <si>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</si>
  <si>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</si>
  <si>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</si>
  <si>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</si>
  <si>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</si>
  <si>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</si>
  <si>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A512</t>
  </si>
  <si>
    <t>A513</t>
  </si>
  <si>
    <t>Funeral Service Commission</t>
  </si>
  <si>
    <t>A514</t>
  </si>
  <si>
    <t>Optometry Board</t>
  </si>
  <si>
    <t>A515</t>
  </si>
  <si>
    <t>Pharmacy, Board of</t>
  </si>
  <si>
    <t>A520</t>
  </si>
  <si>
    <t>Psychologists, Board of Examiners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</si>
  <si>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</si>
  <si>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</si>
  <si>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</si>
  <si>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</si>
  <si>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</si>
  <si>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</si>
  <si>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</si>
  <si>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</si>
  <si>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</si>
  <si>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</si>
  <si>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</si>
  <si>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</si>
  <si>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</si>
  <si>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</si>
  <si>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</si>
  <si>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A665</t>
  </si>
  <si>
    <t>Juvenile Probation Commission</t>
  </si>
  <si>
    <t>A694</t>
  </si>
  <si>
    <t>Youth Commission, Texas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</si>
  <si>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</si>
  <si>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</si>
  <si>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</si>
  <si>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</si>
  <si>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</si>
  <si>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</si>
  <si>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</si>
  <si>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</si>
  <si>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</si>
  <si>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</si>
  <si>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</si>
  <si>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</si>
  <si>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</si>
  <si>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</si>
  <si>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</si>
  <si>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</si>
  <si>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</si>
  <si>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</si>
  <si>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</si>
  <si>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</si>
  <si>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</si>
  <si>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</si>
  <si>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</si>
  <si>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</si>
  <si>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</si>
  <si>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</si>
  <si>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</si>
  <si>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</si>
  <si>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</si>
  <si>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</si>
  <si>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</si>
  <si>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</si>
  <si>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</si>
  <si>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</si>
  <si>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</si>
  <si>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</si>
  <si>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</si>
  <si>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</si>
  <si>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</si>
  <si>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</si>
  <si>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</si>
  <si>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</si>
  <si>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</si>
  <si>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</si>
  <si>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</si>
  <si>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</si>
  <si>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</si>
  <si>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</si>
  <si>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</si>
  <si>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</si>
  <si>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</si>
  <si>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</si>
  <si>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</si>
  <si>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</si>
  <si>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</si>
  <si>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</si>
  <si>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</si>
  <si>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</si>
  <si>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</si>
  <si>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</si>
  <si>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</si>
  <si>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Bailey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</si>
  <si>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</si>
  <si>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</si>
  <si>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</si>
  <si>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</si>
  <si>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</si>
  <si>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</si>
  <si>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</si>
  <si>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</si>
  <si>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</si>
  <si>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</si>
  <si>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</si>
  <si>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</si>
  <si>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</si>
  <si>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</si>
  <si>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</si>
  <si>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</si>
  <si>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</si>
  <si>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</si>
  <si>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</si>
  <si>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</si>
  <si>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</si>
  <si>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</si>
  <si>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</si>
  <si>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</si>
  <si>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</si>
  <si>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</si>
  <si>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</si>
  <si>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</si>
  <si>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</si>
  <si>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</si>
  <si>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</si>
  <si>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</si>
  <si>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</si>
  <si>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</si>
  <si>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</si>
  <si>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</si>
  <si>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C053</t>
  </si>
  <si>
    <t>Crockett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</si>
  <si>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</si>
  <si>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</si>
  <si>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</si>
  <si>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</si>
  <si>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</si>
  <si>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</si>
  <si>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</si>
  <si>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</si>
  <si>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</si>
  <si>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</si>
  <si>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</si>
  <si>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</si>
  <si>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</si>
  <si>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</si>
  <si>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</si>
  <si>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</si>
  <si>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</si>
  <si>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</si>
  <si>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</si>
  <si>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</si>
  <si>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</si>
  <si>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</si>
  <si>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</si>
  <si>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</si>
  <si>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</si>
  <si>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</si>
  <si>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</si>
  <si>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</si>
  <si>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</si>
  <si>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</si>
  <si>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</si>
  <si>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</si>
  <si>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</si>
  <si>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</si>
  <si>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</si>
  <si>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</si>
  <si>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</si>
  <si>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</si>
  <si>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</si>
  <si>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</si>
  <si>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</si>
  <si>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</si>
  <si>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</si>
  <si>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</si>
  <si>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</si>
  <si>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</si>
  <si>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</si>
  <si>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</si>
  <si>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</si>
  <si>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</si>
  <si>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</si>
  <si>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</si>
  <si>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</si>
  <si>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</si>
  <si>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</si>
  <si>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</si>
  <si>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</si>
  <si>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</si>
  <si>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</si>
  <si>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</si>
  <si>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</si>
  <si>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</si>
  <si>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</si>
  <si>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</si>
  <si>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</si>
  <si>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</si>
  <si>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C119</t>
  </si>
  <si>
    <t>Jack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</si>
  <si>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</si>
  <si>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</si>
  <si>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</si>
  <si>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</si>
  <si>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</si>
  <si>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</si>
  <si>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</si>
  <si>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</si>
  <si>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</si>
  <si>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</si>
  <si>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</si>
  <si>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</si>
  <si>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</si>
  <si>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</si>
  <si>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</si>
  <si>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</si>
  <si>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</si>
  <si>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</si>
  <si>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</si>
  <si>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</si>
  <si>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</si>
  <si>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</si>
  <si>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</si>
  <si>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</si>
  <si>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</si>
  <si>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</si>
  <si>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</si>
  <si>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</si>
  <si>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</si>
  <si>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</si>
  <si>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</si>
  <si>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</si>
  <si>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</si>
  <si>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</si>
  <si>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</si>
  <si>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</si>
  <si>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</si>
  <si>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</si>
  <si>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</si>
  <si>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</si>
  <si>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</si>
  <si>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</si>
  <si>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</si>
  <si>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</si>
  <si>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</si>
  <si>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</si>
  <si>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</si>
  <si>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</si>
  <si>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</si>
  <si>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</si>
  <si>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</si>
  <si>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</si>
  <si>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</si>
  <si>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</si>
  <si>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</si>
  <si>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</si>
  <si>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</si>
  <si>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</si>
  <si>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</si>
  <si>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</si>
  <si>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</si>
  <si>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</si>
  <si>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</si>
  <si>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</si>
  <si>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</si>
  <si>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</si>
  <si>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</si>
  <si>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</si>
  <si>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</si>
  <si>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</si>
  <si>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</si>
  <si>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</si>
  <si>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</si>
  <si>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</si>
  <si>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</si>
  <si>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</si>
  <si>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</si>
  <si>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</si>
  <si>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</si>
  <si>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</si>
  <si>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</si>
  <si>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</si>
  <si>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</si>
  <si>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</si>
  <si>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</si>
  <si>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</si>
  <si>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</si>
  <si>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</si>
  <si>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</si>
  <si>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</si>
  <si>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</si>
  <si>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</si>
  <si>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</si>
  <si>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</si>
  <si>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</si>
  <si>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</si>
  <si>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</si>
  <si>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</si>
  <si>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</si>
  <si>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</si>
  <si>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</si>
  <si>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</si>
  <si>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</si>
  <si>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</si>
  <si>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</si>
  <si>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</si>
  <si>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</si>
  <si>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</si>
  <si>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</si>
  <si>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</si>
  <si>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</si>
  <si>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</si>
  <si>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</si>
  <si>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</si>
  <si>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</si>
  <si>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</si>
  <si>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</si>
  <si>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</si>
  <si>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</si>
  <si>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</si>
  <si>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</si>
  <si>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</si>
  <si>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</si>
  <si>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</si>
  <si>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</si>
  <si>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</si>
  <si>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</si>
  <si>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</si>
  <si>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</si>
  <si>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</si>
  <si>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</si>
  <si>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</si>
  <si>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</si>
  <si>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</si>
  <si>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</si>
  <si>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</si>
  <si>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</si>
  <si>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</si>
  <si>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</si>
  <si>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</si>
  <si>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</si>
  <si>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</si>
  <si>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</si>
  <si>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</si>
  <si>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</si>
  <si>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</si>
  <si>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</si>
  <si>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</si>
  <si>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</si>
  <si>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</si>
  <si>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</si>
  <si>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</si>
  <si>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</si>
  <si>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</si>
  <si>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</si>
  <si>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</si>
  <si>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</si>
  <si>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</si>
  <si>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</si>
  <si>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A357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</si>
  <si>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</si>
  <si>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</si>
  <si>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</si>
  <si>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</si>
  <si>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</si>
  <si>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</si>
  <si>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A538</t>
  </si>
  <si>
    <t>A539</t>
  </si>
  <si>
    <t>A537</t>
  </si>
  <si>
    <t>Dept. of Family and Protective Services</t>
  </si>
  <si>
    <t>C158</t>
  </si>
  <si>
    <t>C159</t>
  </si>
  <si>
    <t>C160</t>
  </si>
  <si>
    <t>Dept. of State Health Services</t>
  </si>
  <si>
    <t>Dept. of Assistive and Rehabilitative Services</t>
  </si>
  <si>
    <t>Dept. of Aging and Disability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</si>
  <si>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</si>
  <si>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</si>
  <si>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</si>
  <si>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</si>
  <si>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</si>
  <si>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</si>
  <si>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</si>
  <si>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FY2007</t>
  </si>
  <si>
    <t>FY 2007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</si>
  <si>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</si>
  <si>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</si>
  <si>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</si>
  <si>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</si>
  <si>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</si>
  <si>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2007 Avg.</t>
  </si>
  <si>
    <t>Atascosa</t>
  </si>
  <si>
    <t>Kendall</t>
  </si>
  <si>
    <t>C007</t>
  </si>
  <si>
    <t>C130</t>
  </si>
  <si>
    <t>A542</t>
  </si>
  <si>
    <t>Previous FY Collected Shortage (Overage)</t>
  </si>
  <si>
    <t>FY 2009</t>
  </si>
  <si>
    <t>Payroll *</t>
  </si>
  <si>
    <t>Office of Rural Community Affairs</t>
  </si>
  <si>
    <t>Final</t>
  </si>
  <si>
    <t>FY2008</t>
  </si>
  <si>
    <t>A608</t>
  </si>
  <si>
    <t>Department of Motor Vehicles</t>
  </si>
  <si>
    <t>C185</t>
  </si>
  <si>
    <t>Parmer  Previously Bailey</t>
  </si>
  <si>
    <t>Parmer</t>
  </si>
  <si>
    <t>Atascosa was previously named Karnes</t>
  </si>
  <si>
    <t>FY 2008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</si>
  <si>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</si>
  <si>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</si>
  <si>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</si>
  <si>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</si>
  <si>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</si>
  <si>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</si>
  <si>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</si>
  <si>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</si>
  <si>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</si>
  <si>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</si>
  <si>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</si>
  <si>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</si>
  <si>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</si>
  <si>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</si>
  <si>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</si>
  <si>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</si>
  <si>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</si>
  <si>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</si>
  <si>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</si>
  <si>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</si>
  <si>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</si>
  <si>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Fire Fighter's Pension Commission</t>
  </si>
  <si>
    <t>Railroad Commission</t>
  </si>
  <si>
    <t>Texas Board of Geoscientist</t>
  </si>
  <si>
    <t>Texas Board of Nursing</t>
  </si>
  <si>
    <t>Podiatric Medical Examiners, State Board of</t>
  </si>
  <si>
    <t>Soil &amp; Water Conservation Board</t>
  </si>
  <si>
    <t>Texas Tech University Health Sciences Center</t>
  </si>
  <si>
    <t>Texas State University - San Marcos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</si>
  <si>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</si>
  <si>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</si>
  <si>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</si>
  <si>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</si>
  <si>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</si>
  <si>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</si>
  <si>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2008 Avg.</t>
  </si>
  <si>
    <t>=</t>
  </si>
  <si>
    <t>-</t>
  </si>
  <si>
    <t>Cancer Prevention and Research Institute</t>
  </si>
  <si>
    <t>A215</t>
  </si>
  <si>
    <t>Office of Capital Writs</t>
  </si>
  <si>
    <t>Risk Management and Workers' Comp. Administration(incl.required funding for emp.benefits)</t>
  </si>
  <si>
    <t>Projected Current FY (2011) Claim Payments</t>
  </si>
  <si>
    <t>FY2009</t>
  </si>
  <si>
    <t>2009 Avg.</t>
  </si>
  <si>
    <t>A773</t>
  </si>
  <si>
    <t>University of North Texas Dallas</t>
  </si>
  <si>
    <t>FY 2011</t>
  </si>
  <si>
    <t>Adjusted</t>
  </si>
  <si>
    <t>Previous</t>
  </si>
  <si>
    <t>Remaining</t>
  </si>
  <si>
    <t>Payments</t>
  </si>
  <si>
    <t>Received</t>
  </si>
  <si>
    <t>Amount Due</t>
  </si>
  <si>
    <t>Risk Management and Workers' Comp. FY 2011 Admin.</t>
  </si>
  <si>
    <t>Initial *</t>
  </si>
  <si>
    <t>*</t>
  </si>
  <si>
    <t>Amended 08/17/2010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</si>
</sst>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#,##0.0"/>
    <numFmt numFmtId="167" formatCode="&quot;$&quot;#,##0"/>
    <numFmt numFmtId="168" formatCode="0.0000%"/>
    <numFmt numFmtId="169" formatCode="_(* #,##0.000_);_(* \(#,##0.00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_);\(0.00\)"/>
    <numFmt numFmtId="173" formatCode="&quot;$&quot;#,##0.00"/>
    <numFmt numFmtId="174" formatCode="#,##0.00;[Red]#,##0.00"/>
    <numFmt numFmtId="175" formatCode="#,##0.000;[Red]#,##0.000"/>
    <numFmt numFmtId="176" formatCode="#,##0.0000;[Red]#,##0.0000"/>
    <numFmt numFmtId="177" formatCode="0.00000000000000000%"/>
    <numFmt numFmtId="178" formatCode="#,##0.000_);\(#,##0.000\)"/>
    <numFmt numFmtId="179" formatCode="#,##0.0000_);\(#,##0.0000\)"/>
    <numFmt numFmtId="180" formatCode="#,##0.00000_);\(#,##0.00000\)"/>
    <numFmt numFmtId="181" formatCode="#,##0.000000_);\(#,##0.000000\)"/>
    <numFmt numFmtId="182" formatCode="#,##0.0000000_);\(#,##0.0000000\)"/>
    <numFmt numFmtId="183" formatCode="#,##0.00000000_);\(#,##0.00000000\)"/>
    <numFmt numFmtId="184" formatCode="#,##0.000000000_);\(#,##0.000000000\)"/>
    <numFmt numFmtId="185" formatCode="_(* #,##0.000000000000000_);_(* \(#,##0.000000000000000\);_(* &quot;-&quot;???????????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_);[Red]\(#,##0.0\)"/>
    <numFmt numFmtId="191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b/>
      <sz val="10"/>
      <name val="MS Sans Serif"/>
      <family val="2"/>
    </font>
    <font>
      <sz val="8"/>
      <name val="Arial"/>
      <family val="0"/>
    </font>
    <font>
      <sz val="8"/>
      <name val="Tahoma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3" fillId="0" borderId="0" xfId="57" applyFont="1" applyAlignment="1">
      <alignment horizontal="center"/>
    </xf>
    <xf numFmtId="164" fontId="0" fillId="0" borderId="0" xfId="57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57" applyNumberForma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11" xfId="0" applyNumberFormat="1" applyBorder="1" applyAlignment="1">
      <alignment/>
    </xf>
    <xf numFmtId="0" fontId="3" fillId="0" borderId="0" xfId="0" applyFont="1" applyAlignment="1">
      <alignment horizontal="center"/>
    </xf>
    <xf numFmtId="164" fontId="0" fillId="0" borderId="11" xfId="57" applyNumberFormat="1" applyBorder="1" applyAlignment="1">
      <alignment/>
    </xf>
    <xf numFmtId="10" fontId="1" fillId="0" borderId="0" xfId="57" applyNumberFormat="1" applyFont="1" applyAlignment="1">
      <alignment horizontal="center"/>
    </xf>
    <xf numFmtId="170" fontId="0" fillId="0" borderId="0" xfId="42" applyNumberFormat="1" applyAlignment="1">
      <alignment/>
    </xf>
    <xf numFmtId="10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9" fontId="0" fillId="0" borderId="10" xfId="0" applyNumberFormat="1" applyBorder="1" applyAlignment="1">
      <alignment/>
    </xf>
    <xf numFmtId="174" fontId="0" fillId="0" borderId="11" xfId="0" applyNumberFormat="1" applyBorder="1" applyAlignment="1">
      <alignment/>
    </xf>
    <xf numFmtId="175" fontId="0" fillId="0" borderId="0" xfId="57" applyNumberForma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165" fontId="3" fillId="0" borderId="0" xfId="57" applyNumberFormat="1" applyFont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42" applyNumberFormat="1" applyFont="1" applyAlignment="1">
      <alignment/>
    </xf>
    <xf numFmtId="164" fontId="0" fillId="0" borderId="10" xfId="57" applyNumberFormat="1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57" applyNumberFormat="1" applyBorder="1" applyAlignment="1">
      <alignment/>
    </xf>
    <xf numFmtId="37" fontId="0" fillId="0" borderId="10" xfId="42" applyNumberFormat="1" applyFont="1" applyBorder="1" applyAlignment="1">
      <alignment/>
    </xf>
    <xf numFmtId="175" fontId="0" fillId="0" borderId="10" xfId="57" applyNumberFormat="1" applyBorder="1" applyAlignment="1">
      <alignment/>
    </xf>
    <xf numFmtId="170" fontId="0" fillId="0" borderId="10" xfId="42" applyNumberFormat="1" applyBorder="1" applyAlignment="1">
      <alignment/>
    </xf>
    <xf numFmtId="39" fontId="0" fillId="0" borderId="0" xfId="0" applyNumberFormat="1" applyBorder="1" applyAlignment="1">
      <alignment/>
    </xf>
    <xf numFmtId="39" fontId="8" fillId="0" borderId="0" xfId="0" applyNumberFormat="1" applyFont="1" applyAlignment="1">
      <alignment/>
    </xf>
    <xf numFmtId="40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9" fillId="0" borderId="0" xfId="0" applyFont="1" applyAlignment="1">
      <alignment horizontal="right" vertical="center"/>
    </xf>
    <xf numFmtId="10" fontId="0" fillId="0" borderId="11" xfId="57" applyNumberFormat="1" applyBorder="1" applyAlignment="1">
      <alignment/>
    </xf>
    <xf numFmtId="37" fontId="0" fillId="0" borderId="11" xfId="42" applyNumberFormat="1" applyFont="1" applyBorder="1" applyAlignment="1">
      <alignment/>
    </xf>
    <xf numFmtId="0" fontId="0" fillId="0" borderId="0" xfId="0" applyAlignment="1" quotePrefix="1">
      <alignment horizontal="center"/>
    </xf>
    <xf numFmtId="37" fontId="8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PageLayoutView="0" workbookViewId="0" topLeftCell="A1">
      <pane xSplit="2" ySplit="3" topLeftCell="C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1" sqref="A1"/>
    </sheetView>
  </sheetViews>
  <sheetFormatPr defaultColWidth="9.140625" defaultRowHeight="12.75" outlineLevelRow="1"/>
  <cols>
    <col min="1" max="1" width="6.00390625" style="0" customWidth="1"/>
    <col min="2" max="2" width="33.57421875" style="0" customWidth="1"/>
    <col min="3" max="3" width="2.421875" style="0" customWidth="1"/>
    <col min="4" max="4" width="10.140625" style="0" customWidth="1"/>
    <col min="5" max="5" width="2.28125" style="0" customWidth="1"/>
    <col min="6" max="6" width="13.140625" style="0" customWidth="1"/>
    <col min="7" max="7" width="1.57421875" style="0" customWidth="1"/>
    <col min="8" max="8" width="14.00390625" style="0" bestFit="1" customWidth="1"/>
    <col min="9" max="9" width="1.57421875" style="0" customWidth="1"/>
    <col min="10" max="10" width="13.421875" style="0" bestFit="1" customWidth="1"/>
  </cols>
  <sheetData>
    <row r="1" spans="4:10" ht="12.75">
      <c r="D1" s="1" t="s">
        <v>0</v>
      </c>
      <c r="F1" s="1" t="s">
        <v>591</v>
      </c>
      <c r="H1" s="1" t="s">
        <v>592</v>
      </c>
      <c r="J1" s="1" t="s">
        <v>593</v>
      </c>
    </row>
    <row r="2" spans="1:10" ht="12.75">
      <c r="A2" s="20" t="s">
        <v>475</v>
      </c>
      <c r="B2" s="20"/>
      <c r="D2" s="1" t="s">
        <v>3</v>
      </c>
      <c r="F2" s="1" t="s">
        <v>3</v>
      </c>
      <c r="H2" s="1" t="s">
        <v>594</v>
      </c>
      <c r="J2" s="1" t="s">
        <v>590</v>
      </c>
    </row>
    <row r="3" spans="1:10" ht="12.75">
      <c r="A3" s="2" t="s">
        <v>473</v>
      </c>
      <c r="B3" s="2" t="s">
        <v>474</v>
      </c>
      <c r="D3" s="3" t="s">
        <v>5</v>
      </c>
      <c r="F3" s="3" t="s">
        <v>6</v>
      </c>
      <c r="H3" s="3" t="s">
        <v>595</v>
      </c>
      <c r="J3" s="3" t="s">
        <v>596</v>
      </c>
    </row>
    <row r="4" spans="4:6" ht="12.75">
      <c r="D4" s="5"/>
      <c r="F4" s="6"/>
    </row>
    <row r="5" spans="1:11" ht="12.75">
      <c r="A5" t="s">
        <v>7</v>
      </c>
      <c r="B5" t="s">
        <v>545</v>
      </c>
      <c r="D5" s="4">
        <f>+assessment!H5</f>
        <v>0.0009564042004765522</v>
      </c>
      <c r="F5" s="17">
        <f>+assessment!J5</f>
        <v>52001.00256981886</v>
      </c>
      <c r="H5" s="17">
        <v>-42387.9</v>
      </c>
      <c r="J5" s="17">
        <f aca="true" t="shared" si="0" ref="J5:J29">SUM(F5:H5)</f>
        <v>9613.10256981886</v>
      </c>
      <c r="K5" s="17"/>
    </row>
    <row r="6" spans="1:11" ht="12.75">
      <c r="A6" t="s">
        <v>8</v>
      </c>
      <c r="B6" t="s">
        <v>546</v>
      </c>
      <c r="D6" s="4">
        <f>+assessment!H6</f>
        <v>0.0011600467931985037</v>
      </c>
      <c r="F6" s="17">
        <f>+assessment!J6</f>
        <v>63073.32845690952</v>
      </c>
      <c r="H6" s="17">
        <v>-51413.51</v>
      </c>
      <c r="J6" s="17">
        <f t="shared" si="0"/>
        <v>11659.818456909517</v>
      </c>
      <c r="K6" s="17"/>
    </row>
    <row r="7" spans="1:11" ht="12.75">
      <c r="A7" t="s">
        <v>9</v>
      </c>
      <c r="B7" t="s">
        <v>10</v>
      </c>
      <c r="D7" s="4">
        <f>+assessment!H7</f>
        <v>0.0010863974283814347</v>
      </c>
      <c r="F7" s="17">
        <f>+assessment!J7</f>
        <v>59068.91190665847</v>
      </c>
      <c r="H7" s="17">
        <v>-48149.39</v>
      </c>
      <c r="J7" s="17">
        <f t="shared" si="0"/>
        <v>10919.521906658469</v>
      </c>
      <c r="K7" s="17"/>
    </row>
    <row r="8" spans="1:11" ht="12.75">
      <c r="A8" t="s">
        <v>11</v>
      </c>
      <c r="B8" t="s">
        <v>12</v>
      </c>
      <c r="D8" s="4">
        <f>+assessment!H8</f>
        <v>0.000278772136610687</v>
      </c>
      <c r="F8" s="17">
        <f>+assessment!J8</f>
        <v>15157.221794993186</v>
      </c>
      <c r="H8" s="17">
        <v>-12355.25</v>
      </c>
      <c r="J8" s="17">
        <f t="shared" si="0"/>
        <v>2801.9717949931855</v>
      </c>
      <c r="K8" s="17"/>
    </row>
    <row r="9" spans="1:11" ht="12.75">
      <c r="A9" t="s">
        <v>13</v>
      </c>
      <c r="B9" t="s">
        <v>14</v>
      </c>
      <c r="D9" s="4">
        <f>+assessment!H9</f>
        <v>3.794877581865019E-05</v>
      </c>
      <c r="F9" s="17">
        <f>+assessment!J9</f>
        <v>2063.3267690416096</v>
      </c>
      <c r="H9" s="17">
        <v>-1681.9</v>
      </c>
      <c r="J9" s="17">
        <f t="shared" si="0"/>
        <v>381.42676904160953</v>
      </c>
      <c r="K9" s="17"/>
    </row>
    <row r="10" spans="1:11" ht="12.75">
      <c r="A10" t="s">
        <v>15</v>
      </c>
      <c r="B10" t="s">
        <v>16</v>
      </c>
      <c r="D10" s="4">
        <f>+assessment!H10</f>
        <v>4.7460841160240836E-05</v>
      </c>
      <c r="F10" s="17">
        <f>+assessment!J10</f>
        <v>2580.5107525768917</v>
      </c>
      <c r="H10" s="17">
        <v>-2103.48</v>
      </c>
      <c r="J10" s="17">
        <f t="shared" si="0"/>
        <v>477.0307525768917</v>
      </c>
      <c r="K10" s="17"/>
    </row>
    <row r="11" spans="1:11" ht="12.75">
      <c r="A11" t="s">
        <v>17</v>
      </c>
      <c r="B11" t="s">
        <v>18</v>
      </c>
      <c r="D11" s="4">
        <f>+assessment!H11</f>
        <v>0.00013589377444973998</v>
      </c>
      <c r="F11" s="17">
        <f>+assessment!J11</f>
        <v>7388.730111036942</v>
      </c>
      <c r="H11" s="17">
        <v>-6022.79</v>
      </c>
      <c r="J11" s="17">
        <f t="shared" si="0"/>
        <v>1365.9401110369417</v>
      </c>
      <c r="K11" s="17"/>
    </row>
    <row r="12" spans="1:11" ht="12.75">
      <c r="A12" t="s">
        <v>19</v>
      </c>
      <c r="B12" t="s">
        <v>20</v>
      </c>
      <c r="D12" s="4">
        <f>+assessment!H12</f>
        <v>9.601838871994362E-05</v>
      </c>
      <c r="F12" s="17">
        <f>+assessment!J12</f>
        <v>5220.650929897361</v>
      </c>
      <c r="H12" s="17">
        <v>-4255.58</v>
      </c>
      <c r="J12" s="17">
        <f t="shared" si="0"/>
        <v>965.0709298973607</v>
      </c>
      <c r="K12" s="17"/>
    </row>
    <row r="13" spans="1:11" ht="12.75">
      <c r="A13" t="s">
        <v>21</v>
      </c>
      <c r="B13" t="s">
        <v>22</v>
      </c>
      <c r="D13" s="4">
        <f>+assessment!H13</f>
        <v>0.0001323073570651688</v>
      </c>
      <c r="F13" s="17">
        <f>+assessment!J13</f>
        <v>7193.731699759991</v>
      </c>
      <c r="H13" s="17">
        <v>-5863.87</v>
      </c>
      <c r="J13" s="17">
        <f t="shared" si="0"/>
        <v>1329.861699759991</v>
      </c>
      <c r="K13" s="17"/>
    </row>
    <row r="14" spans="1:11" ht="12.75">
      <c r="A14" t="s">
        <v>23</v>
      </c>
      <c r="B14" t="s">
        <v>24</v>
      </c>
      <c r="D14" s="4">
        <f>+assessment!H14</f>
        <v>0.0003811864987231429</v>
      </c>
      <c r="F14" s="17">
        <f>+assessment!J14</f>
        <v>20725.63053341418</v>
      </c>
      <c r="H14" s="17">
        <v>-16894.12</v>
      </c>
      <c r="J14" s="17">
        <f t="shared" si="0"/>
        <v>3831.510533414181</v>
      </c>
      <c r="K14" s="17"/>
    </row>
    <row r="15" spans="1:11" ht="12.75">
      <c r="A15" t="s">
        <v>25</v>
      </c>
      <c r="B15" t="s">
        <v>26</v>
      </c>
      <c r="D15" s="4">
        <f>+assessment!H15</f>
        <v>9.894425295351295E-06</v>
      </c>
      <c r="F15" s="17">
        <f>+assessment!J15</f>
        <v>537.9734164217085</v>
      </c>
      <c r="H15" s="17">
        <v>-438.52</v>
      </c>
      <c r="J15" s="17">
        <f t="shared" si="0"/>
        <v>99.45341642170854</v>
      </c>
      <c r="K15" s="17"/>
    </row>
    <row r="16" spans="1:11" ht="12.75">
      <c r="A16" t="s">
        <v>582</v>
      </c>
      <c r="B16" t="s">
        <v>583</v>
      </c>
      <c r="D16" s="4">
        <f>+assessment!H16</f>
        <v>1.641893266463592E-05</v>
      </c>
      <c r="F16" s="17">
        <f>+assessment!J16</f>
        <v>892.7197928051629</v>
      </c>
      <c r="H16" s="17">
        <v>-727.69</v>
      </c>
      <c r="J16" s="17">
        <f>SUM(F16:H16)</f>
        <v>165.02979280516286</v>
      </c>
      <c r="K16" s="17"/>
    </row>
    <row r="17" spans="1:11" ht="12.75">
      <c r="A17" t="s">
        <v>27</v>
      </c>
      <c r="B17" t="s">
        <v>547</v>
      </c>
      <c r="D17" s="4">
        <f>+assessment!H17</f>
        <v>0.00010110792110701048</v>
      </c>
      <c r="F17" s="17">
        <f>+assessment!J17</f>
        <v>5497.375756709253</v>
      </c>
      <c r="H17" s="17">
        <v>-4481.07</v>
      </c>
      <c r="J17" s="17">
        <f>SUM(F17:H17)</f>
        <v>1016.3057567092537</v>
      </c>
      <c r="K17" s="17"/>
    </row>
    <row r="18" spans="1:11" ht="12.75">
      <c r="A18" t="s">
        <v>28</v>
      </c>
      <c r="B18" t="s">
        <v>548</v>
      </c>
      <c r="D18" s="4">
        <f>+assessment!H18</f>
        <v>6.965584171556369E-05</v>
      </c>
      <c r="F18" s="17">
        <f>+assessment!J18</f>
        <v>3787.2832451479035</v>
      </c>
      <c r="H18" s="17">
        <v>-3087.16</v>
      </c>
      <c r="J18" s="17">
        <f t="shared" si="0"/>
        <v>700.1232451479036</v>
      </c>
      <c r="K18" s="17"/>
    </row>
    <row r="19" spans="1:11" ht="12.75">
      <c r="A19" t="s">
        <v>29</v>
      </c>
      <c r="B19" t="s">
        <v>549</v>
      </c>
      <c r="D19" s="4">
        <f>+assessment!H19</f>
        <v>6.132121151930387E-05</v>
      </c>
      <c r="F19" s="17">
        <f>+assessment!J19</f>
        <v>3334.1180185227595</v>
      </c>
      <c r="H19" s="17">
        <v>-2717.77</v>
      </c>
      <c r="J19" s="17">
        <f t="shared" si="0"/>
        <v>616.3480185227595</v>
      </c>
      <c r="K19" s="17"/>
    </row>
    <row r="20" spans="1:11" ht="12.75">
      <c r="A20" t="s">
        <v>30</v>
      </c>
      <c r="B20" t="s">
        <v>550</v>
      </c>
      <c r="D20" s="4">
        <f>+assessment!H20</f>
        <v>0.00011182531130311715</v>
      </c>
      <c r="F20" s="17">
        <f>+assessment!J20</f>
        <v>6080.094898732885</v>
      </c>
      <c r="H20" s="17">
        <v>-4956.11</v>
      </c>
      <c r="J20" s="17">
        <f t="shared" si="0"/>
        <v>1123.984898732885</v>
      </c>
      <c r="K20" s="17"/>
    </row>
    <row r="21" spans="1:11" ht="12.75">
      <c r="A21" t="s">
        <v>31</v>
      </c>
      <c r="B21" t="s">
        <v>551</v>
      </c>
      <c r="D21" s="4">
        <f>+assessment!H21</f>
        <v>0.0001099730749464625</v>
      </c>
      <c r="F21" s="17">
        <f>+assessment!J21</f>
        <v>5979.386278366813</v>
      </c>
      <c r="H21" s="17">
        <v>-4874.03</v>
      </c>
      <c r="J21" s="17">
        <f t="shared" si="0"/>
        <v>1105.356278366813</v>
      </c>
      <c r="K21" s="17"/>
    </row>
    <row r="22" spans="1:11" ht="12.75">
      <c r="A22" t="s">
        <v>32</v>
      </c>
      <c r="B22" t="s">
        <v>552</v>
      </c>
      <c r="D22" s="4">
        <f>+assessment!H22</f>
        <v>2.998092854340992E-05</v>
      </c>
      <c r="F22" s="17">
        <f>+assessment!J22</f>
        <v>1630.1040307587368</v>
      </c>
      <c r="H22" s="17">
        <v>-1328.76</v>
      </c>
      <c r="J22" s="17">
        <f t="shared" si="0"/>
        <v>301.34403075873684</v>
      </c>
      <c r="K22" s="17"/>
    </row>
    <row r="23" spans="1:11" ht="12.75">
      <c r="A23" t="s">
        <v>33</v>
      </c>
      <c r="B23" t="s">
        <v>553</v>
      </c>
      <c r="D23" s="4">
        <f>+assessment!H23</f>
        <v>3.866455222823745E-05</v>
      </c>
      <c r="F23" s="17">
        <f>+assessment!J23</f>
        <v>2102.2445099881847</v>
      </c>
      <c r="H23" s="17">
        <v>-1713.62</v>
      </c>
      <c r="J23" s="17">
        <f t="shared" si="0"/>
        <v>388.62450998818485</v>
      </c>
      <c r="K23" s="17"/>
    </row>
    <row r="24" spans="1:11" ht="12.75">
      <c r="A24" t="s">
        <v>34</v>
      </c>
      <c r="B24" t="s">
        <v>554</v>
      </c>
      <c r="D24" s="4">
        <f>+assessment!H24</f>
        <v>3.150261975227202E-05</v>
      </c>
      <c r="F24" s="17">
        <f>+assessment!J24</f>
        <v>1712.840460003904</v>
      </c>
      <c r="H24" s="17">
        <v>-1396.2</v>
      </c>
      <c r="J24" s="17">
        <f t="shared" si="0"/>
        <v>316.64046000390385</v>
      </c>
      <c r="K24" s="17"/>
    </row>
    <row r="25" spans="1:11" ht="12.75">
      <c r="A25" t="s">
        <v>35</v>
      </c>
      <c r="B25" t="s">
        <v>555</v>
      </c>
      <c r="D25" s="4">
        <f>+assessment!H25</f>
        <v>3.967359819541183E-05</v>
      </c>
      <c r="F25" s="17">
        <f>+assessment!J25</f>
        <v>2157.1077173078043</v>
      </c>
      <c r="H25" s="17">
        <v>-1758.34</v>
      </c>
      <c r="J25" s="17">
        <f t="shared" si="0"/>
        <v>398.76771730780433</v>
      </c>
      <c r="K25" s="17"/>
    </row>
    <row r="26" spans="1:11" ht="12.75">
      <c r="A26" t="s">
        <v>36</v>
      </c>
      <c r="B26" t="s">
        <v>556</v>
      </c>
      <c r="D26" s="4">
        <f>+assessment!H26</f>
        <v>3.5384324315005866E-05</v>
      </c>
      <c r="F26" s="17">
        <f>+assessment!J26</f>
        <v>1923.8940384401155</v>
      </c>
      <c r="H26" s="17">
        <v>-1568.22</v>
      </c>
      <c r="J26" s="17">
        <f t="shared" si="0"/>
        <v>355.6740384401155</v>
      </c>
      <c r="K26" s="17"/>
    </row>
    <row r="27" spans="1:11" ht="12.75">
      <c r="A27" t="s">
        <v>37</v>
      </c>
      <c r="B27" t="s">
        <v>557</v>
      </c>
      <c r="D27" s="4">
        <f>+assessment!H27</f>
        <v>3.061813772434922E-05</v>
      </c>
      <c r="F27" s="17">
        <f>+assessment!J27</f>
        <v>1664.7499641821014</v>
      </c>
      <c r="H27" s="17">
        <v>-1357</v>
      </c>
      <c r="J27" s="17">
        <f t="shared" si="0"/>
        <v>307.7499641821014</v>
      </c>
      <c r="K27" s="17"/>
    </row>
    <row r="28" spans="1:11" ht="12.75">
      <c r="A28" t="s">
        <v>38</v>
      </c>
      <c r="B28" t="s">
        <v>558</v>
      </c>
      <c r="D28" s="4">
        <f>+assessment!H28</f>
        <v>2.969418932739468E-05</v>
      </c>
      <c r="F28" s="17">
        <f>+assessment!J28</f>
        <v>1614.5136279756389</v>
      </c>
      <c r="H28" s="17">
        <v>-1316.05</v>
      </c>
      <c r="J28" s="17">
        <f t="shared" si="0"/>
        <v>298.46362797563893</v>
      </c>
      <c r="K28" s="17"/>
    </row>
    <row r="29" spans="1:11" ht="12.75">
      <c r="A29" t="s">
        <v>39</v>
      </c>
      <c r="B29" t="s">
        <v>559</v>
      </c>
      <c r="D29" s="4">
        <f>+assessment!H29</f>
        <v>5.980765525546816E-05</v>
      </c>
      <c r="F29" s="17">
        <f>+assessment!J29</f>
        <v>3251.823897348816</v>
      </c>
      <c r="H29" s="17">
        <v>-2650.66</v>
      </c>
      <c r="J29" s="17">
        <f t="shared" si="0"/>
        <v>601.1638973488161</v>
      </c>
      <c r="K29" s="17"/>
    </row>
    <row r="30" spans="1:11" ht="12.75">
      <c r="A30" t="s">
        <v>40</v>
      </c>
      <c r="B30" t="s">
        <v>560</v>
      </c>
      <c r="D30" s="4">
        <f>+assessment!H30</f>
        <v>8.63860456947691E-05</v>
      </c>
      <c r="F30" s="17">
        <f>+assessment!J30</f>
        <v>4696.927284438782</v>
      </c>
      <c r="H30" s="17">
        <v>-3828.65</v>
      </c>
      <c r="J30" s="17">
        <f aca="true" t="shared" si="1" ref="J30:J89">SUM(F30:H30)</f>
        <v>868.2772844387823</v>
      </c>
      <c r="K30" s="17"/>
    </row>
    <row r="31" spans="1:11" ht="12.75">
      <c r="A31" t="s">
        <v>41</v>
      </c>
      <c r="B31" t="s">
        <v>561</v>
      </c>
      <c r="D31" s="4">
        <f>+assessment!H31</f>
        <v>0.009672074077385502</v>
      </c>
      <c r="F31" s="17">
        <f>+assessment!J31</f>
        <v>525883.8770291794</v>
      </c>
      <c r="H31" s="17">
        <v>-428671.76</v>
      </c>
      <c r="J31" s="17">
        <f t="shared" si="1"/>
        <v>97212.11702917935</v>
      </c>
      <c r="K31" s="17"/>
    </row>
    <row r="32" spans="1:11" ht="12.75">
      <c r="A32" t="s">
        <v>42</v>
      </c>
      <c r="B32" t="s">
        <v>43</v>
      </c>
      <c r="D32" s="4">
        <f>+assessment!H32</f>
        <v>2.8420408214157148E-05</v>
      </c>
      <c r="F32" s="17">
        <f>+assessment!J32</f>
        <v>1545.2564092078344</v>
      </c>
      <c r="H32" s="17">
        <v>-1259.57</v>
      </c>
      <c r="J32" s="17">
        <f t="shared" si="1"/>
        <v>285.68640920783446</v>
      </c>
      <c r="K32" s="17"/>
    </row>
    <row r="33" spans="1:11" ht="12.75">
      <c r="A33" t="s">
        <v>44</v>
      </c>
      <c r="B33" t="s">
        <v>45</v>
      </c>
      <c r="D33" s="4">
        <f>+assessment!H33</f>
        <v>1.471911362271558E-05</v>
      </c>
      <c r="F33" s="17">
        <f>+assessment!J33</f>
        <v>800.298310002094</v>
      </c>
      <c r="H33" s="17">
        <v>-652.35</v>
      </c>
      <c r="J33" s="17">
        <f t="shared" si="1"/>
        <v>147.948310002094</v>
      </c>
      <c r="K33" s="17"/>
    </row>
    <row r="34" spans="1:11" ht="12.75">
      <c r="A34" t="s">
        <v>46</v>
      </c>
      <c r="B34" t="s">
        <v>47</v>
      </c>
      <c r="D34" s="4">
        <f>+assessment!H34</f>
        <v>0.00046136998323060825</v>
      </c>
      <c r="F34" s="17">
        <f>+assessment!J34</f>
        <v>25085.316095075366</v>
      </c>
      <c r="H34" s="17">
        <v>-20448.03</v>
      </c>
      <c r="J34" s="17">
        <f t="shared" si="1"/>
        <v>4637.2860950753675</v>
      </c>
      <c r="K34" s="17"/>
    </row>
    <row r="35" spans="1:11" ht="12.75">
      <c r="A35" t="s">
        <v>48</v>
      </c>
      <c r="B35" t="s">
        <v>49</v>
      </c>
      <c r="D35" s="4">
        <f>+assessment!H35</f>
        <v>0.010241193157980085</v>
      </c>
      <c r="F35" s="17">
        <f>+assessment!J35</f>
        <v>556827.6587041088</v>
      </c>
      <c r="H35" s="17">
        <v>-453890.97</v>
      </c>
      <c r="J35" s="17">
        <f t="shared" si="1"/>
        <v>102936.68870410882</v>
      </c>
      <c r="K35" s="17"/>
    </row>
    <row r="36" spans="1:11" ht="12.75">
      <c r="A36" t="s">
        <v>50</v>
      </c>
      <c r="B36" t="s">
        <v>519</v>
      </c>
      <c r="D36" s="4">
        <f>+assessment!H36</f>
        <v>0.0015634692769086415</v>
      </c>
      <c r="F36" s="17">
        <f>+assessment!J36</f>
        <v>85007.95986241839</v>
      </c>
      <c r="H36" s="17">
        <v>-69292.89</v>
      </c>
      <c r="J36" s="17">
        <f t="shared" si="1"/>
        <v>15715.069862418386</v>
      </c>
      <c r="K36" s="17"/>
    </row>
    <row r="37" spans="1:11" ht="12.75">
      <c r="A37" t="s">
        <v>51</v>
      </c>
      <c r="B37" t="s">
        <v>52</v>
      </c>
      <c r="D37" s="4">
        <f>+assessment!H37</f>
        <v>0.005989029431741091</v>
      </c>
      <c r="F37" s="17">
        <f>+assessment!J37</f>
        <v>325631.7096009289</v>
      </c>
      <c r="H37" s="17">
        <v>-265433.84</v>
      </c>
      <c r="J37" s="17">
        <f t="shared" si="1"/>
        <v>60197.869600928854</v>
      </c>
      <c r="K37" s="17"/>
    </row>
    <row r="38" spans="1:11" ht="12.75">
      <c r="A38" t="s">
        <v>53</v>
      </c>
      <c r="B38" t="s">
        <v>54</v>
      </c>
      <c r="D38" s="4">
        <f>+assessment!H38</f>
        <v>0.0013808741800450017</v>
      </c>
      <c r="F38" s="17">
        <f>+assessment!J38</f>
        <v>75080.01507034065</v>
      </c>
      <c r="H38" s="17">
        <v>-61200.38</v>
      </c>
      <c r="J38" s="17">
        <f t="shared" si="1"/>
        <v>13879.635070340657</v>
      </c>
      <c r="K38" s="17"/>
    </row>
    <row r="39" spans="1:11" ht="12.75">
      <c r="A39" t="s">
        <v>55</v>
      </c>
      <c r="B39" t="s">
        <v>56</v>
      </c>
      <c r="D39" s="4">
        <f>+assessment!H39</f>
        <v>0.00035572727689639645</v>
      </c>
      <c r="F39" s="17">
        <f>+assessment!J39</f>
        <v>19341.37787227095</v>
      </c>
      <c r="H39" s="17">
        <v>-15765.79</v>
      </c>
      <c r="J39" s="17">
        <f t="shared" si="1"/>
        <v>3575.5878722709494</v>
      </c>
      <c r="K39" s="17"/>
    </row>
    <row r="40" spans="1:11" ht="12.75">
      <c r="A40" t="s">
        <v>57</v>
      </c>
      <c r="B40" t="s">
        <v>58</v>
      </c>
      <c r="D40" s="4">
        <f>+assessment!H40</f>
        <v>0.00048336808174721227</v>
      </c>
      <c r="F40" s="17">
        <f>+assessment!J40</f>
        <v>26281.382754886214</v>
      </c>
      <c r="H40" s="17">
        <v>-21422.69</v>
      </c>
      <c r="J40" s="17">
        <f t="shared" si="1"/>
        <v>4858.692754886215</v>
      </c>
      <c r="K40" s="17"/>
    </row>
    <row r="41" spans="1:11" ht="12.75">
      <c r="A41" t="s">
        <v>59</v>
      </c>
      <c r="B41" t="s">
        <v>60</v>
      </c>
      <c r="D41" s="4">
        <f>+assessment!H41</f>
        <v>0.0004700682153409631</v>
      </c>
      <c r="F41" s="17">
        <f>+assessment!J41</f>
        <v>25558.2508543519</v>
      </c>
      <c r="H41" s="17">
        <v>-20833.5</v>
      </c>
      <c r="J41" s="17">
        <f t="shared" si="1"/>
        <v>4724.7508543519</v>
      </c>
      <c r="K41" s="17"/>
    </row>
    <row r="42" spans="1:11" ht="12.75">
      <c r="A42" t="s">
        <v>61</v>
      </c>
      <c r="B42" t="s">
        <v>562</v>
      </c>
      <c r="D42" s="4">
        <f>+assessment!H42</f>
        <v>0.00015815518743362143</v>
      </c>
      <c r="F42" s="17">
        <f>+assessment!J42</f>
        <v>8599.113538050131</v>
      </c>
      <c r="H42" s="17">
        <v>-7009.42</v>
      </c>
      <c r="J42" s="17">
        <f t="shared" si="1"/>
        <v>1589.6935380501309</v>
      </c>
      <c r="K42" s="17"/>
    </row>
    <row r="43" spans="1:11" ht="12.75">
      <c r="A43" t="s">
        <v>62</v>
      </c>
      <c r="B43" t="s">
        <v>63</v>
      </c>
      <c r="D43" s="4">
        <f>+assessment!H43</f>
        <v>0.0004424108398214043</v>
      </c>
      <c r="F43" s="17">
        <f>+assessment!J43</f>
        <v>24054.481574846017</v>
      </c>
      <c r="H43" s="17">
        <v>-19607.6</v>
      </c>
      <c r="J43" s="17">
        <f t="shared" si="1"/>
        <v>4446.881574846018</v>
      </c>
      <c r="K43" s="17"/>
    </row>
    <row r="44" spans="1:11" ht="12.75">
      <c r="A44" t="s">
        <v>64</v>
      </c>
      <c r="B44" t="s">
        <v>563</v>
      </c>
      <c r="D44" s="4">
        <f>+assessment!H44</f>
        <v>0.008866433098708429</v>
      </c>
      <c r="F44" s="17">
        <f>+assessment!J44</f>
        <v>482080.0767304531</v>
      </c>
      <c r="H44" s="17">
        <v>-392961.28</v>
      </c>
      <c r="J44" s="17">
        <f t="shared" si="1"/>
        <v>89118.79673045309</v>
      </c>
      <c r="K44" s="17"/>
    </row>
    <row r="45" spans="1:11" ht="12.75">
      <c r="A45" t="s">
        <v>65</v>
      </c>
      <c r="B45" t="s">
        <v>564</v>
      </c>
      <c r="D45" s="4">
        <f>+assessment!H45</f>
        <v>1.0655252387323276E-05</v>
      </c>
      <c r="F45" s="17">
        <f>+assessment!J45</f>
        <v>579.3406244966094</v>
      </c>
      <c r="H45" s="17">
        <v>-472.24</v>
      </c>
      <c r="J45" s="17">
        <f t="shared" si="1"/>
        <v>107.10062449660938</v>
      </c>
      <c r="K45" s="17"/>
    </row>
    <row r="46" spans="1:11" ht="12.75">
      <c r="A46" t="s">
        <v>66</v>
      </c>
      <c r="B46" t="s">
        <v>67</v>
      </c>
      <c r="D46" s="4">
        <f>+assessment!H46</f>
        <v>0.00013387857329099338</v>
      </c>
      <c r="F46" s="17">
        <f>+assessment!J46</f>
        <v>7279.16087181521</v>
      </c>
      <c r="H46" s="17">
        <v>0</v>
      </c>
      <c r="J46" s="17">
        <f t="shared" si="1"/>
        <v>7279.16087181521</v>
      </c>
      <c r="K46" s="17"/>
    </row>
    <row r="47" spans="1:11" ht="12.75">
      <c r="A47" t="s">
        <v>68</v>
      </c>
      <c r="B47" t="s">
        <v>69</v>
      </c>
      <c r="D47" s="4">
        <f>+assessment!H47</f>
        <v>0.0007239096542634235</v>
      </c>
      <c r="F47" s="17">
        <f>+assessment!J47</f>
        <v>39359.95656743445</v>
      </c>
      <c r="H47" s="17">
        <v>-32083.73</v>
      </c>
      <c r="J47" s="17">
        <f t="shared" si="1"/>
        <v>7276.226567434449</v>
      </c>
      <c r="K47" s="17"/>
    </row>
    <row r="48" spans="1:11" ht="12.75">
      <c r="A48" t="s">
        <v>70</v>
      </c>
      <c r="B48" t="s">
        <v>71</v>
      </c>
      <c r="D48" s="4">
        <f>+assessment!H48</f>
        <v>1.0227315584506876E-05</v>
      </c>
      <c r="F48" s="17">
        <f>+assessment!J48</f>
        <v>556.073116081352</v>
      </c>
      <c r="H48" s="17">
        <v>-453.28</v>
      </c>
      <c r="J48" s="17">
        <f t="shared" si="1"/>
        <v>102.79311608135208</v>
      </c>
      <c r="K48" s="17"/>
    </row>
    <row r="49" spans="1:11" ht="12.75">
      <c r="A49" t="s">
        <v>72</v>
      </c>
      <c r="B49" t="s">
        <v>73</v>
      </c>
      <c r="D49" s="4">
        <f>+assessment!H49</f>
        <v>1.589071217112978E-05</v>
      </c>
      <c r="F49" s="17">
        <f>+assessment!J49</f>
        <v>863.9997231666596</v>
      </c>
      <c r="H49" s="17">
        <v>-704.28</v>
      </c>
      <c r="J49" s="17">
        <f t="shared" si="1"/>
        <v>159.7197231666596</v>
      </c>
      <c r="K49" s="17"/>
    </row>
    <row r="50" spans="1:11" ht="12.75">
      <c r="A50" t="s">
        <v>74</v>
      </c>
      <c r="B50" t="s">
        <v>75</v>
      </c>
      <c r="D50" s="4">
        <f>+assessment!H50</f>
        <v>2.2208238729453325E-05</v>
      </c>
      <c r="F50" s="17">
        <f>+assessment!J50</f>
        <v>1207.4922701782573</v>
      </c>
      <c r="H50" s="17">
        <v>-984.27</v>
      </c>
      <c r="J50" s="17">
        <f t="shared" si="1"/>
        <v>223.2222701782573</v>
      </c>
      <c r="K50" s="17"/>
    </row>
    <row r="51" spans="1:11" ht="12.75">
      <c r="A51" t="s">
        <v>76</v>
      </c>
      <c r="B51" t="s">
        <v>77</v>
      </c>
      <c r="D51" s="4">
        <f>+assessment!H51</f>
        <v>1.4782247981651156E-05</v>
      </c>
      <c r="F51" s="17">
        <f>+assessment!J51</f>
        <v>803.7310113219093</v>
      </c>
      <c r="H51" s="17">
        <v>-655.15</v>
      </c>
      <c r="J51" s="17">
        <f t="shared" si="1"/>
        <v>148.58101132190927</v>
      </c>
      <c r="K51" s="17"/>
    </row>
    <row r="52" spans="1:11" ht="12.75">
      <c r="A52" t="s">
        <v>78</v>
      </c>
      <c r="B52" t="s">
        <v>79</v>
      </c>
      <c r="D52" s="4">
        <f>+assessment!H52</f>
        <v>7.648497113960623E-05</v>
      </c>
      <c r="F52" s="17">
        <f>+assessment!J52</f>
        <v>4158.592338680025</v>
      </c>
      <c r="H52" s="17">
        <v>-3389.81</v>
      </c>
      <c r="J52" s="17">
        <f t="shared" si="1"/>
        <v>768.7823386800251</v>
      </c>
      <c r="K52" s="17"/>
    </row>
    <row r="53" spans="1:11" ht="12.75">
      <c r="A53" t="s">
        <v>493</v>
      </c>
      <c r="B53" t="s">
        <v>533</v>
      </c>
      <c r="D53" s="4">
        <f>+assessment!H53</f>
        <v>0.00013814569251908976</v>
      </c>
      <c r="F53" s="17">
        <f>+assessment!J53</f>
        <v>7511.169971979554</v>
      </c>
      <c r="H53" s="17">
        <v>-6122.65</v>
      </c>
      <c r="J53" s="17">
        <f t="shared" si="1"/>
        <v>1388.5199719795546</v>
      </c>
      <c r="K53" s="17"/>
    </row>
    <row r="54" spans="1:11" ht="12.75">
      <c r="A54" t="s">
        <v>80</v>
      </c>
      <c r="B54" t="s">
        <v>81</v>
      </c>
      <c r="D54" s="4">
        <f>+assessment!H54</f>
        <v>2.3110009289659568E-05</v>
      </c>
      <c r="F54" s="17">
        <f>+assessment!J54</f>
        <v>1256.5227671117777</v>
      </c>
      <c r="H54" s="17">
        <v>-1024.24</v>
      </c>
      <c r="J54" s="17">
        <f t="shared" si="1"/>
        <v>232.28276711177773</v>
      </c>
      <c r="K54" s="17"/>
    </row>
    <row r="55" spans="1:11" ht="12.75">
      <c r="A55" t="s">
        <v>82</v>
      </c>
      <c r="B55" t="s">
        <v>83</v>
      </c>
      <c r="D55" s="4">
        <f>+assessment!H55</f>
        <v>0.0002332172718212553</v>
      </c>
      <c r="F55" s="17">
        <f>+assessment!J55</f>
        <v>12680.341580746295</v>
      </c>
      <c r="H55" s="17">
        <v>-10336.14</v>
      </c>
      <c r="J55" s="17">
        <f t="shared" si="1"/>
        <v>2344.201580746296</v>
      </c>
      <c r="K55" s="17"/>
    </row>
    <row r="56" spans="1:11" ht="12.75">
      <c r="A56" t="s">
        <v>84</v>
      </c>
      <c r="B56" t="s">
        <v>520</v>
      </c>
      <c r="D56" s="4">
        <f>+assessment!H56</f>
        <v>0.0005836319492515544</v>
      </c>
      <c r="F56" s="17">
        <f>+assessment!J56</f>
        <v>31732.86616446906</v>
      </c>
      <c r="H56" s="17">
        <v>-25866.53</v>
      </c>
      <c r="J56" s="17">
        <f t="shared" si="1"/>
        <v>5866.336164469059</v>
      </c>
      <c r="K56" s="17"/>
    </row>
    <row r="57" spans="1:11" ht="12.75">
      <c r="A57" t="s">
        <v>85</v>
      </c>
      <c r="B57" t="s">
        <v>86</v>
      </c>
      <c r="D57" s="4">
        <f>+assessment!H57</f>
        <v>2.951359268344505E-06</v>
      </c>
      <c r="F57" s="17">
        <f>+assessment!J57</f>
        <v>160.4694341797843</v>
      </c>
      <c r="H57" s="17">
        <v>-130.8</v>
      </c>
      <c r="J57" s="17">
        <f t="shared" si="1"/>
        <v>29.669434179784275</v>
      </c>
      <c r="K57" s="17"/>
    </row>
    <row r="58" spans="1:11" ht="12.75">
      <c r="A58" t="s">
        <v>87</v>
      </c>
      <c r="B58" t="s">
        <v>88</v>
      </c>
      <c r="D58" s="4">
        <f>+assessment!H58</f>
        <v>0.0062581033032212945</v>
      </c>
      <c r="F58" s="17">
        <f>+assessment!J58</f>
        <v>340261.6234755661</v>
      </c>
      <c r="H58" s="17">
        <v>-277358.21</v>
      </c>
      <c r="J58" s="17">
        <f t="shared" si="1"/>
        <v>62903.41347556608</v>
      </c>
      <c r="K58" s="17"/>
    </row>
    <row r="59" spans="1:11" ht="12.75">
      <c r="A59" t="s">
        <v>89</v>
      </c>
      <c r="B59" t="s">
        <v>90</v>
      </c>
      <c r="D59" s="4">
        <f>+assessment!H59</f>
        <v>0.0007429903706533578</v>
      </c>
      <c r="F59" s="17">
        <f>+assessment!J59</f>
        <v>40397.40117666197</v>
      </c>
      <c r="H59" s="17">
        <v>-32929.29</v>
      </c>
      <c r="J59" s="17">
        <f t="shared" si="1"/>
        <v>7468.111176661972</v>
      </c>
      <c r="K59" s="17"/>
    </row>
    <row r="60" spans="1:11" ht="12.75">
      <c r="A60" t="s">
        <v>91</v>
      </c>
      <c r="B60" t="s">
        <v>92</v>
      </c>
      <c r="D60" s="4">
        <f>+assessment!H60</f>
        <v>0.04795092757391728</v>
      </c>
      <c r="F60" s="17">
        <f>+assessment!J60</f>
        <v>2607157.420214198</v>
      </c>
      <c r="H60" s="17">
        <v>-2125168.48</v>
      </c>
      <c r="J60" s="17">
        <f t="shared" si="1"/>
        <v>481988.9402141981</v>
      </c>
      <c r="K60" s="17"/>
    </row>
    <row r="61" spans="1:11" ht="12.75">
      <c r="A61" t="s">
        <v>93</v>
      </c>
      <c r="B61" t="s">
        <v>94</v>
      </c>
      <c r="D61" s="4">
        <f>+assessment!H61</f>
        <v>6.672587550197521E-05</v>
      </c>
      <c r="F61" s="17">
        <f>+assessment!J61</f>
        <v>3627.9769805723413</v>
      </c>
      <c r="H61" s="17">
        <v>-2957.28</v>
      </c>
      <c r="J61" s="17">
        <f t="shared" si="1"/>
        <v>670.6969805723411</v>
      </c>
      <c r="K61" s="17"/>
    </row>
    <row r="62" spans="1:11" ht="12.75">
      <c r="A62" t="s">
        <v>95</v>
      </c>
      <c r="B62" t="s">
        <v>96</v>
      </c>
      <c r="D62" s="4">
        <f>+assessment!H62</f>
        <v>2.2153626400344487E-05</v>
      </c>
      <c r="F62" s="17">
        <f>+assessment!J62</f>
        <v>1204.5229232589134</v>
      </c>
      <c r="H62" s="17">
        <v>-981.85</v>
      </c>
      <c r="J62" s="17">
        <f t="shared" si="1"/>
        <v>222.67292325891333</v>
      </c>
      <c r="K62" s="17"/>
    </row>
    <row r="63" spans="1:11" ht="12.75">
      <c r="A63" t="s">
        <v>97</v>
      </c>
      <c r="B63" t="s">
        <v>98</v>
      </c>
      <c r="D63" s="4">
        <f>+assessment!H63</f>
        <v>4.896294053105359E-05</v>
      </c>
      <c r="F63" s="17">
        <f>+assessment!J63</f>
        <v>2662.181946830155</v>
      </c>
      <c r="H63" s="17">
        <v>-2170.05</v>
      </c>
      <c r="J63" s="17">
        <f t="shared" si="1"/>
        <v>492.1319468301549</v>
      </c>
      <c r="K63" s="17"/>
    </row>
    <row r="64" spans="1:11" ht="12.75">
      <c r="A64" t="s">
        <v>510</v>
      </c>
      <c r="B64" t="s">
        <v>511</v>
      </c>
      <c r="D64" s="4">
        <f>+assessment!H64</f>
        <v>0.00040035022007512566</v>
      </c>
      <c r="F64" s="17">
        <f>+assessment!J64</f>
        <v>21767.588235790645</v>
      </c>
      <c r="H64" s="17">
        <v>-17743.3</v>
      </c>
      <c r="J64" s="17">
        <f t="shared" si="1"/>
        <v>4024.2882357906456</v>
      </c>
      <c r="K64" s="17"/>
    </row>
    <row r="65" spans="1:11" ht="12.75">
      <c r="A65" t="s">
        <v>99</v>
      </c>
      <c r="B65" t="s">
        <v>512</v>
      </c>
      <c r="D65" s="4">
        <f>+assessment!H65</f>
        <v>8.772230460173608E-05</v>
      </c>
      <c r="F65" s="17">
        <f>+assessment!J65</f>
        <v>4769.581506179455</v>
      </c>
      <c r="H65" s="17">
        <v>-3887.87</v>
      </c>
      <c r="J65" s="17">
        <f t="shared" si="1"/>
        <v>881.7115061794548</v>
      </c>
      <c r="K65" s="17"/>
    </row>
    <row r="66" spans="1:11" ht="12.75">
      <c r="A66" t="s">
        <v>100</v>
      </c>
      <c r="B66" t="s">
        <v>101</v>
      </c>
      <c r="D66" s="4">
        <f>+assessment!H66</f>
        <v>0.00029766255815397613</v>
      </c>
      <c r="F66" s="17">
        <f>+assessment!J66</f>
        <v>16184.31981351723</v>
      </c>
      <c r="H66" s="17">
        <v>-13192.47</v>
      </c>
      <c r="J66" s="17">
        <f t="shared" si="1"/>
        <v>2991.8498135172304</v>
      </c>
      <c r="K66" s="17"/>
    </row>
    <row r="67" spans="1:11" ht="12.75">
      <c r="A67" t="s">
        <v>102</v>
      </c>
      <c r="B67" t="s">
        <v>103</v>
      </c>
      <c r="D67" s="4">
        <f>+assessment!H67</f>
        <v>0.0006011411707802326</v>
      </c>
      <c r="F67" s="17">
        <f>+assessment!J67</f>
        <v>32684.866451852417</v>
      </c>
      <c r="H67" s="17">
        <v>-26642.5</v>
      </c>
      <c r="J67" s="17">
        <f t="shared" si="1"/>
        <v>6042.3664518524165</v>
      </c>
      <c r="K67" s="17"/>
    </row>
    <row r="68" spans="1:11" ht="12.75">
      <c r="A68" t="s">
        <v>104</v>
      </c>
      <c r="B68" t="s">
        <v>105</v>
      </c>
      <c r="D68" s="4">
        <f>+assessment!H68</f>
        <v>0.004640149315449352</v>
      </c>
      <c r="F68" s="17">
        <f>+assessment!J68</f>
        <v>252291.25547210584</v>
      </c>
      <c r="H68" s="17">
        <v>-205652.19</v>
      </c>
      <c r="J68" s="17">
        <f t="shared" si="1"/>
        <v>46639.06547210584</v>
      </c>
      <c r="K68" s="17"/>
    </row>
    <row r="69" spans="1:11" ht="12.75">
      <c r="A69" t="s">
        <v>106</v>
      </c>
      <c r="B69" t="s">
        <v>565</v>
      </c>
      <c r="D69" s="4">
        <f>+assessment!H69</f>
        <v>0.0022294802082022235</v>
      </c>
      <c r="F69" s="17">
        <f>+assessment!J69</f>
        <v>121219.88378795964</v>
      </c>
      <c r="H69" s="17">
        <v>-98811.34</v>
      </c>
      <c r="J69" s="17">
        <f t="shared" si="1"/>
        <v>22408.543787959643</v>
      </c>
      <c r="K69" s="17"/>
    </row>
    <row r="70" spans="1:11" ht="12.75">
      <c r="A70" t="s">
        <v>107</v>
      </c>
      <c r="B70" t="s">
        <v>108</v>
      </c>
      <c r="D70" s="4">
        <f>+assessment!H70</f>
        <v>3.4464246993949084E-05</v>
      </c>
      <c r="F70" s="17">
        <f>+assessment!J70</f>
        <v>1873.8681779170586</v>
      </c>
      <c r="H70" s="17">
        <v>-1527.46</v>
      </c>
      <c r="J70" s="17">
        <f t="shared" si="1"/>
        <v>346.40817791705854</v>
      </c>
      <c r="K70" s="17"/>
    </row>
    <row r="71" spans="1:11" ht="12.75">
      <c r="A71" t="s">
        <v>109</v>
      </c>
      <c r="B71" t="s">
        <v>110</v>
      </c>
      <c r="D71" s="4">
        <f>+assessment!H71</f>
        <v>0.00020232760408200618</v>
      </c>
      <c r="F71" s="17">
        <f>+assessment!J71</f>
        <v>11000.828158817398</v>
      </c>
      <c r="H71" s="17">
        <v>-8967.2</v>
      </c>
      <c r="J71" s="17">
        <f t="shared" si="1"/>
        <v>2033.628158817397</v>
      </c>
      <c r="K71" s="17"/>
    </row>
    <row r="72" spans="1:11" ht="12.75">
      <c r="A72" t="s">
        <v>111</v>
      </c>
      <c r="B72" t="s">
        <v>112</v>
      </c>
      <c r="D72" s="4">
        <f>+assessment!H72</f>
        <v>0.003958249566583488</v>
      </c>
      <c r="F72" s="17">
        <f>+assessment!J72</f>
        <v>215215.4348353248</v>
      </c>
      <c r="H72" s="17">
        <v>-175429.17</v>
      </c>
      <c r="J72" s="17">
        <f t="shared" si="1"/>
        <v>39786.26483532478</v>
      </c>
      <c r="K72" s="17"/>
    </row>
    <row r="73" spans="1:11" ht="12.75">
      <c r="A73" t="s">
        <v>113</v>
      </c>
      <c r="B73" t="s">
        <v>114</v>
      </c>
      <c r="D73" s="4">
        <f>+assessment!H73</f>
        <v>5.970746333395126E-05</v>
      </c>
      <c r="F73" s="17">
        <f>+assessment!J73</f>
        <v>3246.376325740829</v>
      </c>
      <c r="H73" s="17">
        <v>-2646.2</v>
      </c>
      <c r="J73" s="17">
        <f t="shared" si="1"/>
        <v>600.1763257408293</v>
      </c>
      <c r="K73" s="17"/>
    </row>
    <row r="74" spans="1:11" ht="12.75">
      <c r="A74" t="s">
        <v>115</v>
      </c>
      <c r="B74" t="s">
        <v>116</v>
      </c>
      <c r="D74" s="4">
        <f>+assessment!H74</f>
        <v>5.380059132835962E-05</v>
      </c>
      <c r="F74" s="17">
        <f>+assessment!J74</f>
        <v>2925.2116276045076</v>
      </c>
      <c r="H74" s="17">
        <v>-2384.43</v>
      </c>
      <c r="J74" s="17">
        <f t="shared" si="1"/>
        <v>540.7816276045078</v>
      </c>
      <c r="K74" s="17"/>
    </row>
    <row r="75" spans="1:11" ht="12.75">
      <c r="A75" t="s">
        <v>117</v>
      </c>
      <c r="B75" t="s">
        <v>118</v>
      </c>
      <c r="D75" s="4">
        <f>+assessment!H75</f>
        <v>7.300914317260615E-06</v>
      </c>
      <c r="F75" s="17">
        <f>+assessment!J75</f>
        <v>396.96068250717013</v>
      </c>
      <c r="H75" s="17">
        <v>-323.58</v>
      </c>
      <c r="J75" s="17">
        <f t="shared" si="1"/>
        <v>73.38068250717015</v>
      </c>
      <c r="K75" s="17"/>
    </row>
    <row r="76" spans="1:11" ht="12.75">
      <c r="A76" t="s">
        <v>119</v>
      </c>
      <c r="B76" t="s">
        <v>120</v>
      </c>
      <c r="D76" s="4">
        <f>+assessment!H76</f>
        <v>0.00011302954875989251</v>
      </c>
      <c r="F76" s="17">
        <f>+assessment!J76</f>
        <v>6145.570933920983</v>
      </c>
      <c r="H76" s="17">
        <v>-5009.39</v>
      </c>
      <c r="J76" s="17">
        <f t="shared" si="1"/>
        <v>1136.180933920983</v>
      </c>
      <c r="K76" s="17"/>
    </row>
    <row r="77" spans="1:11" ht="12.75">
      <c r="A77" t="s">
        <v>121</v>
      </c>
      <c r="B77" t="s">
        <v>122</v>
      </c>
      <c r="D77" s="4">
        <f>+assessment!H77</f>
        <v>3.7820605081468735E-05</v>
      </c>
      <c r="F77" s="17">
        <f>+assessment!J77</f>
        <v>2056.3579510144327</v>
      </c>
      <c r="H77" s="17">
        <v>-1676.22</v>
      </c>
      <c r="J77" s="17">
        <f t="shared" si="1"/>
        <v>380.1379510144327</v>
      </c>
      <c r="K77" s="17"/>
    </row>
    <row r="78" spans="1:11" ht="12.75">
      <c r="A78" t="s">
        <v>123</v>
      </c>
      <c r="B78" t="s">
        <v>124</v>
      </c>
      <c r="D78" s="4">
        <f>+assessment!H78</f>
        <v>0.00045135326965707004</v>
      </c>
      <c r="F78" s="17">
        <f>+assessment!J78</f>
        <v>24540.693697955867</v>
      </c>
      <c r="H78" s="17">
        <v>-20004</v>
      </c>
      <c r="J78" s="17">
        <f t="shared" si="1"/>
        <v>4536.693697955867</v>
      </c>
      <c r="K78" s="17"/>
    </row>
    <row r="79" spans="1:11" ht="12.75">
      <c r="A79" t="s">
        <v>125</v>
      </c>
      <c r="B79" t="s">
        <v>126</v>
      </c>
      <c r="D79" s="4">
        <f>+assessment!H79</f>
        <v>0.00019472307894857494</v>
      </c>
      <c r="F79" s="17">
        <f>+assessment!J79</f>
        <v>10587.35974158463</v>
      </c>
      <c r="H79" s="17">
        <v>-8630.24</v>
      </c>
      <c r="J79" s="17">
        <f t="shared" si="1"/>
        <v>1957.119741584631</v>
      </c>
      <c r="K79" s="17"/>
    </row>
    <row r="80" spans="1:11" ht="12.75">
      <c r="A80" t="s">
        <v>127</v>
      </c>
      <c r="B80" t="s">
        <v>128</v>
      </c>
      <c r="D80" s="4">
        <f>+assessment!H80</f>
        <v>0.00038228410901695333</v>
      </c>
      <c r="F80" s="17">
        <f>+assessment!J80</f>
        <v>20785.30910412796</v>
      </c>
      <c r="H80" s="17">
        <v>-16943.01</v>
      </c>
      <c r="J80" s="17">
        <f t="shared" si="1"/>
        <v>3842.29910412796</v>
      </c>
      <c r="K80" s="17"/>
    </row>
    <row r="81" spans="1:11" ht="12.75">
      <c r="A81" t="s">
        <v>129</v>
      </c>
      <c r="B81" t="s">
        <v>521</v>
      </c>
      <c r="D81" s="4">
        <f>+assessment!H81</f>
        <v>3.9067616064621366E-05</v>
      </c>
      <c r="F81" s="17">
        <f>+assessment!J81</f>
        <v>2124.1596412487515</v>
      </c>
      <c r="H81" s="17">
        <v>-1731.49</v>
      </c>
      <c r="J81" s="17">
        <f t="shared" si="1"/>
        <v>392.66964124875153</v>
      </c>
      <c r="K81" s="17"/>
    </row>
    <row r="82" spans="1:11" ht="12.75">
      <c r="A82" t="s">
        <v>130</v>
      </c>
      <c r="B82" t="s">
        <v>131</v>
      </c>
      <c r="D82" s="4">
        <f>+assessment!H82</f>
        <v>0.00019117344164898355</v>
      </c>
      <c r="F82" s="17">
        <f>+assessment!J82</f>
        <v>10394.361113759698</v>
      </c>
      <c r="H82" s="17">
        <v>-8472.78</v>
      </c>
      <c r="J82" s="17">
        <f t="shared" si="1"/>
        <v>1921.5811137596975</v>
      </c>
      <c r="K82" s="17"/>
    </row>
    <row r="83" spans="1:11" ht="12.75">
      <c r="A83" t="s">
        <v>498</v>
      </c>
      <c r="B83" t="s">
        <v>566</v>
      </c>
      <c r="D83" s="4">
        <f>+assessment!H83</f>
        <v>8.572809919382556E-06</v>
      </c>
      <c r="F83" s="17">
        <f>+assessment!J83</f>
        <v>466.1153834605207</v>
      </c>
      <c r="H83" s="17">
        <v>-379.95</v>
      </c>
      <c r="J83" s="17">
        <f t="shared" si="1"/>
        <v>86.16538346052073</v>
      </c>
      <c r="K83" s="17"/>
    </row>
    <row r="84" spans="1:11" ht="12.75">
      <c r="A84" t="s">
        <v>132</v>
      </c>
      <c r="B84" t="s">
        <v>513</v>
      </c>
      <c r="D84" s="4">
        <f>+assessment!H84</f>
        <v>0.0002073630455726294</v>
      </c>
      <c r="F84" s="17">
        <f>+assessment!J84</f>
        <v>11274.61198971609</v>
      </c>
      <c r="H84" s="17">
        <v>-9190.33</v>
      </c>
      <c r="J84" s="17">
        <f t="shared" si="1"/>
        <v>2084.28198971609</v>
      </c>
      <c r="K84" s="17"/>
    </row>
    <row r="85" spans="1:11" ht="12.75">
      <c r="A85" t="s">
        <v>133</v>
      </c>
      <c r="B85" t="s">
        <v>134</v>
      </c>
      <c r="D85" s="4">
        <f>+assessment!H85</f>
        <v>3.958634750748619E-05</v>
      </c>
      <c r="F85" s="17">
        <f>+assessment!J85</f>
        <v>2152.3637782444052</v>
      </c>
      <c r="H85" s="17">
        <v>-1754.48</v>
      </c>
      <c r="J85" s="17">
        <f t="shared" si="1"/>
        <v>397.8837782444052</v>
      </c>
      <c r="K85" s="17"/>
    </row>
    <row r="86" spans="1:11" ht="12.75">
      <c r="A86" t="s">
        <v>135</v>
      </c>
      <c r="B86" t="s">
        <v>567</v>
      </c>
      <c r="D86" s="4">
        <f>+assessment!H86</f>
        <v>0.00014192871578330075</v>
      </c>
      <c r="F86" s="17">
        <f>+assessment!J86</f>
        <v>7716.858113443068</v>
      </c>
      <c r="H86" s="17">
        <v>-6290.24</v>
      </c>
      <c r="J86" s="17">
        <f t="shared" si="1"/>
        <v>1426.618113443068</v>
      </c>
      <c r="K86" s="17"/>
    </row>
    <row r="87" spans="1:11" ht="12.75">
      <c r="A87" t="s">
        <v>136</v>
      </c>
      <c r="B87" t="s">
        <v>137</v>
      </c>
      <c r="D87" s="4">
        <f>+assessment!H87</f>
        <v>1.033262598711299E-05</v>
      </c>
      <c r="F87" s="17">
        <f>+assessment!J87</f>
        <v>561.7989864966225</v>
      </c>
      <c r="H87" s="17">
        <v>-457.94</v>
      </c>
      <c r="J87" s="17">
        <f t="shared" si="1"/>
        <v>103.85898649662255</v>
      </c>
      <c r="K87" s="17"/>
    </row>
    <row r="88" spans="1:11" ht="12.75">
      <c r="A88" t="s">
        <v>138</v>
      </c>
      <c r="B88" t="s">
        <v>568</v>
      </c>
      <c r="D88" s="4">
        <f>+assessment!H88</f>
        <v>5.273451590273269E-06</v>
      </c>
      <c r="F88" s="17">
        <f>+assessment!J88</f>
        <v>286.724765074198</v>
      </c>
      <c r="H88" s="17">
        <v>-233.72</v>
      </c>
      <c r="J88" s="17">
        <f t="shared" si="1"/>
        <v>53.00476507419799</v>
      </c>
      <c r="K88" s="17"/>
    </row>
    <row r="89" spans="1:11" ht="12.75">
      <c r="A89" t="s">
        <v>139</v>
      </c>
      <c r="B89" t="s">
        <v>140</v>
      </c>
      <c r="D89" s="4">
        <f>+assessment!H89</f>
        <v>0.00020227581032466864</v>
      </c>
      <c r="F89" s="17">
        <f>+assessment!J89</f>
        <v>10998.012061494668</v>
      </c>
      <c r="H89" s="17">
        <v>-8964.96</v>
      </c>
      <c r="J89" s="17">
        <f t="shared" si="1"/>
        <v>2033.052061494669</v>
      </c>
      <c r="K89" s="17"/>
    </row>
    <row r="90" spans="1:11" ht="12.75">
      <c r="A90" t="s">
        <v>141</v>
      </c>
      <c r="B90" t="s">
        <v>142</v>
      </c>
      <c r="D90" s="4">
        <f>+assessment!H90</f>
        <v>9.463924196217244E-06</v>
      </c>
      <c r="F90" s="17">
        <f>+assessment!J90</f>
        <v>514.566483713524</v>
      </c>
      <c r="H90" s="17">
        <v>-419.44</v>
      </c>
      <c r="J90" s="17">
        <f aca="true" t="shared" si="2" ref="J90:J153">SUM(F90:H90)</f>
        <v>95.12648371352401</v>
      </c>
      <c r="K90" s="17"/>
    </row>
    <row r="91" spans="1:11" ht="12.75">
      <c r="A91" t="s">
        <v>143</v>
      </c>
      <c r="B91" t="s">
        <v>144</v>
      </c>
      <c r="D91" s="4">
        <f>+assessment!H91</f>
        <v>0.00010010439641343885</v>
      </c>
      <c r="F91" s="17">
        <f>+assessment!J91</f>
        <v>5442.812748575983</v>
      </c>
      <c r="H91" s="17">
        <v>-4436.6</v>
      </c>
      <c r="J91" s="17">
        <f t="shared" si="2"/>
        <v>1006.2127485759829</v>
      </c>
      <c r="K91" s="17"/>
    </row>
    <row r="92" spans="1:11" ht="12.75">
      <c r="A92" t="s">
        <v>145</v>
      </c>
      <c r="B92" t="s">
        <v>146</v>
      </c>
      <c r="D92" s="4">
        <f>+assessment!H92</f>
        <v>1.7350607666410254E-05</v>
      </c>
      <c r="F92" s="17">
        <f>+assessment!J92</f>
        <v>943.3762350681337</v>
      </c>
      <c r="H92" s="17">
        <v>-768.98</v>
      </c>
      <c r="J92" s="17">
        <f t="shared" si="2"/>
        <v>174.3962350681337</v>
      </c>
      <c r="K92" s="17"/>
    </row>
    <row r="93" spans="1:11" ht="12.75">
      <c r="A93" t="s">
        <v>147</v>
      </c>
      <c r="B93" t="s">
        <v>148</v>
      </c>
      <c r="D93" s="4">
        <f>+assessment!H93</f>
        <v>0.02958320343117454</v>
      </c>
      <c r="F93" s="17">
        <f>+assessment!J93</f>
        <v>1608479.1732213816</v>
      </c>
      <c r="H93" s="17">
        <v>-1311127.81</v>
      </c>
      <c r="J93" s="17">
        <f t="shared" si="2"/>
        <v>297351.36322138156</v>
      </c>
      <c r="K93" s="17"/>
    </row>
    <row r="94" spans="1:11" ht="12.75">
      <c r="A94" t="s">
        <v>149</v>
      </c>
      <c r="B94" t="s">
        <v>503</v>
      </c>
      <c r="D94" s="4">
        <f>+assessment!H94</f>
        <v>0.033810549667010005</v>
      </c>
      <c r="F94" s="17">
        <f>+assessment!J94</f>
        <v>1838325.7614773307</v>
      </c>
      <c r="H94" s="17">
        <v>-1498478.2</v>
      </c>
      <c r="J94" s="17">
        <f t="shared" si="2"/>
        <v>339847.56147733075</v>
      </c>
      <c r="K94" s="17"/>
    </row>
    <row r="95" spans="1:11" ht="12.75">
      <c r="A95" t="s">
        <v>150</v>
      </c>
      <c r="B95" t="s">
        <v>151</v>
      </c>
      <c r="D95" s="4">
        <f>+assessment!H95</f>
        <v>3.850319464278418E-05</v>
      </c>
      <c r="F95" s="17">
        <f>+assessment!J95</f>
        <v>2093.471277696195</v>
      </c>
      <c r="H95" s="17">
        <v>-1706.42</v>
      </c>
      <c r="J95" s="17">
        <f t="shared" si="2"/>
        <v>387.05127769619503</v>
      </c>
      <c r="K95" s="17"/>
    </row>
    <row r="96" spans="1:11" ht="12.75">
      <c r="A96" t="s">
        <v>502</v>
      </c>
      <c r="B96" t="s">
        <v>507</v>
      </c>
      <c r="D96" s="4">
        <f>+assessment!H96</f>
        <v>0.0794450767548124</v>
      </c>
      <c r="F96" s="17">
        <f>+assessment!J96</f>
        <v>4319537.323683826</v>
      </c>
      <c r="H96" s="17">
        <v>-3520993.52</v>
      </c>
      <c r="J96" s="17">
        <f t="shared" si="2"/>
        <v>798543.8036838262</v>
      </c>
      <c r="K96" s="17"/>
    </row>
    <row r="97" spans="1:11" ht="12.75">
      <c r="A97" t="s">
        <v>500</v>
      </c>
      <c r="B97" t="s">
        <v>508</v>
      </c>
      <c r="D97" s="4">
        <f>+assessment!H97</f>
        <v>0.008011361094032594</v>
      </c>
      <c r="F97" s="17">
        <f>+assessment!J97</f>
        <v>435588.6440387391</v>
      </c>
      <c r="H97" s="17">
        <v>-355063.7</v>
      </c>
      <c r="J97" s="17">
        <f t="shared" si="2"/>
        <v>80524.94403873908</v>
      </c>
      <c r="K97" s="17"/>
    </row>
    <row r="98" spans="1:11" ht="12.75">
      <c r="A98" t="s">
        <v>501</v>
      </c>
      <c r="B98" t="s">
        <v>509</v>
      </c>
      <c r="D98" s="4">
        <f>+assessment!H98</f>
        <v>0.1479356978001077</v>
      </c>
      <c r="F98" s="17">
        <f>+assessment!J98</f>
        <v>8043465.929612412</v>
      </c>
      <c r="H98" s="17">
        <v>-6556450.64</v>
      </c>
      <c r="J98" s="17">
        <f t="shared" si="2"/>
        <v>1487015.2896124125</v>
      </c>
      <c r="K98" s="17"/>
    </row>
    <row r="99" spans="1:11" ht="12.75">
      <c r="A99" t="s">
        <v>529</v>
      </c>
      <c r="B99" t="s">
        <v>581</v>
      </c>
      <c r="D99" s="4">
        <f>+assessment!H99</f>
        <v>1.1532276002445834E-05</v>
      </c>
      <c r="F99" s="17">
        <f>+assessment!J99</f>
        <v>627.0255962282847</v>
      </c>
      <c r="H99" s="17">
        <v>-511.11</v>
      </c>
      <c r="J99" s="17">
        <f t="shared" si="2"/>
        <v>115.9155962282847</v>
      </c>
      <c r="K99" s="17"/>
    </row>
    <row r="100" spans="1:11" ht="12.75">
      <c r="A100" t="s">
        <v>152</v>
      </c>
      <c r="B100" t="s">
        <v>153</v>
      </c>
      <c r="D100" s="4">
        <f>+assessment!H100</f>
        <v>0.0028547464386668407</v>
      </c>
      <c r="F100" s="17">
        <f>+assessment!J100</f>
        <v>155216.4626831698</v>
      </c>
      <c r="H100" s="17">
        <v>-126522.39</v>
      </c>
      <c r="J100" s="17">
        <f t="shared" si="2"/>
        <v>28694.072683169812</v>
      </c>
      <c r="K100" s="17"/>
    </row>
    <row r="101" spans="1:11" ht="12.75">
      <c r="A101" t="s">
        <v>154</v>
      </c>
      <c r="B101" t="s">
        <v>155</v>
      </c>
      <c r="D101" s="4">
        <f>+assessment!H101</f>
        <v>0.0012941148998671522</v>
      </c>
      <c r="F101" s="17">
        <f>+assessment!J101</f>
        <v>70362.79451731926</v>
      </c>
      <c r="H101" s="17">
        <v>-57355.37</v>
      </c>
      <c r="J101" s="17">
        <f t="shared" si="2"/>
        <v>13007.424517319254</v>
      </c>
      <c r="K101" s="17"/>
    </row>
    <row r="102" spans="1:11" ht="12.75">
      <c r="A102" t="s">
        <v>156</v>
      </c>
      <c r="B102" t="s">
        <v>157</v>
      </c>
      <c r="D102" s="4">
        <f>+assessment!H102</f>
        <v>1.791890062715796E-05</v>
      </c>
      <c r="F102" s="17">
        <f>+assessment!J102</f>
        <v>974.2750994787317</v>
      </c>
      <c r="H102" s="17">
        <v>-794.17</v>
      </c>
      <c r="J102" s="17">
        <f t="shared" si="2"/>
        <v>180.10509947873174</v>
      </c>
      <c r="K102" s="17"/>
    </row>
    <row r="103" spans="1:11" ht="12.75">
      <c r="A103" t="s">
        <v>158</v>
      </c>
      <c r="B103" t="s">
        <v>159</v>
      </c>
      <c r="D103" s="4">
        <f>+assessment!H103</f>
        <v>0.0006208709022800929</v>
      </c>
      <c r="F103" s="17">
        <f>+assessment!J103</f>
        <v>33757.59889898602</v>
      </c>
      <c r="H103" s="17">
        <v>-27516.8</v>
      </c>
      <c r="J103" s="17">
        <f t="shared" si="2"/>
        <v>6240.7988989860205</v>
      </c>
      <c r="K103" s="17"/>
    </row>
    <row r="104" spans="1:11" ht="12.75">
      <c r="A104" t="s">
        <v>160</v>
      </c>
      <c r="B104" t="s">
        <v>495</v>
      </c>
      <c r="D104" s="4">
        <f>+assessment!H104</f>
        <v>0.006173880831851535</v>
      </c>
      <c r="F104" s="17">
        <f>+assessment!J104</f>
        <v>335682.33268203645</v>
      </c>
      <c r="H104" s="17">
        <v>-273626.96</v>
      </c>
      <c r="J104" s="17">
        <f t="shared" si="2"/>
        <v>62055.372682036425</v>
      </c>
      <c r="K104" s="17"/>
    </row>
    <row r="105" spans="1:11" ht="12.75">
      <c r="A105" t="s">
        <v>161</v>
      </c>
      <c r="B105" t="s">
        <v>569</v>
      </c>
      <c r="D105" s="4">
        <f>+assessment!H105</f>
        <v>0.00010115190430943333</v>
      </c>
      <c r="F105" s="17">
        <f>+assessment!J105</f>
        <v>5499.767183494163</v>
      </c>
      <c r="H105" s="17">
        <v>-4483.05</v>
      </c>
      <c r="J105" s="17">
        <f t="shared" si="2"/>
        <v>1016.7171834941628</v>
      </c>
      <c r="K105" s="17"/>
    </row>
    <row r="106" spans="1:11" ht="12.75">
      <c r="A106" t="s">
        <v>536</v>
      </c>
      <c r="B106" t="s">
        <v>537</v>
      </c>
      <c r="D106" s="4">
        <f>+assessment!H106</f>
        <v>0.0007027582382876938</v>
      </c>
      <c r="F106" s="17">
        <f>+assessment!J106</f>
        <v>38209.92519371068</v>
      </c>
      <c r="H106" s="17">
        <v>-31146.41</v>
      </c>
      <c r="J106" s="17">
        <f t="shared" si="2"/>
        <v>7063.515193710682</v>
      </c>
      <c r="K106" s="17"/>
    </row>
    <row r="107" spans="1:11" ht="12.75">
      <c r="A107" t="s">
        <v>162</v>
      </c>
      <c r="B107" t="s">
        <v>163</v>
      </c>
      <c r="D107" s="4">
        <f>+assessment!H107</f>
        <v>0.00027244374950234054</v>
      </c>
      <c r="F107" s="17">
        <f>+assessment!J107</f>
        <v>14813.138745044262</v>
      </c>
      <c r="H107" s="17">
        <v>-12074.83</v>
      </c>
      <c r="J107" s="17">
        <f t="shared" si="2"/>
        <v>2738.3087450442617</v>
      </c>
      <c r="K107" s="17"/>
    </row>
    <row r="108" spans="1:11" ht="12.75">
      <c r="A108" t="s">
        <v>164</v>
      </c>
      <c r="B108" t="s">
        <v>165</v>
      </c>
      <c r="D108" s="4">
        <f>+assessment!H108</f>
        <v>0.11335270452427676</v>
      </c>
      <c r="F108" s="17">
        <f>+assessment!J108</f>
        <v>6163141.354174077</v>
      </c>
      <c r="H108" s="17">
        <v>-5023780.43</v>
      </c>
      <c r="J108" s="17">
        <f t="shared" si="2"/>
        <v>1139360.9241740769</v>
      </c>
      <c r="K108" s="17"/>
    </row>
    <row r="109" spans="1:11" ht="12.75">
      <c r="A109" t="s">
        <v>166</v>
      </c>
      <c r="B109" t="s">
        <v>167</v>
      </c>
      <c r="D109" s="4">
        <f>+assessment!H109</f>
        <v>0.28422060708458075</v>
      </c>
      <c r="F109" s="17">
        <f>+assessment!J109</f>
        <v>15453462.575798368</v>
      </c>
      <c r="H109" s="17">
        <v>-12596653.81</v>
      </c>
      <c r="J109" s="17">
        <f t="shared" si="2"/>
        <v>2856808.7657983676</v>
      </c>
      <c r="K109" s="17"/>
    </row>
    <row r="110" spans="1:11" ht="12.75">
      <c r="A110" t="s">
        <v>544</v>
      </c>
      <c r="B110" t="s">
        <v>543</v>
      </c>
      <c r="D110" s="4">
        <f>+assessment!H110</f>
        <v>0.0033494665622435782</v>
      </c>
      <c r="F110" s="17">
        <f>+assessment!J110</f>
        <v>182115.0714561514</v>
      </c>
      <c r="H110" s="17">
        <v>-148448.78</v>
      </c>
      <c r="J110" s="17">
        <f t="shared" si="2"/>
        <v>33666.291456151404</v>
      </c>
      <c r="K110" s="17"/>
    </row>
    <row r="111" spans="1:11" ht="12.75">
      <c r="A111" t="s">
        <v>168</v>
      </c>
      <c r="B111" t="s">
        <v>169</v>
      </c>
      <c r="D111" s="4">
        <f>+assessment!H111</f>
        <v>0.0023472030535147907</v>
      </c>
      <c r="F111" s="17">
        <f>+assessment!J111</f>
        <v>127620.63566522543</v>
      </c>
      <c r="H111" s="17">
        <v>-104028.37</v>
      </c>
      <c r="J111" s="17">
        <f t="shared" si="2"/>
        <v>23592.265665225437</v>
      </c>
      <c r="K111" s="17"/>
    </row>
    <row r="112" spans="1:11" ht="12.75">
      <c r="A112" t="s">
        <v>170</v>
      </c>
      <c r="B112" t="s">
        <v>171</v>
      </c>
      <c r="D112" s="4">
        <f>+assessment!H112</f>
        <v>0.004252255543353862</v>
      </c>
      <c r="F112" s="17">
        <f>+assessment!J112</f>
        <v>231200.94132511268</v>
      </c>
      <c r="H112" s="17">
        <v>-188460.75</v>
      </c>
      <c r="J112" s="17">
        <f t="shared" si="2"/>
        <v>42740.19132511268</v>
      </c>
      <c r="K112" s="17"/>
    </row>
    <row r="113" spans="1:11" ht="12.75">
      <c r="A113" t="s">
        <v>172</v>
      </c>
      <c r="B113" t="s">
        <v>173</v>
      </c>
      <c r="D113" s="4">
        <f>+assessment!H113</f>
        <v>0.005391275353378367</v>
      </c>
      <c r="F113" s="17">
        <f>+assessment!J113</f>
        <v>293131.0039896702</v>
      </c>
      <c r="H113" s="17">
        <v>-238940.43</v>
      </c>
      <c r="J113" s="17">
        <f t="shared" si="2"/>
        <v>54190.5739896702</v>
      </c>
      <c r="K113" s="17"/>
    </row>
    <row r="114" spans="1:11" ht="12.75">
      <c r="A114" t="s">
        <v>174</v>
      </c>
      <c r="B114" t="s">
        <v>175</v>
      </c>
      <c r="D114" s="4">
        <f>+assessment!H114</f>
        <v>0.0179462225667655</v>
      </c>
      <c r="F114" s="17">
        <f>+assessment!J114</f>
        <v>975760.6306495863</v>
      </c>
      <c r="H114" s="17">
        <v>-795375.24</v>
      </c>
      <c r="J114" s="17">
        <f t="shared" si="2"/>
        <v>180385.39064958633</v>
      </c>
      <c r="K114" s="17"/>
    </row>
    <row r="115" spans="1:11" ht="12.75">
      <c r="A115" t="s">
        <v>176</v>
      </c>
      <c r="B115" t="s">
        <v>177</v>
      </c>
      <c r="D115" s="4">
        <f>+assessment!H115</f>
        <v>0.005610987440397045</v>
      </c>
      <c r="F115" s="17">
        <f>+assessment!J115</f>
        <v>305077.0502282643</v>
      </c>
      <c r="H115" s="17">
        <v>-248678.43</v>
      </c>
      <c r="J115" s="17">
        <f t="shared" si="2"/>
        <v>56398.620228264306</v>
      </c>
      <c r="K115" s="17"/>
    </row>
    <row r="116" spans="1:11" ht="12.75">
      <c r="A116" t="s">
        <v>178</v>
      </c>
      <c r="B116" t="s">
        <v>179</v>
      </c>
      <c r="D116" s="4">
        <f>+assessment!H116</f>
        <v>0.0170817075773275</v>
      </c>
      <c r="F116" s="17">
        <f>+assessment!J116</f>
        <v>928755.7699797857</v>
      </c>
      <c r="H116" s="17">
        <v>-757058.18</v>
      </c>
      <c r="J116" s="17">
        <f t="shared" si="2"/>
        <v>171697.5899797856</v>
      </c>
      <c r="K116" s="17"/>
    </row>
    <row r="117" spans="1:11" ht="12.75">
      <c r="A117" t="s">
        <v>180</v>
      </c>
      <c r="B117" t="s">
        <v>181</v>
      </c>
      <c r="D117" s="4">
        <f>+assessment!H117</f>
        <v>0.0053103988842988946</v>
      </c>
      <c r="F117" s="17">
        <f>+assessment!J117</f>
        <v>288733.63991039916</v>
      </c>
      <c r="H117" s="17">
        <v>-235356.91</v>
      </c>
      <c r="J117" s="17">
        <f t="shared" si="2"/>
        <v>53376.72991039915</v>
      </c>
      <c r="K117" s="17"/>
    </row>
    <row r="118" spans="1:11" ht="12.75">
      <c r="A118" t="s">
        <v>182</v>
      </c>
      <c r="B118" t="s">
        <v>183</v>
      </c>
      <c r="D118" s="4">
        <f>+assessment!H118</f>
        <v>0.0018623358101634885</v>
      </c>
      <c r="F118" s="17">
        <f>+assessment!J118</f>
        <v>101257.74144647487</v>
      </c>
      <c r="H118" s="17">
        <v>-82538.16</v>
      </c>
      <c r="J118" s="17">
        <f t="shared" si="2"/>
        <v>18719.58144647487</v>
      </c>
      <c r="K118" s="17"/>
    </row>
    <row r="119" spans="1:11" ht="12.75">
      <c r="A119" t="s">
        <v>184</v>
      </c>
      <c r="B119" t="s">
        <v>185</v>
      </c>
      <c r="D119" s="4">
        <f>+assessment!H119</f>
        <v>0.002044112345102533</v>
      </c>
      <c r="F119" s="17">
        <f>+assessment!J119</f>
        <v>111141.1799087778</v>
      </c>
      <c r="H119" s="17">
        <v>-90594.98</v>
      </c>
      <c r="J119" s="17">
        <f t="shared" si="2"/>
        <v>20546.19990877781</v>
      </c>
      <c r="K119" s="17"/>
    </row>
    <row r="120" spans="1:11" ht="12.75">
      <c r="A120" t="s">
        <v>186</v>
      </c>
      <c r="B120" t="s">
        <v>570</v>
      </c>
      <c r="D120" s="4">
        <f>+assessment!H120</f>
        <v>0.014222830946595565</v>
      </c>
      <c r="F120" s="17">
        <f>+assessment!J120</f>
        <v>773314.7431133095</v>
      </c>
      <c r="H120" s="17">
        <v>-630353.69</v>
      </c>
      <c r="J120" s="17">
        <f t="shared" si="2"/>
        <v>142961.05311330955</v>
      </c>
      <c r="K120" s="17"/>
    </row>
    <row r="121" spans="1:11" ht="12.75">
      <c r="A121" t="s">
        <v>187</v>
      </c>
      <c r="B121" t="s">
        <v>188</v>
      </c>
      <c r="D121" s="4">
        <f>+assessment!H121</f>
        <v>0.012807163874191911</v>
      </c>
      <c r="F121" s="17">
        <f>+assessment!J121</f>
        <v>696342.990967732</v>
      </c>
      <c r="H121" s="17">
        <v>-567612.94</v>
      </c>
      <c r="J121" s="17">
        <f t="shared" si="2"/>
        <v>128730.0509677321</v>
      </c>
      <c r="K121" s="17"/>
    </row>
    <row r="122" spans="1:11" ht="12.75">
      <c r="A122" t="s">
        <v>189</v>
      </c>
      <c r="B122" t="s">
        <v>190</v>
      </c>
      <c r="D122" s="4">
        <f>+assessment!H122</f>
        <v>0.005324612716532177</v>
      </c>
      <c r="F122" s="17">
        <f>+assessment!J122</f>
        <v>289506.46538117976</v>
      </c>
      <c r="H122" s="17">
        <v>-235987.2</v>
      </c>
      <c r="J122" s="17">
        <f t="shared" si="2"/>
        <v>53519.26538117975</v>
      </c>
      <c r="K122" s="17"/>
    </row>
    <row r="123" spans="1:11" ht="12.75">
      <c r="A123" t="s">
        <v>191</v>
      </c>
      <c r="B123" t="s">
        <v>571</v>
      </c>
      <c r="D123" s="4">
        <f>+assessment!H123</f>
        <v>0.012150980157226984</v>
      </c>
      <c r="F123" s="17">
        <f>+assessment!J123</f>
        <v>660665.3861065612</v>
      </c>
      <c r="H123" s="17">
        <v>-538530.58</v>
      </c>
      <c r="J123" s="17">
        <f t="shared" si="2"/>
        <v>122134.80610656121</v>
      </c>
      <c r="K123" s="17"/>
    </row>
    <row r="124" spans="1:11" ht="12.75">
      <c r="A124" t="s">
        <v>192</v>
      </c>
      <c r="B124" t="s">
        <v>193</v>
      </c>
      <c r="D124" s="4">
        <f>+assessment!H124</f>
        <v>0.004220034723384766</v>
      </c>
      <c r="F124" s="17">
        <f>+assessment!J124</f>
        <v>229449.0513384525</v>
      </c>
      <c r="H124" s="17">
        <v>-187031.76</v>
      </c>
      <c r="J124" s="17">
        <f t="shared" si="2"/>
        <v>42417.29133845249</v>
      </c>
      <c r="K124" s="17"/>
    </row>
    <row r="125" spans="1:11" ht="12.75">
      <c r="A125" t="s">
        <v>194</v>
      </c>
      <c r="B125" t="s">
        <v>195</v>
      </c>
      <c r="D125" s="4">
        <f>+assessment!H125</f>
        <v>0.0009520088983756129</v>
      </c>
      <c r="F125" s="17">
        <f>+assessment!J125</f>
        <v>51762.02399179485</v>
      </c>
      <c r="H125" s="17">
        <v>-42192.77</v>
      </c>
      <c r="J125" s="17">
        <f t="shared" si="2"/>
        <v>9569.253991794852</v>
      </c>
      <c r="K125" s="17"/>
    </row>
    <row r="126" spans="1:11" ht="12.75">
      <c r="A126" t="s">
        <v>196</v>
      </c>
      <c r="B126" t="s">
        <v>572</v>
      </c>
      <c r="D126" s="4">
        <f>+assessment!H126</f>
        <v>4.447119892309467E-05</v>
      </c>
      <c r="F126" s="17">
        <f>+assessment!J126</f>
        <v>2417.9598210991626</v>
      </c>
      <c r="H126" s="17">
        <v>-1970.97</v>
      </c>
      <c r="J126" s="17">
        <f t="shared" si="2"/>
        <v>446.98982109916255</v>
      </c>
      <c r="K126" s="17"/>
    </row>
    <row r="127" spans="1:11" ht="12.75">
      <c r="A127" t="s">
        <v>197</v>
      </c>
      <c r="B127" t="s">
        <v>198</v>
      </c>
      <c r="D127" s="4">
        <f>+assessment!H127</f>
        <v>0.0026435899276016552</v>
      </c>
      <c r="F127" s="17">
        <f>+assessment!J127</f>
        <v>143735.5947937738</v>
      </c>
      <c r="H127" s="17">
        <v>-117164.21</v>
      </c>
      <c r="J127" s="17">
        <f t="shared" si="2"/>
        <v>26571.384793773803</v>
      </c>
      <c r="K127" s="17"/>
    </row>
    <row r="128" spans="1:11" ht="12.75">
      <c r="A128" t="s">
        <v>199</v>
      </c>
      <c r="B128" t="s">
        <v>200</v>
      </c>
      <c r="D128" s="4">
        <f>+assessment!H128</f>
        <v>0.004475318837888773</v>
      </c>
      <c r="F128" s="17">
        <f>+assessment!J128</f>
        <v>243329.19729320903</v>
      </c>
      <c r="H128" s="17">
        <v>-198346.71</v>
      </c>
      <c r="J128" s="17">
        <f t="shared" si="2"/>
        <v>44982.48729320904</v>
      </c>
      <c r="K128" s="17"/>
    </row>
    <row r="129" spans="1:11" ht="12.75">
      <c r="A129" t="s">
        <v>201</v>
      </c>
      <c r="B129" t="s">
        <v>573</v>
      </c>
      <c r="D129" s="4">
        <f>+assessment!H129</f>
        <v>0.0006377415590832069</v>
      </c>
      <c r="F129" s="17">
        <f>+assessment!J129</f>
        <v>34674.87955013344</v>
      </c>
      <c r="H129" s="17">
        <v>-28264.67</v>
      </c>
      <c r="J129" s="17">
        <f t="shared" si="2"/>
        <v>6410.209550133441</v>
      </c>
      <c r="K129" s="17"/>
    </row>
    <row r="130" spans="1:11" ht="12.75">
      <c r="A130" t="s">
        <v>496</v>
      </c>
      <c r="B130" t="s">
        <v>497</v>
      </c>
      <c r="D130" s="4">
        <f>+assessment!H130</f>
        <v>0.00025484999660767825</v>
      </c>
      <c r="F130" s="17">
        <f>+assessment!J130</f>
        <v>13856.542371845333</v>
      </c>
      <c r="H130" s="17">
        <v>-11295.01</v>
      </c>
      <c r="J130" s="17">
        <f t="shared" si="2"/>
        <v>2561.532371845333</v>
      </c>
      <c r="K130" s="17"/>
    </row>
    <row r="131" spans="1:11" ht="12.75">
      <c r="A131" t="s">
        <v>202</v>
      </c>
      <c r="B131" t="s">
        <v>522</v>
      </c>
      <c r="D131" s="4">
        <f>+assessment!H131</f>
        <v>0.0020542304526240227</v>
      </c>
      <c r="F131" s="17">
        <f>+assessment!J131</f>
        <v>111691.31523332417</v>
      </c>
      <c r="H131" s="17">
        <v>-91041.48</v>
      </c>
      <c r="J131" s="17">
        <f t="shared" si="2"/>
        <v>20649.83523332418</v>
      </c>
      <c r="K131" s="17"/>
    </row>
    <row r="132" spans="1:11" ht="12.75">
      <c r="A132" t="s">
        <v>203</v>
      </c>
      <c r="B132" t="s">
        <v>204</v>
      </c>
      <c r="D132" s="4">
        <f>+assessment!H132</f>
        <v>0.003735823578529577</v>
      </c>
      <c r="F132" s="17">
        <f>+assessment!J132</f>
        <v>203121.830090989</v>
      </c>
      <c r="H132" s="17">
        <v>-165569.83</v>
      </c>
      <c r="J132" s="17">
        <f t="shared" si="2"/>
        <v>37552.00009098902</v>
      </c>
      <c r="K132" s="17"/>
    </row>
    <row r="133" spans="1:11" ht="12.75">
      <c r="A133" t="s">
        <v>588</v>
      </c>
      <c r="B133" t="s">
        <v>589</v>
      </c>
      <c r="D133" s="4">
        <f>+assessment!H133</f>
        <v>0.00030492184702747967</v>
      </c>
      <c r="F133" s="17">
        <f>+assessment!J133</f>
        <v>16579.01726379821</v>
      </c>
      <c r="H133" s="17">
        <v>-13514.21</v>
      </c>
      <c r="J133" s="17">
        <f t="shared" si="2"/>
        <v>3064.8072637982114</v>
      </c>
      <c r="K133" s="17"/>
    </row>
    <row r="134" spans="1:11" ht="12.75">
      <c r="A134" t="s">
        <v>205</v>
      </c>
      <c r="B134" t="s">
        <v>206</v>
      </c>
      <c r="D134" s="4">
        <f>+assessment!H134</f>
        <v>0.0004899133167347883</v>
      </c>
      <c r="F134" s="17">
        <f>+assessment!J134</f>
        <v>26637.256120184502</v>
      </c>
      <c r="H134" s="17">
        <v>-21712.97</v>
      </c>
      <c r="J134" s="17">
        <f t="shared" si="2"/>
        <v>4924.286120184501</v>
      </c>
      <c r="K134" s="17"/>
    </row>
    <row r="135" spans="1:11" ht="12.75">
      <c r="A135" t="s">
        <v>207</v>
      </c>
      <c r="B135" t="s">
        <v>574</v>
      </c>
      <c r="D135" s="4">
        <f>+assessment!H135</f>
        <v>0.00023466149722312733</v>
      </c>
      <c r="F135" s="17">
        <f>+assessment!J135</f>
        <v>12758.866088268034</v>
      </c>
      <c r="H135" s="17">
        <v>-10400.2</v>
      </c>
      <c r="J135" s="17">
        <f t="shared" si="2"/>
        <v>2358.6660882680335</v>
      </c>
      <c r="K135" s="17"/>
    </row>
    <row r="136" spans="1:11" ht="12.75">
      <c r="A136" t="s">
        <v>208</v>
      </c>
      <c r="B136" t="s">
        <v>209</v>
      </c>
      <c r="D136" s="4">
        <f>+assessment!H136</f>
        <v>0.002781313388431896</v>
      </c>
      <c r="F136" s="17">
        <f>+assessment!J136</f>
        <v>151223.80745217617</v>
      </c>
      <c r="H136" s="17">
        <v>-123268</v>
      </c>
      <c r="J136" s="17">
        <f t="shared" si="2"/>
        <v>27955.807452176174</v>
      </c>
      <c r="K136" s="17"/>
    </row>
    <row r="137" spans="1:11" ht="12.75">
      <c r="A137" t="s">
        <v>210</v>
      </c>
      <c r="B137" t="s">
        <v>575</v>
      </c>
      <c r="D137" s="4">
        <f>+assessment!H137</f>
        <v>0.00034434383839914784</v>
      </c>
      <c r="F137" s="17">
        <f>+assessment!J137</f>
        <v>18722.444774472086</v>
      </c>
      <c r="H137" s="17">
        <v>-15261.21</v>
      </c>
      <c r="J137" s="17">
        <f t="shared" si="2"/>
        <v>3461.2347744720864</v>
      </c>
      <c r="K137" s="17"/>
    </row>
    <row r="138" spans="1:11" ht="12.75">
      <c r="A138" t="s">
        <v>211</v>
      </c>
      <c r="B138" t="s">
        <v>576</v>
      </c>
      <c r="D138" s="4">
        <f>+assessment!H138</f>
        <v>0.0007013632512721175</v>
      </c>
      <c r="F138" s="17">
        <f>+assessment!J138</f>
        <v>38134.077844498184</v>
      </c>
      <c r="H138" s="17">
        <v>-31084.41</v>
      </c>
      <c r="J138" s="17">
        <f t="shared" si="2"/>
        <v>7049.667844498184</v>
      </c>
      <c r="K138" s="17"/>
    </row>
    <row r="139" spans="1:11" ht="12.75">
      <c r="A139" t="s">
        <v>212</v>
      </c>
      <c r="B139" t="s">
        <v>523</v>
      </c>
      <c r="D139" s="4">
        <f>+assessment!H139</f>
        <v>0.0005696150736417433</v>
      </c>
      <c r="F139" s="17">
        <f>+assessment!J139</f>
        <v>30970.749494296106</v>
      </c>
      <c r="H139" s="17">
        <v>-25245.3</v>
      </c>
      <c r="J139" s="17">
        <f t="shared" si="2"/>
        <v>5725.449494296106</v>
      </c>
      <c r="K139" s="17"/>
    </row>
    <row r="140" spans="1:11" ht="12.75">
      <c r="A140" t="s">
        <v>213</v>
      </c>
      <c r="B140" t="s">
        <v>577</v>
      </c>
      <c r="D140" s="4">
        <f>+assessment!H140</f>
        <v>0.018884887963772006</v>
      </c>
      <c r="F140" s="17">
        <f>+assessment!J140</f>
        <v>1026797.1502483226</v>
      </c>
      <c r="H140" s="17">
        <v>-836976.38</v>
      </c>
      <c r="J140" s="17">
        <f t="shared" si="2"/>
        <v>189820.77024832263</v>
      </c>
      <c r="K140" s="17"/>
    </row>
    <row r="141" spans="1:11" ht="12.75">
      <c r="A141" t="s">
        <v>214</v>
      </c>
      <c r="B141" t="s">
        <v>215</v>
      </c>
      <c r="D141" s="4">
        <f>+assessment!H141</f>
        <v>0.0004589094705137738</v>
      </c>
      <c r="F141" s="17">
        <f>+assessment!J141</f>
        <v>24951.534658265045</v>
      </c>
      <c r="H141" s="17">
        <v>-20338.77</v>
      </c>
      <c r="J141" s="17">
        <f t="shared" si="2"/>
        <v>4612.764658265045</v>
      </c>
      <c r="K141" s="17"/>
    </row>
    <row r="142" spans="1:11" ht="12.75">
      <c r="A142" t="s">
        <v>216</v>
      </c>
      <c r="B142" t="s">
        <v>217</v>
      </c>
      <c r="D142" s="4">
        <f>+assessment!H142</f>
        <v>0.000997481472143744</v>
      </c>
      <c r="F142" s="17">
        <f>+assessment!J142</f>
        <v>54234.42993082631</v>
      </c>
      <c r="H142" s="17">
        <v>-44207.97</v>
      </c>
      <c r="J142" s="17">
        <f t="shared" si="2"/>
        <v>10026.459930826306</v>
      </c>
      <c r="K142" s="17"/>
    </row>
    <row r="143" spans="1:11" ht="12.75">
      <c r="A143" t="s">
        <v>218</v>
      </c>
      <c r="B143" t="s">
        <v>219</v>
      </c>
      <c r="D143" s="4">
        <f>+assessment!H143</f>
        <v>3.413134471573744E-05</v>
      </c>
      <c r="F143" s="17">
        <f>+assessment!J143</f>
        <v>1855.7678263960634</v>
      </c>
      <c r="H143" s="17">
        <v>-1512.71</v>
      </c>
      <c r="J143" s="17">
        <f t="shared" si="2"/>
        <v>343.0578263960633</v>
      </c>
      <c r="K143" s="17"/>
    </row>
    <row r="144" spans="1:11" ht="12.75">
      <c r="A144" t="s">
        <v>220</v>
      </c>
      <c r="B144" t="s">
        <v>476</v>
      </c>
      <c r="D144" s="4">
        <f>+assessment!H144</f>
        <v>3.955980434465753E-05</v>
      </c>
      <c r="F144" s="17">
        <f>+assessment!J144</f>
        <v>2150.920590230617</v>
      </c>
      <c r="H144" s="17">
        <v>-1753.3</v>
      </c>
      <c r="J144" s="17">
        <f t="shared" si="2"/>
        <v>397.62059023061715</v>
      </c>
      <c r="K144" s="17"/>
    </row>
    <row r="145" spans="1:11" ht="12.75" outlineLevel="1">
      <c r="A145" t="s">
        <v>221</v>
      </c>
      <c r="B145" t="s">
        <v>222</v>
      </c>
      <c r="D145" s="4">
        <f>+assessment!H145</f>
        <v>3.763354885541464E-05</v>
      </c>
      <c r="F145" s="17">
        <f>+assessment!J145</f>
        <v>2046.187448535572</v>
      </c>
      <c r="H145" s="17">
        <v>-1667.9030909179473</v>
      </c>
      <c r="J145" s="17">
        <f t="shared" si="2"/>
        <v>378.28435761762466</v>
      </c>
      <c r="K145" s="17"/>
    </row>
    <row r="146" spans="1:11" ht="12.75" outlineLevel="1">
      <c r="A146" t="s">
        <v>223</v>
      </c>
      <c r="B146" t="s">
        <v>224</v>
      </c>
      <c r="D146" s="4">
        <f>+assessment!H146</f>
        <v>7.856996003758517E-06</v>
      </c>
      <c r="F146" s="17">
        <f>+assessment!J146</f>
        <v>427.1956032595028</v>
      </c>
      <c r="H146" s="17">
        <v>-348.2238996243556</v>
      </c>
      <c r="J146" s="17">
        <f t="shared" si="2"/>
        <v>78.97170363514715</v>
      </c>
      <c r="K146" s="17"/>
    </row>
    <row r="147" spans="1:11" ht="12.75" outlineLevel="1">
      <c r="A147" t="s">
        <v>225</v>
      </c>
      <c r="B147" t="s">
        <v>226</v>
      </c>
      <c r="D147" s="4">
        <f>+assessment!H147</f>
        <v>5.7412609117489193E-05</v>
      </c>
      <c r="F147" s="17">
        <f>+assessment!J147</f>
        <v>3121.6019678405373</v>
      </c>
      <c r="H147" s="17">
        <v>-2544.5146840910593</v>
      </c>
      <c r="J147" s="17">
        <f t="shared" si="2"/>
        <v>577.087283749478</v>
      </c>
      <c r="K147" s="17"/>
    </row>
    <row r="148" spans="1:11" ht="12.75" outlineLevel="1">
      <c r="A148" t="s">
        <v>527</v>
      </c>
      <c r="B148" t="s">
        <v>525</v>
      </c>
      <c r="D148" s="4">
        <f>+assessment!H148</f>
        <v>3.539797043699237E-05</v>
      </c>
      <c r="F148" s="17">
        <f>+assessment!J148</f>
        <v>1924.63599672944</v>
      </c>
      <c r="H148" s="17">
        <v>-1568.8463247029404</v>
      </c>
      <c r="J148" s="17">
        <f t="shared" si="2"/>
        <v>355.7896720264996</v>
      </c>
      <c r="K148" s="17"/>
    </row>
    <row r="149" spans="1:11" ht="12.75" outlineLevel="1">
      <c r="A149" t="s">
        <v>228</v>
      </c>
      <c r="B149" t="s">
        <v>229</v>
      </c>
      <c r="D149" s="4">
        <f>+assessment!H149</f>
        <v>4.8714557942168413E-05</v>
      </c>
      <c r="F149" s="17">
        <f>+assessment!J149</f>
        <v>2648.677046248915</v>
      </c>
      <c r="H149" s="17">
        <v>-2159.0405958810557</v>
      </c>
      <c r="J149" s="17">
        <f t="shared" si="2"/>
        <v>489.6364503678592</v>
      </c>
      <c r="K149" s="17"/>
    </row>
    <row r="150" spans="1:11" ht="12.75" outlineLevel="1">
      <c r="A150" t="s">
        <v>230</v>
      </c>
      <c r="B150" t="s">
        <v>231</v>
      </c>
      <c r="D150" s="4">
        <f>+assessment!H150</f>
        <v>4.648262455596058E-06</v>
      </c>
      <c r="F150" s="17">
        <f>+assessment!J150</f>
        <v>252.73237798224113</v>
      </c>
      <c r="H150" s="17">
        <v>-206.0120786458474</v>
      </c>
      <c r="J150" s="17">
        <f t="shared" si="2"/>
        <v>46.72029933639374</v>
      </c>
      <c r="K150" s="17"/>
    </row>
    <row r="151" spans="1:11" ht="12.75" outlineLevel="1">
      <c r="A151" t="s">
        <v>232</v>
      </c>
      <c r="B151" t="s">
        <v>233</v>
      </c>
      <c r="D151" s="4">
        <f>+assessment!H151</f>
        <v>0.00010906317044468564</v>
      </c>
      <c r="F151" s="17">
        <f>+assessment!J151</f>
        <v>5929.913527921329</v>
      </c>
      <c r="H151" s="17">
        <v>-4833.680457564802</v>
      </c>
      <c r="J151" s="17">
        <f t="shared" si="2"/>
        <v>1096.2330703565267</v>
      </c>
      <c r="K151" s="17"/>
    </row>
    <row r="152" spans="1:11" ht="12.75" outlineLevel="1">
      <c r="A152" t="s">
        <v>234</v>
      </c>
      <c r="B152" t="s">
        <v>235</v>
      </c>
      <c r="D152" s="4">
        <f>+assessment!H152</f>
        <v>0.0016586457601043315</v>
      </c>
      <c r="F152" s="17">
        <f>+assessment!J152</f>
        <v>90182.83523914644</v>
      </c>
      <c r="H152" s="17">
        <v>-73510.8394112934</v>
      </c>
      <c r="J152" s="17">
        <f t="shared" si="2"/>
        <v>16671.99582785304</v>
      </c>
      <c r="K152" s="17"/>
    </row>
    <row r="153" spans="1:11" ht="12.75" outlineLevel="1">
      <c r="A153" t="s">
        <v>236</v>
      </c>
      <c r="B153" t="s">
        <v>237</v>
      </c>
      <c r="D153" s="4">
        <f>+assessment!H153</f>
        <v>7.673950990375016E-05</v>
      </c>
      <c r="F153" s="17">
        <f>+assessment!J153</f>
        <v>4172.431958917757</v>
      </c>
      <c r="H153" s="17">
        <v>-3401.060325779681</v>
      </c>
      <c r="J153" s="17">
        <f t="shared" si="2"/>
        <v>771.3716331380756</v>
      </c>
      <c r="K153" s="17"/>
    </row>
    <row r="154" spans="1:11" ht="12.75" outlineLevel="1">
      <c r="A154" t="s">
        <v>238</v>
      </c>
      <c r="B154" t="s">
        <v>239</v>
      </c>
      <c r="D154" s="4">
        <f>+assessment!H154</f>
        <v>0.00015260581445635793</v>
      </c>
      <c r="F154" s="17">
        <f>+assessment!J154</f>
        <v>8297.386550331157</v>
      </c>
      <c r="H154" s="17">
        <v>-6763.315022363737</v>
      </c>
      <c r="J154" s="17">
        <f aca="true" t="shared" si="3" ref="J154:J217">SUM(F154:H154)</f>
        <v>1534.0715279674205</v>
      </c>
      <c r="K154" s="17"/>
    </row>
    <row r="155" spans="1:11" ht="12.75" outlineLevel="1">
      <c r="A155" t="s">
        <v>240</v>
      </c>
      <c r="B155" t="s">
        <v>241</v>
      </c>
      <c r="D155" s="4">
        <f>+assessment!H155</f>
        <v>8.65086279826191E-05</v>
      </c>
      <c r="F155" s="17">
        <f>+assessment!J155</f>
        <v>4703.592250843495</v>
      </c>
      <c r="H155" s="17">
        <v>-3834.0299833856825</v>
      </c>
      <c r="J155" s="17">
        <f t="shared" si="3"/>
        <v>869.5622674578126</v>
      </c>
      <c r="K155" s="17"/>
    </row>
    <row r="156" spans="1:11" ht="12.75" outlineLevel="1">
      <c r="A156" t="s">
        <v>242</v>
      </c>
      <c r="B156" t="s">
        <v>243</v>
      </c>
      <c r="D156" s="4">
        <f>+assessment!H156</f>
        <v>1.4527181266405138E-05</v>
      </c>
      <c r="F156" s="17">
        <f>+assessment!J156</f>
        <v>789.8626856617183</v>
      </c>
      <c r="H156" s="17">
        <v>-643.8480696874294</v>
      </c>
      <c r="J156" s="17">
        <f t="shared" si="3"/>
        <v>146.01461597428886</v>
      </c>
      <c r="K156" s="17"/>
    </row>
    <row r="157" spans="1:11" ht="12.75" outlineLevel="1">
      <c r="A157" t="s">
        <v>244</v>
      </c>
      <c r="B157" t="s">
        <v>245</v>
      </c>
      <c r="D157" s="4">
        <f>+assessment!H157</f>
        <v>5.505444269616215E-05</v>
      </c>
      <c r="F157" s="17">
        <f>+assessment!J157</f>
        <v>2993.385238894359</v>
      </c>
      <c r="H157" s="17">
        <v>-2440.0257703009006</v>
      </c>
      <c r="J157" s="17">
        <f t="shared" si="3"/>
        <v>553.3594685934586</v>
      </c>
      <c r="K157" s="17"/>
    </row>
    <row r="158" spans="1:11" ht="12.75" outlineLevel="1">
      <c r="A158" t="s">
        <v>246</v>
      </c>
      <c r="B158" t="s">
        <v>247</v>
      </c>
      <c r="D158" s="4">
        <f>+assessment!H158</f>
        <v>0.0002046209750829186</v>
      </c>
      <c r="F158" s="17">
        <f>+assessment!J158</f>
        <v>11125.521872262583</v>
      </c>
      <c r="H158" s="17">
        <v>-9068.764524901753</v>
      </c>
      <c r="J158" s="17">
        <f t="shared" si="3"/>
        <v>2056.75734736083</v>
      </c>
      <c r="K158" s="17"/>
    </row>
    <row r="159" spans="1:11" ht="12.75" outlineLevel="1">
      <c r="A159" t="s">
        <v>248</v>
      </c>
      <c r="B159" t="s">
        <v>249</v>
      </c>
      <c r="D159" s="4">
        <f>+assessment!H159</f>
        <v>0.00033841744134499596</v>
      </c>
      <c r="F159" s="17">
        <f>+assessment!J159</f>
        <v>18400.218472779598</v>
      </c>
      <c r="H159" s="17">
        <v>-14998.420309431687</v>
      </c>
      <c r="J159" s="17">
        <f t="shared" si="3"/>
        <v>3401.7981633479103</v>
      </c>
      <c r="K159" s="17"/>
    </row>
    <row r="160" spans="1:11" ht="12.75" outlineLevel="1">
      <c r="A160" t="s">
        <v>250</v>
      </c>
      <c r="B160" t="s">
        <v>251</v>
      </c>
      <c r="D160" s="4">
        <f>+assessment!H160</f>
        <v>8.939108626490833E-05</v>
      </c>
      <c r="F160" s="17">
        <f>+assessment!J160</f>
        <v>4860.31544431131</v>
      </c>
      <c r="H160" s="17">
        <v>-3961.7930082372022</v>
      </c>
      <c r="J160" s="17">
        <f t="shared" si="3"/>
        <v>898.5224360741076</v>
      </c>
      <c r="K160" s="17"/>
    </row>
    <row r="161" spans="1:11" ht="12.75" outlineLevel="1">
      <c r="A161" t="s">
        <v>252</v>
      </c>
      <c r="B161" t="s">
        <v>253</v>
      </c>
      <c r="D161" s="4">
        <f>+assessment!H161</f>
        <v>1.757833001724478E-05</v>
      </c>
      <c r="F161" s="17">
        <f>+assessment!J161</f>
        <v>955.7578102902531</v>
      </c>
      <c r="H161" s="17">
        <v>-779.075695587614</v>
      </c>
      <c r="J161" s="17">
        <f t="shared" si="3"/>
        <v>176.68211470263918</v>
      </c>
      <c r="K161" s="17"/>
    </row>
    <row r="162" spans="1:11" ht="12.75" outlineLevel="1">
      <c r="A162" t="s">
        <v>254</v>
      </c>
      <c r="B162" t="s">
        <v>255</v>
      </c>
      <c r="D162" s="4">
        <f>+assessment!H162</f>
        <v>1.09506114607758E-05</v>
      </c>
      <c r="F162" s="17">
        <f>+assessment!J162</f>
        <v>595.3997007009705</v>
      </c>
      <c r="H162" s="17">
        <v>-485.3336598375045</v>
      </c>
      <c r="J162" s="17">
        <f t="shared" si="3"/>
        <v>110.06604086346596</v>
      </c>
      <c r="K162" s="17"/>
    </row>
    <row r="163" spans="1:11" ht="12.75" outlineLevel="1">
      <c r="A163" t="s">
        <v>256</v>
      </c>
      <c r="B163" t="s">
        <v>257</v>
      </c>
      <c r="D163" s="4">
        <f>+assessment!H163</f>
        <v>0.0006425297705006141</v>
      </c>
      <c r="F163" s="17">
        <f>+assessment!J163</f>
        <v>34935.22114430185</v>
      </c>
      <c r="H163" s="17">
        <v>-28477.008806338483</v>
      </c>
      <c r="J163" s="17">
        <f t="shared" si="3"/>
        <v>6458.21233796337</v>
      </c>
      <c r="K163" s="17"/>
    </row>
    <row r="164" spans="1:11" ht="12.75" outlineLevel="1">
      <c r="A164" t="s">
        <v>258</v>
      </c>
      <c r="B164" t="s">
        <v>259</v>
      </c>
      <c r="D164" s="4">
        <f>+assessment!H164</f>
        <v>1.3670889840542322E-05</v>
      </c>
      <c r="F164" s="17">
        <f>+assessment!J164</f>
        <v>743.3049513746679</v>
      </c>
      <c r="H164" s="17">
        <v>-605.8970335723814</v>
      </c>
      <c r="J164" s="17">
        <f t="shared" si="3"/>
        <v>137.40791780228653</v>
      </c>
      <c r="K164" s="17"/>
    </row>
    <row r="165" spans="1:11" ht="12.75" outlineLevel="1">
      <c r="A165" t="s">
        <v>260</v>
      </c>
      <c r="B165" t="s">
        <v>261</v>
      </c>
      <c r="D165" s="4">
        <f>+assessment!H165</f>
        <v>1.127132094503146E-05</v>
      </c>
      <c r="F165" s="17">
        <f>+assessment!J165</f>
        <v>612.8371133625147</v>
      </c>
      <c r="H165" s="17">
        <v>-499.5475791553765</v>
      </c>
      <c r="J165" s="17">
        <f t="shared" si="3"/>
        <v>113.28953420713822</v>
      </c>
      <c r="K165" s="17"/>
    </row>
    <row r="166" spans="1:11" ht="12.75" outlineLevel="1">
      <c r="A166" t="s">
        <v>262</v>
      </c>
      <c r="B166" t="s">
        <v>263</v>
      </c>
      <c r="D166" s="4">
        <f>+assessment!H166</f>
        <v>1.52892507012018E-05</v>
      </c>
      <c r="F166" s="17">
        <f>+assessment!J166</f>
        <v>831.2974416127021</v>
      </c>
      <c r="H166" s="17">
        <v>-677.6231652106246</v>
      </c>
      <c r="J166" s="17">
        <f t="shared" si="3"/>
        <v>153.67427640207745</v>
      </c>
      <c r="K166" s="17"/>
    </row>
    <row r="167" spans="1:11" ht="12.75" outlineLevel="1">
      <c r="A167" t="s">
        <v>515</v>
      </c>
      <c r="B167" t="s">
        <v>516</v>
      </c>
      <c r="D167" s="4">
        <f>+assessment!H167</f>
        <v>1.8590664236689635E-06</v>
      </c>
      <c r="F167" s="17">
        <f>+assessment!J167</f>
        <v>101.07998043766834</v>
      </c>
      <c r="H167" s="17">
        <v>-82.39425850091706</v>
      </c>
      <c r="J167" s="17">
        <f t="shared" si="3"/>
        <v>18.68572193675128</v>
      </c>
      <c r="K167" s="17"/>
    </row>
    <row r="168" spans="1:11" ht="12.75" outlineLevel="1">
      <c r="A168" t="s">
        <v>264</v>
      </c>
      <c r="B168" t="s">
        <v>265</v>
      </c>
      <c r="D168" s="4">
        <f>+assessment!H168</f>
        <v>5.228557244225914E-06</v>
      </c>
      <c r="F168" s="17">
        <f>+assessment!J168</f>
        <v>284.2837981660481</v>
      </c>
      <c r="H168" s="17">
        <v>-231.7308793336125</v>
      </c>
      <c r="J168" s="17">
        <f t="shared" si="3"/>
        <v>52.55291883243558</v>
      </c>
      <c r="K168" s="17"/>
    </row>
    <row r="169" spans="1:11" ht="12.75" outlineLevel="1">
      <c r="A169" t="s">
        <v>266</v>
      </c>
      <c r="B169" t="s">
        <v>267</v>
      </c>
      <c r="D169" s="4">
        <f>+assessment!H169</f>
        <v>0.0010455247547847763</v>
      </c>
      <c r="F169" s="17">
        <f>+assessment!J169</f>
        <v>56846.608822171635</v>
      </c>
      <c r="H169" s="17">
        <v>-46337.657352215654</v>
      </c>
      <c r="J169" s="17">
        <f t="shared" si="3"/>
        <v>10508.95146995598</v>
      </c>
      <c r="K169" s="17"/>
    </row>
    <row r="170" spans="1:11" ht="12.75" outlineLevel="1">
      <c r="A170" t="s">
        <v>268</v>
      </c>
      <c r="B170" t="s">
        <v>269</v>
      </c>
      <c r="D170" s="4">
        <f>+assessment!H170</f>
        <v>1.767011688613104E-05</v>
      </c>
      <c r="F170" s="17">
        <f>+assessment!J170</f>
        <v>960.7483877076794</v>
      </c>
      <c r="H170" s="17">
        <v>-783.1437110993272</v>
      </c>
      <c r="J170" s="17">
        <f t="shared" si="3"/>
        <v>177.60467660835218</v>
      </c>
      <c r="K170" s="17"/>
    </row>
    <row r="171" spans="1:11" ht="12.75" outlineLevel="1">
      <c r="A171" t="s">
        <v>270</v>
      </c>
      <c r="B171" t="s">
        <v>271</v>
      </c>
      <c r="D171" s="4">
        <f>+assessment!H171</f>
        <v>1.603557138774203E-05</v>
      </c>
      <c r="F171" s="17">
        <f>+assessment!J171</f>
        <v>871.8759166124455</v>
      </c>
      <c r="H171" s="17">
        <v>-710.700272490548</v>
      </c>
      <c r="J171" s="17">
        <f t="shared" si="3"/>
        <v>161.17564412189756</v>
      </c>
      <c r="K171" s="17"/>
    </row>
    <row r="172" spans="1:11" ht="12.75" outlineLevel="1">
      <c r="A172" t="s">
        <v>272</v>
      </c>
      <c r="B172" t="s">
        <v>273</v>
      </c>
      <c r="D172" s="4">
        <f>+assessment!H172</f>
        <v>0.00011904210671370604</v>
      </c>
      <c r="F172" s="17">
        <f>+assessment!J172</f>
        <v>6472.481921400599</v>
      </c>
      <c r="H172" s="17">
        <v>-5275.921535925019</v>
      </c>
      <c r="J172" s="17">
        <f t="shared" si="3"/>
        <v>1196.56038547558</v>
      </c>
      <c r="K172" s="17"/>
    </row>
    <row r="173" spans="1:11" ht="12.75" outlineLevel="1">
      <c r="A173" t="s">
        <v>274</v>
      </c>
      <c r="B173" t="s">
        <v>275</v>
      </c>
      <c r="D173" s="4">
        <f>+assessment!H173</f>
        <v>9.519970649444835E-06</v>
      </c>
      <c r="F173" s="17">
        <f>+assessment!J173</f>
        <v>517.6138059198307</v>
      </c>
      <c r="H173" s="17">
        <v>-421.9273246061475</v>
      </c>
      <c r="J173" s="17">
        <f t="shared" si="3"/>
        <v>95.6864813136832</v>
      </c>
      <c r="K173" s="17"/>
    </row>
    <row r="174" spans="1:11" ht="12.75" outlineLevel="1">
      <c r="A174" t="s">
        <v>276</v>
      </c>
      <c r="B174" t="s">
        <v>277</v>
      </c>
      <c r="D174" s="4">
        <f>+assessment!H174</f>
        <v>3.8450317862331955E-05</v>
      </c>
      <c r="F174" s="17">
        <f>+assessment!J174</f>
        <v>2090.5962949276022</v>
      </c>
      <c r="H174" s="17">
        <v>-1704.1270760625266</v>
      </c>
      <c r="J174" s="17">
        <f t="shared" si="3"/>
        <v>386.4692188650756</v>
      </c>
      <c r="K174" s="17"/>
    </row>
    <row r="175" spans="1:11" ht="12.75" outlineLevel="1">
      <c r="A175" t="s">
        <v>278</v>
      </c>
      <c r="B175" t="s">
        <v>279</v>
      </c>
      <c r="D175" s="4">
        <f>+assessment!H175</f>
        <v>4.568229127222589E-05</v>
      </c>
      <c r="F175" s="17">
        <f>+assessment!J175</f>
        <v>2483.8085661465807</v>
      </c>
      <c r="H175" s="17">
        <v>-2024.6498282415196</v>
      </c>
      <c r="J175" s="17">
        <f t="shared" si="3"/>
        <v>459.1587379050611</v>
      </c>
      <c r="K175" s="17"/>
    </row>
    <row r="176" spans="1:11" ht="12.75" outlineLevel="1">
      <c r="A176" t="s">
        <v>280</v>
      </c>
      <c r="B176" t="s">
        <v>281</v>
      </c>
      <c r="D176" s="4">
        <f>+assessment!H176</f>
        <v>0.0009711810827964444</v>
      </c>
      <c r="F176" s="17">
        <f>+assessment!J176</f>
        <v>52804.441842782886</v>
      </c>
      <c r="H176" s="17">
        <v>-43042.19675727069</v>
      </c>
      <c r="J176" s="17">
        <f t="shared" si="3"/>
        <v>9762.245085512193</v>
      </c>
      <c r="K176" s="17"/>
    </row>
    <row r="177" spans="1:11" ht="12.75" outlineLevel="1">
      <c r="A177" t="s">
        <v>282</v>
      </c>
      <c r="B177" t="s">
        <v>283</v>
      </c>
      <c r="D177" s="4">
        <f>+assessment!H177</f>
        <v>9.629353203517571E-06</v>
      </c>
      <c r="F177" s="17">
        <f>+assessment!J177</f>
        <v>523.561084771801</v>
      </c>
      <c r="H177" s="17">
        <v>-426.77518500617225</v>
      </c>
      <c r="J177" s="17">
        <f t="shared" si="3"/>
        <v>96.78589976562876</v>
      </c>
      <c r="K177" s="17"/>
    </row>
    <row r="178" spans="1:11" ht="12.75" outlineLevel="1">
      <c r="A178" t="s">
        <v>284</v>
      </c>
      <c r="B178" t="s">
        <v>285</v>
      </c>
      <c r="D178" s="4">
        <f>+assessment!H178</f>
        <v>1.575722854728704E-05</v>
      </c>
      <c r="F178" s="17">
        <f>+assessment!J178</f>
        <v>856.7420362357402</v>
      </c>
      <c r="H178" s="17">
        <v>-698.3640527507271</v>
      </c>
      <c r="J178" s="17">
        <f t="shared" si="3"/>
        <v>158.37798348501315</v>
      </c>
      <c r="K178" s="17"/>
    </row>
    <row r="179" spans="1:11" ht="12.75" outlineLevel="1">
      <c r="A179" t="s">
        <v>286</v>
      </c>
      <c r="B179" t="s">
        <v>287</v>
      </c>
      <c r="D179" s="4">
        <f>+assessment!H179</f>
        <v>1.4384082852001152E-05</v>
      </c>
      <c r="F179" s="17">
        <f>+assessment!J179</f>
        <v>782.0822294367761</v>
      </c>
      <c r="H179" s="17">
        <v>-637.5059145216095</v>
      </c>
      <c r="J179" s="17">
        <f t="shared" si="3"/>
        <v>144.57631491516656</v>
      </c>
      <c r="K179" s="17"/>
    </row>
    <row r="180" spans="1:11" ht="12.75" outlineLevel="1">
      <c r="A180" t="s">
        <v>288</v>
      </c>
      <c r="B180" t="s">
        <v>289</v>
      </c>
      <c r="D180" s="4">
        <f>+assessment!H180</f>
        <v>2.9022272405885664E-05</v>
      </c>
      <c r="F180" s="17">
        <f>+assessment!J180</f>
        <v>1577.9805872960962</v>
      </c>
      <c r="H180" s="17">
        <v>-1286.2474505849166</v>
      </c>
      <c r="J180" s="17">
        <f t="shared" si="3"/>
        <v>291.73313671117967</v>
      </c>
      <c r="K180" s="17"/>
    </row>
    <row r="181" spans="1:11" ht="12.75" outlineLevel="1">
      <c r="A181" t="s">
        <v>290</v>
      </c>
      <c r="B181" t="s">
        <v>291</v>
      </c>
      <c r="D181" s="4">
        <f>+assessment!H181</f>
        <v>6.201782373368868E-06</v>
      </c>
      <c r="F181" s="17">
        <f>+assessment!J181</f>
        <v>337.19937760030615</v>
      </c>
      <c r="H181" s="17">
        <v>-274.86444458591507</v>
      </c>
      <c r="J181" s="17">
        <f t="shared" si="3"/>
        <v>62.33493301439108</v>
      </c>
      <c r="K181" s="17"/>
    </row>
    <row r="182" spans="1:11" ht="12.75" outlineLevel="1">
      <c r="A182" t="s">
        <v>292</v>
      </c>
      <c r="B182" t="s">
        <v>293</v>
      </c>
      <c r="D182" s="4">
        <f>+assessment!H182</f>
        <v>0.00011016799357791773</v>
      </c>
      <c r="F182" s="17">
        <f>+assessment!J182</f>
        <v>5989.984270565255</v>
      </c>
      <c r="H182" s="17">
        <v>-4882.671229146888</v>
      </c>
      <c r="J182" s="17">
        <f t="shared" si="3"/>
        <v>1107.313041418367</v>
      </c>
      <c r="K182" s="17"/>
    </row>
    <row r="183" spans="1:11" ht="12.75" outlineLevel="1">
      <c r="A183" t="s">
        <v>294</v>
      </c>
      <c r="B183" t="s">
        <v>295</v>
      </c>
      <c r="D183" s="4">
        <f>+assessment!H183</f>
        <v>0.0005106054093221601</v>
      </c>
      <c r="F183" s="17">
        <f>+assessment!J183</f>
        <v>27762.313453971514</v>
      </c>
      <c r="H183" s="17">
        <v>-22630.302420014603</v>
      </c>
      <c r="J183" s="17">
        <f t="shared" si="3"/>
        <v>5132.011033956911</v>
      </c>
      <c r="K183" s="17"/>
    </row>
    <row r="184" spans="1:11" ht="12.75" outlineLevel="1">
      <c r="A184" t="s">
        <v>296</v>
      </c>
      <c r="B184" t="s">
        <v>297</v>
      </c>
      <c r="D184" s="4">
        <f>+assessment!H184</f>
        <v>7.135606856514605E-06</v>
      </c>
      <c r="F184" s="17">
        <f>+assessment!J184</f>
        <v>387.97269010105117</v>
      </c>
      <c r="H184" s="17">
        <v>-316.25176395844323</v>
      </c>
      <c r="J184" s="17">
        <f t="shared" si="3"/>
        <v>71.72092614260794</v>
      </c>
      <c r="K184" s="17"/>
    </row>
    <row r="185" spans="1:11" ht="12.75" outlineLevel="1">
      <c r="A185" t="s">
        <v>298</v>
      </c>
      <c r="B185" t="s">
        <v>299</v>
      </c>
      <c r="D185" s="4">
        <f>+assessment!H185</f>
        <v>4.231067789207382E-05</v>
      </c>
      <c r="F185" s="17">
        <f>+assessment!J185</f>
        <v>2300.489341954171</v>
      </c>
      <c r="H185" s="17">
        <v>-1875.2191350576736</v>
      </c>
      <c r="J185" s="17">
        <f t="shared" si="3"/>
        <v>425.27020689649726</v>
      </c>
      <c r="K185" s="17"/>
    </row>
    <row r="186" spans="1:11" ht="12.75" outlineLevel="1">
      <c r="A186" t="s">
        <v>300</v>
      </c>
      <c r="B186" t="s">
        <v>301</v>
      </c>
      <c r="D186" s="4">
        <f>+assessment!H186</f>
        <v>7.138511775284488E-05</v>
      </c>
      <c r="F186" s="17">
        <f>+assessment!J186</f>
        <v>3881.3063450190443</v>
      </c>
      <c r="H186" s="17">
        <v>-3163.7846273828677</v>
      </c>
      <c r="J186" s="17">
        <f t="shared" si="3"/>
        <v>717.5217176361766</v>
      </c>
      <c r="K186" s="17"/>
    </row>
    <row r="187" spans="1:11" ht="12.75" outlineLevel="1">
      <c r="A187" t="s">
        <v>302</v>
      </c>
      <c r="B187" t="s">
        <v>303</v>
      </c>
      <c r="D187" s="4">
        <f>+assessment!H187</f>
        <v>3.558216281687561E-05</v>
      </c>
      <c r="F187" s="17">
        <f>+assessment!J187</f>
        <v>1934.6507879807507</v>
      </c>
      <c r="H187" s="17">
        <v>-1577.0097740304068</v>
      </c>
      <c r="J187" s="17">
        <f t="shared" si="3"/>
        <v>357.6410139503439</v>
      </c>
      <c r="K187" s="17"/>
    </row>
    <row r="188" spans="1:11" ht="12.75" outlineLevel="1">
      <c r="A188" t="s">
        <v>304</v>
      </c>
      <c r="B188" t="s">
        <v>305</v>
      </c>
      <c r="D188" s="4">
        <f>+assessment!H188</f>
        <v>2.6967511305444037E-05</v>
      </c>
      <c r="F188" s="17">
        <f>+assessment!J188</f>
        <v>1466.2604200162075</v>
      </c>
      <c r="H188" s="17">
        <v>-1195.1799583149004</v>
      </c>
      <c r="J188" s="17">
        <f t="shared" si="3"/>
        <v>271.08046170130706</v>
      </c>
      <c r="K188" s="17"/>
    </row>
    <row r="189" spans="1:11" ht="12.75" outlineLevel="1">
      <c r="A189" t="s">
        <v>306</v>
      </c>
      <c r="B189" t="s">
        <v>307</v>
      </c>
      <c r="D189" s="4">
        <f>+assessment!H189</f>
        <v>2.210929918092982E-05</v>
      </c>
      <c r="F189" s="17">
        <f>+assessment!J189</f>
        <v>1202.1127918003247</v>
      </c>
      <c r="H189" s="17">
        <v>-979.8893081559711</v>
      </c>
      <c r="J189" s="17">
        <f t="shared" si="3"/>
        <v>222.22348364435356</v>
      </c>
      <c r="K189" s="17"/>
    </row>
    <row r="190" spans="1:11" ht="12.75" outlineLevel="1">
      <c r="A190" t="s">
        <v>308</v>
      </c>
      <c r="B190" t="s">
        <v>309</v>
      </c>
      <c r="D190" s="4">
        <f>+assessment!H190</f>
        <v>0.00217203631495844</v>
      </c>
      <c r="F190" s="17">
        <f>+assessment!J190</f>
        <v>118096.5808594468</v>
      </c>
      <c r="H190" s="17">
        <v>-96264.63712506773</v>
      </c>
      <c r="J190" s="17">
        <f t="shared" si="3"/>
        <v>21831.943734379063</v>
      </c>
      <c r="K190" s="17"/>
    </row>
    <row r="191" spans="1:11" ht="12.75" outlineLevel="1">
      <c r="A191" t="s">
        <v>310</v>
      </c>
      <c r="B191" t="s">
        <v>311</v>
      </c>
      <c r="D191" s="4">
        <f>+assessment!H191</f>
        <v>1.5221871975192334E-05</v>
      </c>
      <c r="F191" s="17">
        <f>+assessment!J191</f>
        <v>827.6339682584198</v>
      </c>
      <c r="H191" s="17">
        <v>-674.6369243319632</v>
      </c>
      <c r="J191" s="17">
        <f t="shared" si="3"/>
        <v>152.99704392645663</v>
      </c>
      <c r="K191" s="17"/>
    </row>
    <row r="192" spans="1:11" ht="12.75" outlineLevel="1">
      <c r="A192" t="s">
        <v>312</v>
      </c>
      <c r="B192" t="s">
        <v>313</v>
      </c>
      <c r="D192" s="4">
        <f>+assessment!H192</f>
        <v>3.904524591202484E-06</v>
      </c>
      <c r="F192" s="17">
        <f>+assessment!J192</f>
        <v>212.29433455004897</v>
      </c>
      <c r="H192" s="17">
        <v>-173.0494426530899</v>
      </c>
      <c r="J192" s="17">
        <f t="shared" si="3"/>
        <v>39.244891896959075</v>
      </c>
      <c r="K192" s="17"/>
    </row>
    <row r="193" spans="1:11" ht="12.75" outlineLevel="1">
      <c r="A193" t="s">
        <v>314</v>
      </c>
      <c r="B193" t="s">
        <v>315</v>
      </c>
      <c r="D193" s="4">
        <f>+assessment!H193</f>
        <v>5.680738033932087E-05</v>
      </c>
      <c r="F193" s="17">
        <f>+assessment!J193</f>
        <v>3088.6948525924263</v>
      </c>
      <c r="H193" s="17">
        <v>-2517.641496882521</v>
      </c>
      <c r="J193" s="17">
        <f t="shared" si="3"/>
        <v>571.0533557099052</v>
      </c>
      <c r="K193" s="17"/>
    </row>
    <row r="194" spans="1:11" ht="12.75" outlineLevel="1">
      <c r="A194" t="s">
        <v>316</v>
      </c>
      <c r="B194" t="s">
        <v>317</v>
      </c>
      <c r="D194" s="4">
        <f>+assessment!H194</f>
        <v>0.00047571209311322757</v>
      </c>
      <c r="F194" s="17">
        <f>+assessment!J194</f>
        <v>25865.116196843108</v>
      </c>
      <c r="H194" s="17">
        <v>-21083.484225231947</v>
      </c>
      <c r="J194" s="17">
        <f t="shared" si="3"/>
        <v>4781.631971611161</v>
      </c>
      <c r="K194" s="17"/>
    </row>
    <row r="195" spans="1:11" ht="12.75" outlineLevel="1">
      <c r="A195" t="s">
        <v>318</v>
      </c>
      <c r="B195" t="s">
        <v>319</v>
      </c>
      <c r="D195" s="4">
        <f>+assessment!H195</f>
        <v>0.0005414665184115877</v>
      </c>
      <c r="F195" s="17">
        <f>+assessment!J195</f>
        <v>29440.274103106214</v>
      </c>
      <c r="H195" s="17">
        <v>-23719.70138998449</v>
      </c>
      <c r="J195" s="17">
        <f t="shared" si="3"/>
        <v>5720.5727131217245</v>
      </c>
      <c r="K195" s="17"/>
    </row>
    <row r="196" spans="1:11" ht="12.75" outlineLevel="1">
      <c r="A196" t="s">
        <v>320</v>
      </c>
      <c r="B196" t="s">
        <v>321</v>
      </c>
      <c r="D196" s="4">
        <f>+assessment!H196</f>
        <v>1.1132533896778778E-05</v>
      </c>
      <c r="F196" s="17">
        <f>+assessment!J196</f>
        <v>605.2910720033809</v>
      </c>
      <c r="H196" s="17">
        <v>-493.3965047235621</v>
      </c>
      <c r="J196" s="17">
        <f t="shared" si="3"/>
        <v>111.89456727981883</v>
      </c>
      <c r="K196" s="17"/>
    </row>
    <row r="197" spans="1:11" ht="12.75" outlineLevel="1">
      <c r="A197" t="s">
        <v>322</v>
      </c>
      <c r="B197" t="s">
        <v>323</v>
      </c>
      <c r="D197" s="4">
        <f>+assessment!H197</f>
        <v>5.9802696183971536E-05</v>
      </c>
      <c r="F197" s="17">
        <f>+assessment!J197</f>
        <v>3251.5542658587915</v>
      </c>
      <c r="H197" s="17">
        <v>-2650.3641770781855</v>
      </c>
      <c r="J197" s="17">
        <f t="shared" si="3"/>
        <v>601.190088780606</v>
      </c>
      <c r="K197" s="17"/>
    </row>
    <row r="198" spans="1:11" ht="12.75" outlineLevel="1">
      <c r="A198" t="s">
        <v>324</v>
      </c>
      <c r="B198" t="s">
        <v>325</v>
      </c>
      <c r="D198" s="4">
        <f>+assessment!H198</f>
        <v>2.5196580517398503E-05</v>
      </c>
      <c r="F198" s="17">
        <f>+assessment!J198</f>
        <v>1369.9724944568666</v>
      </c>
      <c r="H198" s="17">
        <v>-1116.7183386383117</v>
      </c>
      <c r="J198" s="17">
        <f t="shared" si="3"/>
        <v>253.25415581855486</v>
      </c>
      <c r="K198" s="17"/>
    </row>
    <row r="199" spans="1:11" ht="12.75" outlineLevel="1">
      <c r="A199" t="s">
        <v>326</v>
      </c>
      <c r="B199" t="s">
        <v>327</v>
      </c>
      <c r="D199" s="4">
        <f>+assessment!H199</f>
        <v>1.9053035654773576E-05</v>
      </c>
      <c r="F199" s="17">
        <f>+assessment!J199</f>
        <v>1035.939569852424</v>
      </c>
      <c r="H199" s="17">
        <v>-844.4085473369252</v>
      </c>
      <c r="J199" s="17">
        <f t="shared" si="3"/>
        <v>191.53102251549888</v>
      </c>
      <c r="K199" s="17"/>
    </row>
    <row r="200" spans="1:11" ht="12.75" outlineLevel="1">
      <c r="A200" t="s">
        <v>328</v>
      </c>
      <c r="B200" t="s">
        <v>329</v>
      </c>
      <c r="D200" s="4">
        <f>+assessment!H200</f>
        <v>3.756300658609136E-05</v>
      </c>
      <c r="F200" s="17">
        <f>+assessment!J200</f>
        <v>2042.3519690107719</v>
      </c>
      <c r="H200" s="17">
        <v>-1664.801232973014</v>
      </c>
      <c r="J200" s="17">
        <f t="shared" si="3"/>
        <v>377.5507360377578</v>
      </c>
      <c r="K200" s="17"/>
    </row>
    <row r="201" spans="1:11" ht="12.75" outlineLevel="1">
      <c r="A201" t="s">
        <v>330</v>
      </c>
      <c r="B201" t="s">
        <v>331</v>
      </c>
      <c r="D201" s="4">
        <f>+assessment!H201</f>
        <v>1.2852649561797743E-05</v>
      </c>
      <c r="F201" s="17">
        <f>+assessment!J201</f>
        <v>698.8161099240293</v>
      </c>
      <c r="H201" s="17">
        <v>-569.6324331331544</v>
      </c>
      <c r="J201" s="17">
        <f t="shared" si="3"/>
        <v>129.18367679087487</v>
      </c>
      <c r="K201" s="17"/>
    </row>
    <row r="202" spans="1:11" ht="12.75" outlineLevel="1">
      <c r="A202" t="s">
        <v>332</v>
      </c>
      <c r="B202" t="s">
        <v>333</v>
      </c>
      <c r="D202" s="4">
        <f>+assessment!H202</f>
        <v>3.160923811239985E-05</v>
      </c>
      <c r="F202" s="17">
        <f>+assessment!J202</f>
        <v>1718.637445855947</v>
      </c>
      <c r="H202" s="17">
        <v>-1400.9288223665549</v>
      </c>
      <c r="J202" s="17">
        <f t="shared" si="3"/>
        <v>317.70862348939204</v>
      </c>
      <c r="K202" s="17"/>
    </row>
    <row r="203" spans="1:11" ht="12.75" outlineLevel="1">
      <c r="A203" t="s">
        <v>334</v>
      </c>
      <c r="B203" t="s">
        <v>335</v>
      </c>
      <c r="D203" s="4">
        <f>+assessment!H203</f>
        <v>2.309147450549414E-05</v>
      </c>
      <c r="F203" s="17">
        <f>+assessment!J203</f>
        <v>1255.5150055831928</v>
      </c>
      <c r="H203" s="17">
        <v>-1023.4195481084332</v>
      </c>
      <c r="J203" s="17">
        <f t="shared" si="3"/>
        <v>232.09545747475954</v>
      </c>
      <c r="K203" s="17"/>
    </row>
    <row r="204" spans="1:11" ht="12.75" outlineLevel="1">
      <c r="A204" t="s">
        <v>336</v>
      </c>
      <c r="B204" t="s">
        <v>337</v>
      </c>
      <c r="D204" s="4">
        <f>+assessment!H204</f>
        <v>0.00016116980046383946</v>
      </c>
      <c r="F204" s="17">
        <f>+assessment!J204</f>
        <v>8763.022165650538</v>
      </c>
      <c r="H204" s="17">
        <v>-7143.032045698967</v>
      </c>
      <c r="J204" s="17">
        <f t="shared" si="3"/>
        <v>1619.9901199515716</v>
      </c>
      <c r="K204" s="17"/>
    </row>
    <row r="205" spans="1:11" ht="12.75" outlineLevel="1">
      <c r="A205" t="s">
        <v>338</v>
      </c>
      <c r="B205" t="s">
        <v>339</v>
      </c>
      <c r="D205" s="4">
        <f>+assessment!H205</f>
        <v>2.4150502060223986E-05</v>
      </c>
      <c r="F205" s="17">
        <f>+assessment!J205</f>
        <v>1313.0957800795568</v>
      </c>
      <c r="H205" s="17">
        <v>-1070.3558969367382</v>
      </c>
      <c r="J205" s="17">
        <f t="shared" si="3"/>
        <v>242.7398831428186</v>
      </c>
      <c r="K205" s="17"/>
    </row>
    <row r="206" spans="1:11" ht="12.75" outlineLevel="1">
      <c r="A206" t="s">
        <v>340</v>
      </c>
      <c r="B206" t="s">
        <v>341</v>
      </c>
      <c r="D206" s="4">
        <f>+assessment!H206</f>
        <v>0.0002153153538597335</v>
      </c>
      <c r="F206" s="17">
        <f>+assessment!J206</f>
        <v>11706.989851991937</v>
      </c>
      <c r="H206" s="17">
        <v>-9542.731763671125</v>
      </c>
      <c r="J206" s="17">
        <f t="shared" si="3"/>
        <v>2164.258088320812</v>
      </c>
      <c r="K206" s="17"/>
    </row>
    <row r="207" spans="1:11" ht="12.75" outlineLevel="1">
      <c r="A207" t="s">
        <v>342</v>
      </c>
      <c r="B207" t="s">
        <v>343</v>
      </c>
      <c r="D207" s="4">
        <f>+assessment!H207</f>
        <v>8.743510243993206E-06</v>
      </c>
      <c r="F207" s="17">
        <f>+assessment!J207</f>
        <v>475.39659324015616</v>
      </c>
      <c r="H207" s="17">
        <v>-387.51441796247764</v>
      </c>
      <c r="J207" s="17">
        <f t="shared" si="3"/>
        <v>87.88217527767853</v>
      </c>
      <c r="K207" s="17"/>
    </row>
    <row r="208" spans="1:11" ht="12.75" outlineLevel="1">
      <c r="A208" t="s">
        <v>344</v>
      </c>
      <c r="B208" t="s">
        <v>345</v>
      </c>
      <c r="D208" s="4">
        <f>+assessment!H208</f>
        <v>2.507546134302586E-05</v>
      </c>
      <c r="F208" s="17">
        <f>+assessment!J208</f>
        <v>1363.387079530136</v>
      </c>
      <c r="H208" s="17">
        <v>-1111.3503085420753</v>
      </c>
      <c r="J208" s="17">
        <f t="shared" si="3"/>
        <v>252.03677098806065</v>
      </c>
      <c r="K208" s="17"/>
    </row>
    <row r="209" spans="1:11" ht="12.75" outlineLevel="1">
      <c r="A209" t="s">
        <v>528</v>
      </c>
      <c r="B209" t="s">
        <v>526</v>
      </c>
      <c r="D209" s="4">
        <f>+assessment!H209</f>
        <v>7.573938025661755E-06</v>
      </c>
      <c r="F209" s="17">
        <f>+assessment!J209</f>
        <v>411.8053544096094</v>
      </c>
      <c r="H209" s="17">
        <v>-335.678703842811</v>
      </c>
      <c r="J209" s="17">
        <f t="shared" si="3"/>
        <v>76.12665056679839</v>
      </c>
      <c r="K209" s="17"/>
    </row>
    <row r="210" spans="1:11" ht="12.75" outlineLevel="1">
      <c r="A210" t="s">
        <v>346</v>
      </c>
      <c r="B210" t="s">
        <v>347</v>
      </c>
      <c r="D210" s="4">
        <f>+assessment!H210</f>
        <v>3.308479647289096E-05</v>
      </c>
      <c r="F210" s="17">
        <f>+assessment!J210</f>
        <v>1798.8655691301683</v>
      </c>
      <c r="H210" s="17">
        <v>-1466.325913779939</v>
      </c>
      <c r="J210" s="17">
        <f t="shared" si="3"/>
        <v>332.5396553502294</v>
      </c>
      <c r="K210" s="17"/>
    </row>
    <row r="211" spans="1:11" ht="12.75" outlineLevel="1">
      <c r="A211" t="s">
        <v>348</v>
      </c>
      <c r="B211" t="s">
        <v>349</v>
      </c>
      <c r="D211" s="4">
        <f>+assessment!H211</f>
        <v>5.7179348114570816E-05</v>
      </c>
      <c r="F211" s="17">
        <f>+assessment!J211</f>
        <v>3108.9192485403155</v>
      </c>
      <c r="H211" s="17">
        <v>-2534.1520538909417</v>
      </c>
      <c r="J211" s="17">
        <f t="shared" si="3"/>
        <v>574.7671946493738</v>
      </c>
      <c r="K211" s="17"/>
    </row>
    <row r="212" spans="1:11" ht="12.75" outlineLevel="1">
      <c r="A212" t="s">
        <v>350</v>
      </c>
      <c r="B212" t="s">
        <v>351</v>
      </c>
      <c r="D212" s="4">
        <f>+assessment!H212</f>
        <v>2.1311224107042985E-05</v>
      </c>
      <c r="F212" s="17">
        <f>+assessment!J212</f>
        <v>1158.7203600780267</v>
      </c>
      <c r="H212" s="17">
        <v>-944.5184342703791</v>
      </c>
      <c r="J212" s="17">
        <f t="shared" si="3"/>
        <v>214.20192580764763</v>
      </c>
      <c r="K212" s="17"/>
    </row>
    <row r="213" spans="1:11" ht="12.75" outlineLevel="1">
      <c r="A213" t="s">
        <v>352</v>
      </c>
      <c r="B213" t="s">
        <v>353</v>
      </c>
      <c r="D213" s="4">
        <f>+assessment!H213</f>
        <v>4.432741050957022E-06</v>
      </c>
      <c r="F213" s="17">
        <f>+assessment!J213</f>
        <v>241.01418486796882</v>
      </c>
      <c r="H213" s="17">
        <v>-196.4601196082255</v>
      </c>
      <c r="J213" s="17">
        <f t="shared" si="3"/>
        <v>44.55406525974331</v>
      </c>
      <c r="K213" s="17"/>
    </row>
    <row r="214" spans="1:11" ht="12.75" outlineLevel="1">
      <c r="A214" t="s">
        <v>354</v>
      </c>
      <c r="B214" t="s">
        <v>355</v>
      </c>
      <c r="D214" s="4">
        <f>+assessment!H214</f>
        <v>5.261502773542855E-05</v>
      </c>
      <c r="F214" s="17">
        <f>+assessment!J214</f>
        <v>2860.7509158970793</v>
      </c>
      <c r="H214" s="17">
        <v>-2331.8854306687367</v>
      </c>
      <c r="J214" s="17">
        <f t="shared" si="3"/>
        <v>528.8654852283425</v>
      </c>
      <c r="K214" s="17"/>
    </row>
    <row r="215" spans="1:11" ht="12.75" outlineLevel="1">
      <c r="A215" t="s">
        <v>356</v>
      </c>
      <c r="B215" t="s">
        <v>357</v>
      </c>
      <c r="D215" s="4">
        <f>+assessment!H215</f>
        <v>5.0873337966406474E-05</v>
      </c>
      <c r="F215" s="17">
        <f>+assessment!J215</f>
        <v>2766.052864477381</v>
      </c>
      <c r="H215" s="17">
        <v>-2254.7182312270684</v>
      </c>
      <c r="J215" s="17">
        <f t="shared" si="3"/>
        <v>511.33463325031244</v>
      </c>
      <c r="K215" s="17"/>
    </row>
    <row r="216" spans="1:11" ht="12.75" outlineLevel="1">
      <c r="A216" t="s">
        <v>358</v>
      </c>
      <c r="B216" t="s">
        <v>359</v>
      </c>
      <c r="D216" s="4">
        <f>+assessment!H216</f>
        <v>2.3205410269751473E-05</v>
      </c>
      <c r="F216" s="17">
        <f>+assessment!J216</f>
        <v>1261.7098486913553</v>
      </c>
      <c r="H216" s="17">
        <v>-1028.4427609256609</v>
      </c>
      <c r="J216" s="17">
        <f t="shared" si="3"/>
        <v>233.26708776569444</v>
      </c>
      <c r="K216" s="17"/>
    </row>
    <row r="217" spans="1:11" ht="12.75" outlineLevel="1">
      <c r="A217" t="s">
        <v>360</v>
      </c>
      <c r="B217" t="s">
        <v>361</v>
      </c>
      <c r="D217" s="4">
        <f>+assessment!H217</f>
        <v>0.0009339720876845473</v>
      </c>
      <c r="F217" s="17">
        <f>+assessment!J217</f>
        <v>50781.33796110815</v>
      </c>
      <c r="H217" s="17">
        <v>-41393.83701395918</v>
      </c>
      <c r="J217" s="17">
        <f t="shared" si="3"/>
        <v>9387.500947148968</v>
      </c>
      <c r="K217" s="17"/>
    </row>
    <row r="218" spans="1:11" ht="12.75" outlineLevel="1">
      <c r="A218" t="s">
        <v>504</v>
      </c>
      <c r="B218" t="s">
        <v>365</v>
      </c>
      <c r="D218" s="4">
        <f>+assessment!H218</f>
        <v>2.6164774353344618E-05</v>
      </c>
      <c r="F218" s="17">
        <f>+assessment!J218</f>
        <v>1422.6145156086243</v>
      </c>
      <c r="H218" s="17">
        <v>-1159.628915819704</v>
      </c>
      <c r="J218" s="17">
        <f aca="true" t="shared" si="4" ref="J218:J265">SUM(F218:H218)</f>
        <v>262.98559978892035</v>
      </c>
      <c r="K218" s="17"/>
    </row>
    <row r="219" spans="1:11" ht="12.75" outlineLevel="1">
      <c r="A219" t="s">
        <v>505</v>
      </c>
      <c r="B219" t="s">
        <v>366</v>
      </c>
      <c r="D219" s="4">
        <f>+assessment!H219</f>
        <v>1.4507421768608752E-05</v>
      </c>
      <c r="F219" s="17">
        <f>+assessment!J219</f>
        <v>788.7883347803898</v>
      </c>
      <c r="H219" s="17">
        <v>-642.9723241695154</v>
      </c>
      <c r="J219" s="17">
        <f t="shared" si="4"/>
        <v>145.8160106108744</v>
      </c>
      <c r="K219" s="17"/>
    </row>
    <row r="220" spans="1:11" ht="12.75" outlineLevel="1">
      <c r="A220" t="s">
        <v>506</v>
      </c>
      <c r="B220" t="s">
        <v>362</v>
      </c>
      <c r="D220" s="4">
        <f>+assessment!H220</f>
        <v>1.168303117823103E-05</v>
      </c>
      <c r="F220" s="17">
        <f>+assessment!J220</f>
        <v>635.2223610265921</v>
      </c>
      <c r="H220" s="17">
        <v>-517.7946729359039</v>
      </c>
      <c r="J220" s="17">
        <f t="shared" si="4"/>
        <v>117.4276880906882</v>
      </c>
      <c r="K220" s="17"/>
    </row>
    <row r="221" spans="1:11" ht="12.75" outlineLevel="1">
      <c r="A221" t="s">
        <v>364</v>
      </c>
      <c r="B221" t="s">
        <v>363</v>
      </c>
      <c r="D221" s="4">
        <f>+assessment!H221</f>
        <v>0.00013683216351142115</v>
      </c>
      <c r="F221" s="17">
        <f>+assessment!J221</f>
        <v>7439.75160590664</v>
      </c>
      <c r="H221" s="17">
        <v>-6064.307105130021</v>
      </c>
      <c r="J221" s="17">
        <f t="shared" si="4"/>
        <v>1375.444500776619</v>
      </c>
      <c r="K221" s="17"/>
    </row>
    <row r="222" spans="1:11" ht="12.75" outlineLevel="1">
      <c r="A222" t="s">
        <v>367</v>
      </c>
      <c r="B222" t="s">
        <v>368</v>
      </c>
      <c r="D222" s="4">
        <f>+assessment!H222</f>
        <v>0.0007474949017569041</v>
      </c>
      <c r="F222" s="17">
        <f>+assessment!J222</f>
        <v>40642.31868473505</v>
      </c>
      <c r="H222" s="17">
        <v>-33129.38830560236</v>
      </c>
      <c r="J222" s="17">
        <f t="shared" si="4"/>
        <v>7512.930379132689</v>
      </c>
      <c r="K222" s="17"/>
    </row>
    <row r="223" spans="1:11" ht="12.75" outlineLevel="1">
      <c r="A223" t="s">
        <v>369</v>
      </c>
      <c r="B223" t="s">
        <v>370</v>
      </c>
      <c r="D223" s="4">
        <f>+assessment!H223</f>
        <v>1.0157415980368667E-05</v>
      </c>
      <c r="F223" s="17">
        <f>+assessment!J223</f>
        <v>552.2725791403712</v>
      </c>
      <c r="H223" s="17">
        <v>-450.179050734453</v>
      </c>
      <c r="J223" s="17">
        <f t="shared" si="4"/>
        <v>102.09352840591822</v>
      </c>
      <c r="K223" s="17"/>
    </row>
    <row r="224" spans="1:11" ht="12.75" outlineLevel="1">
      <c r="A224" t="s">
        <v>371</v>
      </c>
      <c r="B224" t="s">
        <v>372</v>
      </c>
      <c r="D224" s="4">
        <f>+assessment!H224</f>
        <v>4.482306690024119E-05</v>
      </c>
      <c r="F224" s="17">
        <f>+assessment!J224</f>
        <v>2437.091363573271</v>
      </c>
      <c r="H224" s="17">
        <v>-1986.5822744056704</v>
      </c>
      <c r="J224" s="17">
        <f t="shared" si="4"/>
        <v>450.50908916760045</v>
      </c>
      <c r="K224" s="17"/>
    </row>
    <row r="225" spans="1:11" ht="12.75" outlineLevel="1">
      <c r="A225" t="s">
        <v>373</v>
      </c>
      <c r="B225" t="s">
        <v>374</v>
      </c>
      <c r="D225" s="4">
        <f>+assessment!H225</f>
        <v>0.0009357421071842866</v>
      </c>
      <c r="F225" s="17">
        <f>+assessment!J225</f>
        <v>50877.5763386777</v>
      </c>
      <c r="H225" s="17">
        <v>-41472.17399979801</v>
      </c>
      <c r="J225" s="17">
        <f t="shared" si="4"/>
        <v>9405.402338879692</v>
      </c>
      <c r="K225" s="17"/>
    </row>
    <row r="226" spans="1:11" ht="12.75" outlineLevel="1">
      <c r="A226" t="s">
        <v>375</v>
      </c>
      <c r="B226" t="s">
        <v>376</v>
      </c>
      <c r="D226" s="4">
        <f>+assessment!H226</f>
        <v>1.3186181790518273E-05</v>
      </c>
      <c r="F226" s="17">
        <f>+assessment!J226</f>
        <v>716.9507127145353</v>
      </c>
      <c r="H226" s="17">
        <v>-584.414659457496</v>
      </c>
      <c r="J226" s="17">
        <f t="shared" si="4"/>
        <v>132.53605325703927</v>
      </c>
      <c r="K226" s="17"/>
    </row>
    <row r="227" spans="1:11" ht="12.75" outlineLevel="1">
      <c r="A227" t="s">
        <v>377</v>
      </c>
      <c r="B227" t="s">
        <v>378</v>
      </c>
      <c r="D227" s="4">
        <f>+assessment!H227</f>
        <v>1.9423256775518972E-05</v>
      </c>
      <c r="F227" s="17">
        <f>+assessment!J227</f>
        <v>1056.0689978094424</v>
      </c>
      <c r="H227" s="17">
        <v>-860.8432808307625</v>
      </c>
      <c r="J227" s="17">
        <f t="shared" si="4"/>
        <v>195.22571697867988</v>
      </c>
      <c r="K227" s="17"/>
    </row>
    <row r="228" spans="1:11" ht="12.75" outlineLevel="1">
      <c r="A228" t="s">
        <v>379</v>
      </c>
      <c r="B228" t="s">
        <v>380</v>
      </c>
      <c r="D228" s="4">
        <f>+assessment!H228</f>
        <v>2.7242965298719593E-05</v>
      </c>
      <c r="F228" s="17">
        <f>+assessment!J228</f>
        <v>1481.2372298263817</v>
      </c>
      <c r="H228" s="17">
        <v>-1207.4145906047713</v>
      </c>
      <c r="J228" s="17">
        <f t="shared" si="4"/>
        <v>273.8226392216104</v>
      </c>
      <c r="K228" s="17"/>
    </row>
    <row r="229" spans="1:11" ht="12.75" outlineLevel="1">
      <c r="A229" t="s">
        <v>381</v>
      </c>
      <c r="B229" t="s">
        <v>382</v>
      </c>
      <c r="D229" s="4">
        <f>+assessment!H229</f>
        <v>3.8483374379600973E-05</v>
      </c>
      <c r="F229" s="17">
        <f>+assessment!J229</f>
        <v>2092.393622917796</v>
      </c>
      <c r="H229" s="17">
        <v>-1705.5687108366283</v>
      </c>
      <c r="J229" s="17">
        <f t="shared" si="4"/>
        <v>386.8249120811679</v>
      </c>
      <c r="K229" s="17"/>
    </row>
    <row r="230" spans="1:11" ht="12.75" outlineLevel="1">
      <c r="A230" t="s">
        <v>383</v>
      </c>
      <c r="B230" t="s">
        <v>384</v>
      </c>
      <c r="D230" s="4">
        <f>+assessment!H230</f>
        <v>1.2191338543626725E-05</v>
      </c>
      <c r="F230" s="17">
        <f>+assessment!J230</f>
        <v>662.8597266937742</v>
      </c>
      <c r="H230" s="17">
        <v>-540.32297420869</v>
      </c>
      <c r="J230" s="17">
        <f t="shared" si="4"/>
        <v>122.53675248508421</v>
      </c>
      <c r="K230" s="17"/>
    </row>
    <row r="231" spans="1:11" ht="12.75" outlineLevel="1">
      <c r="A231" t="s">
        <v>385</v>
      </c>
      <c r="B231" t="s">
        <v>386</v>
      </c>
      <c r="D231" s="4">
        <f>+assessment!H231</f>
        <v>0.0011749162614272943</v>
      </c>
      <c r="F231" s="17">
        <f>+assessment!J231</f>
        <v>63881.801752187705</v>
      </c>
      <c r="H231" s="17">
        <v>-52071.93836329235</v>
      </c>
      <c r="J231" s="17">
        <f t="shared" si="4"/>
        <v>11809.863388895355</v>
      </c>
      <c r="K231" s="17"/>
    </row>
    <row r="232" spans="1:11" ht="12.75" outlineLevel="1">
      <c r="A232" t="s">
        <v>387</v>
      </c>
      <c r="B232" t="s">
        <v>388</v>
      </c>
      <c r="D232" s="4">
        <f>+assessment!H232</f>
        <v>5.176363688965588E-05</v>
      </c>
      <c r="F232" s="17">
        <f>+assessment!J232</f>
        <v>2814.4596328423995</v>
      </c>
      <c r="H232" s="17">
        <v>-2294.1260050972755</v>
      </c>
      <c r="J232" s="17">
        <f t="shared" si="4"/>
        <v>520.333627745124</v>
      </c>
      <c r="K232" s="17"/>
    </row>
    <row r="233" spans="1:11" ht="12.75" outlineLevel="1">
      <c r="A233" t="s">
        <v>389</v>
      </c>
      <c r="B233" t="s">
        <v>390</v>
      </c>
      <c r="D233" s="4">
        <f>+assessment!H233</f>
        <v>1.3224264778748915E-05</v>
      </c>
      <c r="F233" s="17">
        <f>+assessment!J233</f>
        <v>719.0213367957148</v>
      </c>
      <c r="H233" s="17">
        <v>-586.1025064056319</v>
      </c>
      <c r="J233" s="17">
        <f t="shared" si="4"/>
        <v>132.91883039008292</v>
      </c>
      <c r="K233" s="17"/>
    </row>
    <row r="234" spans="1:11" ht="12.75" outlineLevel="1">
      <c r="A234" t="s">
        <v>391</v>
      </c>
      <c r="B234" t="s">
        <v>392</v>
      </c>
      <c r="D234" s="4">
        <f>+assessment!H234</f>
        <v>2.603127386927676E-05</v>
      </c>
      <c r="F234" s="17">
        <f>+assessment!J234</f>
        <v>1415.3559119642389</v>
      </c>
      <c r="H234" s="17">
        <v>-1153.6867005600134</v>
      </c>
      <c r="J234" s="17">
        <f t="shared" si="4"/>
        <v>261.6692114042255</v>
      </c>
      <c r="K234" s="17"/>
    </row>
    <row r="235" spans="1:11" ht="12.75" outlineLevel="1">
      <c r="A235" t="s">
        <v>393</v>
      </c>
      <c r="B235" t="s">
        <v>394</v>
      </c>
      <c r="D235" s="4">
        <f>+assessment!H235</f>
        <v>4.476296810669595E-05</v>
      </c>
      <c r="F235" s="17">
        <f>+assessment!J235</f>
        <v>2433.8237100894908</v>
      </c>
      <c r="H235" s="17">
        <v>-1983.9052106416598</v>
      </c>
      <c r="J235" s="17">
        <f t="shared" si="4"/>
        <v>449.918499447831</v>
      </c>
      <c r="K235" s="17"/>
    </row>
    <row r="236" spans="1:11" ht="12.75" outlineLevel="1">
      <c r="A236" t="s">
        <v>538</v>
      </c>
      <c r="B236" t="s">
        <v>540</v>
      </c>
      <c r="D236" s="4">
        <f>+assessment!H236</f>
        <v>5.6333307622411845E-06</v>
      </c>
      <c r="F236" s="17">
        <f>+assessment!J236</f>
        <v>306.2918871518751</v>
      </c>
      <c r="H236" s="17">
        <v>-249.6705362776783</v>
      </c>
      <c r="J236" s="17">
        <f t="shared" si="4"/>
        <v>56.621350874196764</v>
      </c>
      <c r="K236" s="17"/>
    </row>
    <row r="237" spans="1:11" ht="12.75" outlineLevel="1">
      <c r="A237" t="s">
        <v>395</v>
      </c>
      <c r="B237" t="s">
        <v>396</v>
      </c>
      <c r="D237" s="4">
        <f>+assessment!H237</f>
        <v>6.383516103096752E-05</v>
      </c>
      <c r="F237" s="17">
        <f>+assessment!J237</f>
        <v>3470.8048868481787</v>
      </c>
      <c r="H237" s="17">
        <v>-2829.17722230306</v>
      </c>
      <c r="J237" s="17">
        <f t="shared" si="4"/>
        <v>641.6276645451189</v>
      </c>
      <c r="K237" s="17"/>
    </row>
    <row r="238" spans="1:11" ht="12.75" outlineLevel="1">
      <c r="A238" t="s">
        <v>397</v>
      </c>
      <c r="B238" t="s">
        <v>398</v>
      </c>
      <c r="D238" s="4">
        <f>+assessment!H238</f>
        <v>3.2593489630763395E-05</v>
      </c>
      <c r="F238" s="17">
        <f>+assessment!J238</f>
        <v>1772.152545131199</v>
      </c>
      <c r="H238" s="17">
        <v>-1444.5510797429665</v>
      </c>
      <c r="J238" s="17">
        <f t="shared" si="4"/>
        <v>327.60146538823255</v>
      </c>
      <c r="K238" s="17"/>
    </row>
    <row r="239" spans="1:11" ht="12.75" outlineLevel="1">
      <c r="A239" t="s">
        <v>399</v>
      </c>
      <c r="B239" t="s">
        <v>400</v>
      </c>
      <c r="D239" s="4">
        <f>+assessment!H239</f>
        <v>0.0003072042896315986</v>
      </c>
      <c r="F239" s="17">
        <f>+assessment!J239</f>
        <v>16703.116785384493</v>
      </c>
      <c r="H239" s="17">
        <v>-13615.096878042807</v>
      </c>
      <c r="J239" s="17">
        <f t="shared" si="4"/>
        <v>3088.019907341686</v>
      </c>
      <c r="K239" s="17"/>
    </row>
    <row r="240" spans="1:11" ht="12.75" outlineLevel="1">
      <c r="A240" t="s">
        <v>401</v>
      </c>
      <c r="B240" t="s">
        <v>402</v>
      </c>
      <c r="D240" s="4">
        <f>+assessment!H240</f>
        <v>1.2343578411250859E-05</v>
      </c>
      <c r="F240" s="17">
        <f>+assessment!J240</f>
        <v>671.1372162150527</v>
      </c>
      <c r="H240" s="17">
        <v>-547.0702807200053</v>
      </c>
      <c r="J240" s="17">
        <f t="shared" si="4"/>
        <v>124.06693549504746</v>
      </c>
      <c r="K240" s="17"/>
    </row>
    <row r="241" spans="1:11" ht="12.75" outlineLevel="1">
      <c r="A241" t="s">
        <v>403</v>
      </c>
      <c r="B241" t="s">
        <v>404</v>
      </c>
      <c r="D241" s="4">
        <f>+assessment!H241</f>
        <v>2.0749401852097385E-05</v>
      </c>
      <c r="F241" s="17">
        <f>+assessment!J241</f>
        <v>1128.1733167791263</v>
      </c>
      <c r="H241" s="17">
        <v>-919.6190984978707</v>
      </c>
      <c r="J241" s="17">
        <f t="shared" si="4"/>
        <v>208.55421828125554</v>
      </c>
      <c r="K241" s="17"/>
    </row>
    <row r="242" spans="1:11" ht="12.75" outlineLevel="1">
      <c r="A242" t="s">
        <v>405</v>
      </c>
      <c r="B242" t="s">
        <v>406</v>
      </c>
      <c r="D242" s="4">
        <f>+assessment!H242</f>
        <v>1.674584600538277E-05</v>
      </c>
      <c r="F242" s="17">
        <f>+assessment!J242</f>
        <v>910.494517616926</v>
      </c>
      <c r="H242" s="17">
        <v>-742.179809614282</v>
      </c>
      <c r="J242" s="17">
        <f t="shared" si="4"/>
        <v>168.314708002644</v>
      </c>
      <c r="K242" s="17"/>
    </row>
    <row r="243" spans="1:11" ht="12.75" outlineLevel="1">
      <c r="A243" t="s">
        <v>407</v>
      </c>
      <c r="B243" t="s">
        <v>408</v>
      </c>
      <c r="D243" s="4">
        <f>+assessment!H243</f>
        <v>0.00016243455499370075</v>
      </c>
      <c r="F243" s="17">
        <f>+assessment!J243</f>
        <v>8831.7885967523</v>
      </c>
      <c r="H243" s="17">
        <v>-7198.833949830663</v>
      </c>
      <c r="J243" s="17">
        <f t="shared" si="4"/>
        <v>1632.9546469216366</v>
      </c>
      <c r="K243" s="17"/>
    </row>
    <row r="244" spans="1:11" ht="12.75" outlineLevel="1">
      <c r="A244" t="s">
        <v>409</v>
      </c>
      <c r="B244" t="s">
        <v>410</v>
      </c>
      <c r="D244" s="4">
        <f>+assessment!H244</f>
        <v>9.694810638811383E-06</v>
      </c>
      <c r="F244" s="17">
        <f>+assessment!J244</f>
        <v>527.1200949259086</v>
      </c>
      <c r="H244" s="17">
        <v>-429.67627381550346</v>
      </c>
      <c r="J244" s="17">
        <f t="shared" si="4"/>
        <v>97.44382111040511</v>
      </c>
      <c r="K244" s="17"/>
    </row>
    <row r="245" spans="1:11" ht="12.75" outlineLevel="1">
      <c r="A245" t="s">
        <v>411</v>
      </c>
      <c r="B245" t="s">
        <v>412</v>
      </c>
      <c r="D245" s="4">
        <f>+assessment!H245</f>
        <v>0.00020615974427448295</v>
      </c>
      <c r="F245" s="17">
        <f>+assessment!J245</f>
        <v>11209.186854751186</v>
      </c>
      <c r="H245" s="17">
        <v>-9136.974136436158</v>
      </c>
      <c r="J245" s="17">
        <f t="shared" si="4"/>
        <v>2072.212718315028</v>
      </c>
      <c r="K245" s="17"/>
    </row>
    <row r="246" spans="1:11" ht="12.75" outlineLevel="1">
      <c r="A246" t="s">
        <v>413</v>
      </c>
      <c r="B246" t="s">
        <v>414</v>
      </c>
      <c r="D246" s="4">
        <f>+assessment!H246</f>
        <v>2.3909320007363914E-05</v>
      </c>
      <c r="F246" s="17">
        <f>+assessment!J246</f>
        <v>1299.9823824759897</v>
      </c>
      <c r="H246" s="17">
        <v>-1059.666651940362</v>
      </c>
      <c r="J246" s="17">
        <f t="shared" si="4"/>
        <v>240.3157305356276</v>
      </c>
      <c r="K246" s="17"/>
    </row>
    <row r="247" spans="1:11" ht="12.75" outlineLevel="1">
      <c r="A247" t="s">
        <v>415</v>
      </c>
      <c r="B247" t="s">
        <v>416</v>
      </c>
      <c r="D247" s="4">
        <f>+assessment!H247</f>
        <v>0.0012185121973582985</v>
      </c>
      <c r="F247" s="17">
        <f>+assessment!J247</f>
        <v>66252.17232903399</v>
      </c>
      <c r="H247" s="17">
        <v>-54004.31767260902</v>
      </c>
      <c r="J247" s="17">
        <f t="shared" si="4"/>
        <v>12247.85465642497</v>
      </c>
      <c r="K247" s="17"/>
    </row>
    <row r="248" spans="1:11" ht="12.75" outlineLevel="1">
      <c r="A248" t="s">
        <v>417</v>
      </c>
      <c r="B248" t="s">
        <v>418</v>
      </c>
      <c r="D248" s="4">
        <f>+assessment!H248</f>
        <v>0.0003153756761035525</v>
      </c>
      <c r="F248" s="17">
        <f>+assessment!J248</f>
        <v>17147.406227772273</v>
      </c>
      <c r="H248" s="17">
        <v>-13977.310862829338</v>
      </c>
      <c r="J248" s="17">
        <f t="shared" si="4"/>
        <v>3170.0953649429357</v>
      </c>
      <c r="K248" s="17"/>
    </row>
    <row r="249" spans="1:11" ht="12.75" outlineLevel="1">
      <c r="A249" t="s">
        <v>419</v>
      </c>
      <c r="B249" t="s">
        <v>420</v>
      </c>
      <c r="D249" s="4">
        <f>+assessment!H249</f>
        <v>5.8370600163026256E-05</v>
      </c>
      <c r="F249" s="17">
        <f>+assessment!J249</f>
        <v>3173.689249343498</v>
      </c>
      <c r="H249" s="17">
        <v>-2586.947375942863</v>
      </c>
      <c r="J249" s="17">
        <f t="shared" si="4"/>
        <v>586.7418734006351</v>
      </c>
      <c r="K249" s="17"/>
    </row>
    <row r="250" spans="1:11" ht="12.75" outlineLevel="1">
      <c r="A250" t="s">
        <v>421</v>
      </c>
      <c r="B250" t="s">
        <v>422</v>
      </c>
      <c r="D250" s="4">
        <f>+assessment!H250</f>
        <v>0.0006464209387531327</v>
      </c>
      <c r="F250" s="17">
        <f>+assessment!J250</f>
        <v>35146.789276476506</v>
      </c>
      <c r="H250" s="17">
        <v>-28649.320868020728</v>
      </c>
      <c r="J250" s="17">
        <f t="shared" si="4"/>
        <v>6497.4684084557775</v>
      </c>
      <c r="K250" s="17"/>
    </row>
    <row r="251" spans="1:11" ht="12.75" outlineLevel="1">
      <c r="A251" t="s">
        <v>423</v>
      </c>
      <c r="B251" t="s">
        <v>424</v>
      </c>
      <c r="D251" s="4">
        <f>+assessment!H251</f>
        <v>0.0006324847184209979</v>
      </c>
      <c r="F251" s="17">
        <f>+assessment!J251</f>
        <v>34389.05794390415</v>
      </c>
      <c r="H251" s="17">
        <v>-28031.576081119296</v>
      </c>
      <c r="J251" s="17">
        <f t="shared" si="4"/>
        <v>6357.481862784851</v>
      </c>
      <c r="K251" s="17"/>
    </row>
    <row r="252" spans="1:11" ht="12.75" outlineLevel="1">
      <c r="A252" t="s">
        <v>425</v>
      </c>
      <c r="B252" t="s">
        <v>426</v>
      </c>
      <c r="D252" s="4">
        <f>+assessment!H252</f>
        <v>8.716536708721495E-06</v>
      </c>
      <c r="F252" s="17">
        <f>+assessment!J252</f>
        <v>473.9300052888669</v>
      </c>
      <c r="H252" s="17">
        <v>-386.3189445820269</v>
      </c>
      <c r="J252" s="17">
        <f t="shared" si="4"/>
        <v>87.61106070683996</v>
      </c>
      <c r="K252" s="17"/>
    </row>
    <row r="253" spans="1:11" ht="12.75" outlineLevel="1">
      <c r="A253" t="s">
        <v>427</v>
      </c>
      <c r="B253" t="s">
        <v>428</v>
      </c>
      <c r="D253" s="4">
        <f>+assessment!H253</f>
        <v>2.0163472618942595E-05</v>
      </c>
      <c r="F253" s="17">
        <f>+assessment!J253</f>
        <v>1096.3155441513686</v>
      </c>
      <c r="H253" s="17">
        <v>-893.6498200426425</v>
      </c>
      <c r="J253" s="17">
        <f t="shared" si="4"/>
        <v>202.66572410872607</v>
      </c>
      <c r="K253" s="17"/>
    </row>
    <row r="254" spans="1:11" ht="12.75" outlineLevel="1">
      <c r="A254" t="s">
        <v>429</v>
      </c>
      <c r="B254" t="s">
        <v>430</v>
      </c>
      <c r="D254" s="4">
        <f>+assessment!H254</f>
        <v>0.00019376870213719385</v>
      </c>
      <c r="F254" s="17">
        <f>+assessment!J254</f>
        <v>10535.4689709288</v>
      </c>
      <c r="H254" s="17">
        <v>-8587.745033228184</v>
      </c>
      <c r="J254" s="17">
        <f t="shared" si="4"/>
        <v>1947.7239377006154</v>
      </c>
      <c r="K254" s="17"/>
    </row>
    <row r="255" spans="1:11" ht="12.75" outlineLevel="1">
      <c r="A255" t="s">
        <v>431</v>
      </c>
      <c r="B255" t="s">
        <v>432</v>
      </c>
      <c r="D255" s="4">
        <f>+assessment!H255</f>
        <v>1.2525829233266384E-05</v>
      </c>
      <c r="F255" s="17">
        <f>+assessment!J255</f>
        <v>681.0464423134521</v>
      </c>
      <c r="H255" s="17">
        <v>-555.1478243505444</v>
      </c>
      <c r="J255" s="17">
        <f t="shared" si="4"/>
        <v>125.89861796290768</v>
      </c>
      <c r="K255" s="17"/>
    </row>
    <row r="256" spans="1:11" ht="12.75" outlineLevel="1">
      <c r="A256" t="s">
        <v>433</v>
      </c>
      <c r="B256" t="s">
        <v>434</v>
      </c>
      <c r="D256" s="4">
        <f>+assessment!H256</f>
        <v>1.644408873353878E-05</v>
      </c>
      <c r="F256" s="17">
        <f>+assessment!J256</f>
        <v>894.0875626278095</v>
      </c>
      <c r="H256" s="17">
        <v>-728.8058567746831</v>
      </c>
      <c r="J256" s="17">
        <f t="shared" si="4"/>
        <v>165.28170585312637</v>
      </c>
      <c r="K256" s="17"/>
    </row>
    <row r="257" spans="1:11" ht="12.75" outlineLevel="1">
      <c r="A257" t="s">
        <v>435</v>
      </c>
      <c r="B257" t="s">
        <v>436</v>
      </c>
      <c r="D257" s="4">
        <f>+assessment!H257</f>
        <v>9.413472334594438E-05</v>
      </c>
      <c r="F257" s="17">
        <f>+assessment!J257</f>
        <v>5118.2334709347115</v>
      </c>
      <c r="H257" s="17">
        <v>-4172.046872467666</v>
      </c>
      <c r="J257" s="17">
        <f t="shared" si="4"/>
        <v>946.1865984670458</v>
      </c>
      <c r="K257" s="17"/>
    </row>
    <row r="258" spans="1:11" ht="12.75" outlineLevel="1">
      <c r="A258" t="s">
        <v>437</v>
      </c>
      <c r="B258" t="s">
        <v>438</v>
      </c>
      <c r="D258" s="4">
        <f>+assessment!H258</f>
        <v>4.2630132597538516E-05</v>
      </c>
      <c r="F258" s="17">
        <f>+assessment!J258</f>
        <v>2317.8585305791617</v>
      </c>
      <c r="H258" s="17">
        <v>-1889.3774423451405</v>
      </c>
      <c r="J258" s="17">
        <f t="shared" si="4"/>
        <v>428.4810882340212</v>
      </c>
      <c r="K258" s="17"/>
    </row>
    <row r="259" spans="1:11" ht="12.75" outlineLevel="1">
      <c r="A259" t="s">
        <v>439</v>
      </c>
      <c r="B259" t="s">
        <v>440</v>
      </c>
      <c r="D259" s="4">
        <f>+assessment!H259</f>
        <v>8.22558632179034E-05</v>
      </c>
      <c r="F259" s="17">
        <f>+assessment!J259</f>
        <v>4472.36362245748</v>
      </c>
      <c r="H259" s="17">
        <v>-3645.5201497711214</v>
      </c>
      <c r="J259" s="17">
        <f t="shared" si="4"/>
        <v>826.8434726863588</v>
      </c>
      <c r="K259" s="17"/>
    </row>
    <row r="260" spans="1:11" ht="12.75" outlineLevel="1">
      <c r="A260" t="s">
        <v>441</v>
      </c>
      <c r="B260" t="s">
        <v>442</v>
      </c>
      <c r="D260" s="4">
        <f>+assessment!H260</f>
        <v>4.5336738073443475E-06</v>
      </c>
      <c r="F260" s="17">
        <f>+assessment!J260</f>
        <v>246.50203667964107</v>
      </c>
      <c r="H260" s="17">
        <v>-200.9334829780904</v>
      </c>
      <c r="J260" s="17">
        <f t="shared" si="4"/>
        <v>45.568553701550655</v>
      </c>
      <c r="K260" s="17"/>
    </row>
    <row r="261" spans="1:11" ht="12.75" outlineLevel="1">
      <c r="A261" t="s">
        <v>443</v>
      </c>
      <c r="B261" t="s">
        <v>444</v>
      </c>
      <c r="D261" s="4">
        <f>+assessment!H261</f>
        <v>4.8600629452571265E-05</v>
      </c>
      <c r="F261" s="17">
        <f>+assessment!J261</f>
        <v>2642.482598673962</v>
      </c>
      <c r="H261" s="17">
        <v>-2153.9383648209687</v>
      </c>
      <c r="J261" s="17">
        <f t="shared" si="4"/>
        <v>488.54423385299333</v>
      </c>
      <c r="K261" s="17"/>
    </row>
    <row r="262" spans="1:11" ht="12.75" outlineLevel="1">
      <c r="A262" t="s">
        <v>445</v>
      </c>
      <c r="B262" t="s">
        <v>446</v>
      </c>
      <c r="D262" s="4">
        <f>+assessment!H262</f>
        <v>6.100224171542018E-06</v>
      </c>
      <c r="F262" s="17">
        <f>+assessment!J262</f>
        <v>331.6775194658973</v>
      </c>
      <c r="H262" s="17">
        <v>-270.36336132404483</v>
      </c>
      <c r="J262" s="17">
        <f t="shared" si="4"/>
        <v>61.31415814185249</v>
      </c>
      <c r="K262" s="17"/>
    </row>
    <row r="263" spans="1:11" ht="12.75" outlineLevel="1">
      <c r="A263" t="s">
        <v>447</v>
      </c>
      <c r="B263" t="s">
        <v>448</v>
      </c>
      <c r="D263" s="4">
        <f>+assessment!H263</f>
        <v>0.00028370104517451953</v>
      </c>
      <c r="F263" s="17">
        <f>+assessment!J263</f>
        <v>15425.213285167052</v>
      </c>
      <c r="H263" s="17">
        <v>-12573.401832460107</v>
      </c>
      <c r="J263" s="17">
        <f t="shared" si="4"/>
        <v>2851.8114527069447</v>
      </c>
      <c r="K263" s="17"/>
    </row>
    <row r="264" spans="1:11" ht="12.75" outlineLevel="1">
      <c r="A264" t="s">
        <v>449</v>
      </c>
      <c r="B264" t="s">
        <v>450</v>
      </c>
      <c r="D264" s="4">
        <f>+assessment!H264</f>
        <v>3.600116307618772E-06</v>
      </c>
      <c r="F264" s="17">
        <f>+assessment!J264</f>
        <v>195.7432404320774</v>
      </c>
      <c r="H264" s="17">
        <v>-159.557996363332</v>
      </c>
      <c r="J264" s="17">
        <f t="shared" si="4"/>
        <v>36.18524406874542</v>
      </c>
      <c r="K264" s="17"/>
    </row>
    <row r="265" spans="1:11" ht="12.75" outlineLevel="1">
      <c r="A265" t="s">
        <v>451</v>
      </c>
      <c r="B265" t="s">
        <v>452</v>
      </c>
      <c r="D265" s="4">
        <f>+assessment!H265</f>
        <v>1.4153207183584425E-05</v>
      </c>
      <c r="F265" s="17">
        <f>+assessment!J265</f>
        <v>769.5292040311319</v>
      </c>
      <c r="H265" s="17">
        <v>-627.2735326358292</v>
      </c>
      <c r="J265" s="17">
        <f t="shared" si="4"/>
        <v>142.25567139530278</v>
      </c>
      <c r="K265" s="17"/>
    </row>
    <row r="266" spans="1:11" ht="12.75" outlineLevel="1">
      <c r="A266" t="s">
        <v>453</v>
      </c>
      <c r="B266" t="s">
        <v>454</v>
      </c>
      <c r="D266" s="31">
        <f>+assessment!H266</f>
        <v>1.092100944823154E-05</v>
      </c>
      <c r="F266" s="23">
        <f>+assessment!J266</f>
        <v>593.7901988505826</v>
      </c>
      <c r="H266" s="23">
        <v>-484.0216917436747</v>
      </c>
      <c r="J266" s="23">
        <f>SUM(F266:H266)</f>
        <v>109.76850710690786</v>
      </c>
      <c r="K266" s="17"/>
    </row>
    <row r="267" spans="2:10" ht="12.75">
      <c r="B267" t="s">
        <v>499</v>
      </c>
      <c r="D267" s="4">
        <f>SUBTOTAL(9,D145:D266)</f>
        <v>0.01988748023640642</v>
      </c>
      <c r="F267" s="17">
        <f>SUBTOTAL(9,F145:F266)</f>
        <v>1081309.4613818007</v>
      </c>
      <c r="H267" s="17">
        <f>SUBTOTAL(9,H145:H266)</f>
        <v>-881132.5816934244</v>
      </c>
      <c r="J267" s="17">
        <f>SUBTOTAL(9,J145:J266)</f>
        <v>200176.8796883762</v>
      </c>
    </row>
    <row r="268" spans="4:10" ht="12.75">
      <c r="D268" s="8"/>
      <c r="F268" s="23"/>
      <c r="H268" s="23"/>
      <c r="J268" s="23"/>
    </row>
    <row r="269" spans="4:10" ht="12.75">
      <c r="D269" s="9">
        <f>SUBTOTAL(9,D4:D268)</f>
        <v>0.9999999999999999</v>
      </c>
      <c r="F269" s="17">
        <f>SUBTOTAL(9,F4:F268)</f>
        <v>54371365.73000004</v>
      </c>
      <c r="H269" s="17">
        <f>SUBTOTAL(9,H4:H268)</f>
        <v>-44313673.151693396</v>
      </c>
      <c r="J269" s="17">
        <f>SUBTOTAL(9,J4:J268)</f>
        <v>10057692.578306604</v>
      </c>
    </row>
    <row r="270" ht="12.75">
      <c r="F270" s="17"/>
    </row>
    <row r="271" ht="12.75">
      <c r="F271" s="17"/>
    </row>
    <row r="272" spans="4:10" ht="12.75">
      <c r="D272" s="10" t="s">
        <v>585</v>
      </c>
      <c r="F272" s="17">
        <f>+assessment!J272</f>
        <v>46500000</v>
      </c>
      <c r="H272" s="17"/>
      <c r="J272" s="17"/>
    </row>
    <row r="273" spans="4:10" ht="12.75">
      <c r="D273" s="10" t="s">
        <v>530</v>
      </c>
      <c r="F273" s="17">
        <f>+assessment!J273</f>
        <v>-1441839.35</v>
      </c>
      <c r="H273" s="17"/>
      <c r="J273" s="17"/>
    </row>
    <row r="274" spans="4:10" ht="12.75">
      <c r="D274" s="10" t="s">
        <v>597</v>
      </c>
      <c r="F274" s="17">
        <f>+assessment!J274</f>
        <v>10310645</v>
      </c>
      <c r="H274" s="17"/>
      <c r="J274" s="17"/>
    </row>
    <row r="275" spans="4:10" ht="12.75">
      <c r="D275" s="10" t="s">
        <v>530</v>
      </c>
      <c r="F275" s="17">
        <f>+assessment!J275</f>
        <v>-997439.92</v>
      </c>
      <c r="H275" s="17"/>
      <c r="J275" s="17"/>
    </row>
    <row r="276" spans="6:10" ht="12.75">
      <c r="F276" s="17"/>
      <c r="H276" s="17"/>
      <c r="J276" s="17"/>
    </row>
    <row r="277" spans="6:10" ht="13.5" thickBot="1">
      <c r="F277" s="18">
        <f>SUM(F272:F276)</f>
        <v>54371365.73</v>
      </c>
      <c r="H277" s="17"/>
      <c r="J277" s="17"/>
    </row>
    <row r="278" spans="8:10" ht="13.5" thickTop="1">
      <c r="H278" s="17"/>
      <c r="J278" s="17"/>
    </row>
    <row r="279" spans="8:10" ht="12.75">
      <c r="H279" s="17"/>
      <c r="J279" s="17"/>
    </row>
    <row r="280" ht="12.75">
      <c r="F280" s="17"/>
    </row>
    <row r="281" ht="12.75">
      <c r="F281" s="17"/>
    </row>
    <row r="282" ht="12.75">
      <c r="F282" s="17"/>
    </row>
    <row r="283" ht="12.75">
      <c r="F283" s="17"/>
    </row>
    <row r="284" ht="12.75">
      <c r="F284" s="17"/>
    </row>
    <row r="286" ht="12.75">
      <c r="F286" s="17"/>
    </row>
  </sheetData>
  <sheetProtection sheet="1" objects="1" scenarios="1"/>
  <printOptions/>
  <pageMargins left="0.5" right="0.5" top="1" bottom="1" header="0.5" footer="0.5"/>
  <pageSetup horizontalDpi="600" verticalDpi="600" orientation="portrait" scale="95" r:id="rId3"/>
  <headerFooter alignWithMargins="0">
    <oddHeader>&amp;C&amp;"Arial,Bold"&amp;14State Office of Risk Management
FY 2011  Assessment Final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 outlineLevelRow="1"/>
  <cols>
    <col min="1" max="1" width="6.00390625" style="0" customWidth="1"/>
    <col min="2" max="2" width="33.57421875" style="0" customWidth="1"/>
    <col min="3" max="6" width="9.28125" style="0" customWidth="1"/>
    <col min="7" max="7" width="2.421875" style="0" customWidth="1"/>
    <col min="8" max="8" width="9.28125" style="0" customWidth="1"/>
    <col min="9" max="9" width="2.28125" style="0" customWidth="1"/>
    <col min="10" max="10" width="13.140625" style="0" customWidth="1"/>
    <col min="11" max="11" width="1.57421875" style="0" customWidth="1"/>
    <col min="12" max="12" width="7.421875" style="0" customWidth="1"/>
    <col min="13" max="13" width="1.57421875" style="0" customWidth="1"/>
    <col min="14" max="14" width="6.421875" style="0" customWidth="1"/>
    <col min="15" max="15" width="13.00390625" style="0" customWidth="1"/>
    <col min="16" max="16" width="12.8515625" style="0" bestFit="1" customWidth="1"/>
    <col min="17" max="17" width="1.57421875" style="0" customWidth="1"/>
    <col min="18" max="18" width="10.00390625" style="0" customWidth="1"/>
    <col min="19" max="19" width="10.140625" style="0" customWidth="1"/>
  </cols>
  <sheetData>
    <row r="1" spans="6:18" ht="12.75">
      <c r="F1" s="1" t="s">
        <v>471</v>
      </c>
      <c r="H1" s="1" t="s">
        <v>0</v>
      </c>
      <c r="J1" s="1" t="s">
        <v>534</v>
      </c>
      <c r="O1" s="1" t="s">
        <v>598</v>
      </c>
      <c r="R1" s="1" t="s">
        <v>598</v>
      </c>
    </row>
    <row r="2" spans="1:18" ht="12.75">
      <c r="A2" s="20" t="s">
        <v>475</v>
      </c>
      <c r="B2" s="20"/>
      <c r="C2" s="1" t="s">
        <v>532</v>
      </c>
      <c r="D2" s="1" t="s">
        <v>484</v>
      </c>
      <c r="E2" s="1" t="s">
        <v>483</v>
      </c>
      <c r="F2" s="1" t="s">
        <v>472</v>
      </c>
      <c r="H2" s="1" t="s">
        <v>3</v>
      </c>
      <c r="J2" s="1" t="s">
        <v>3</v>
      </c>
      <c r="L2" s="1" t="s">
        <v>4</v>
      </c>
      <c r="O2" s="1" t="s">
        <v>590</v>
      </c>
      <c r="R2" s="1" t="s">
        <v>590</v>
      </c>
    </row>
    <row r="3" spans="1:19" ht="12.75">
      <c r="A3" s="2" t="s">
        <v>473</v>
      </c>
      <c r="B3" s="2" t="s">
        <v>474</v>
      </c>
      <c r="C3" s="28">
        <v>0.125</v>
      </c>
      <c r="D3" s="28">
        <v>0.125</v>
      </c>
      <c r="E3" s="3">
        <v>0.15</v>
      </c>
      <c r="F3" s="3">
        <v>0.6</v>
      </c>
      <c r="H3" s="3" t="s">
        <v>5</v>
      </c>
      <c r="J3" s="3" t="s">
        <v>6</v>
      </c>
      <c r="L3" s="3" t="s">
        <v>1</v>
      </c>
      <c r="O3" s="3" t="s">
        <v>3</v>
      </c>
      <c r="P3" s="3" t="s">
        <v>481</v>
      </c>
      <c r="R3" s="3" t="s">
        <v>5</v>
      </c>
      <c r="S3" s="3" t="s">
        <v>481</v>
      </c>
    </row>
    <row r="4" spans="3:18" ht="6.75" customHeight="1">
      <c r="C4" s="4"/>
      <c r="D4" s="4"/>
      <c r="E4" s="4"/>
      <c r="F4" s="4"/>
      <c r="H4" s="5"/>
      <c r="J4" s="6"/>
      <c r="O4" s="6"/>
      <c r="R4" s="6"/>
    </row>
    <row r="5" spans="1:19" ht="12.75">
      <c r="A5" t="s">
        <v>7</v>
      </c>
      <c r="B5" t="s">
        <v>545</v>
      </c>
      <c r="C5" s="4">
        <f>+payroll!G5</f>
        <v>0.003456627718640256</v>
      </c>
      <c r="D5" s="4">
        <f>+IFR!T5</f>
        <v>0.003251808121689374</v>
      </c>
      <c r="E5" s="4">
        <f>+claims!R5</f>
        <v>0.0003122065727699531</v>
      </c>
      <c r="F5" s="4">
        <f>+costs!L5</f>
        <v>0.00011836455753309254</v>
      </c>
      <c r="H5" s="4">
        <f>(C5*$C$3)+(D5*$D$3)+(E5*$E$3)+(F5*$F$3)</f>
        <v>0.0009564042004765522</v>
      </c>
      <c r="J5" s="17">
        <f aca="true" t="shared" si="0" ref="J5:J37">(+H5*$J$277)</f>
        <v>52001.00256981886</v>
      </c>
      <c r="L5" s="7">
        <f>+J5/payroll!F5</f>
        <v>0.0019857071491380055</v>
      </c>
      <c r="O5" s="17">
        <v>56517.20202845004</v>
      </c>
      <c r="P5" s="17">
        <f aca="true" t="shared" si="1" ref="P5:P67">+J5-O5</f>
        <v>-4516.199458631178</v>
      </c>
      <c r="R5" s="4">
        <v>0.0009564044263237364</v>
      </c>
      <c r="S5" s="4">
        <f aca="true" t="shared" si="2" ref="S5:S56">+H5-R5</f>
        <v>-2.2584718416176347E-10</v>
      </c>
    </row>
    <row r="6" spans="1:19" ht="12.75">
      <c r="A6" t="s">
        <v>8</v>
      </c>
      <c r="B6" t="s">
        <v>546</v>
      </c>
      <c r="C6" s="4">
        <f>+payroll!G6</f>
        <v>0.003588640097322699</v>
      </c>
      <c r="D6" s="4">
        <f>+IFR!T6</f>
        <v>0.00463902682397343</v>
      </c>
      <c r="E6" s="4">
        <f>+claims!R6</f>
        <v>0.00013380281690140845</v>
      </c>
      <c r="F6" s="4">
        <f>+costs!L6</f>
        <v>0.00018586334250212693</v>
      </c>
      <c r="H6" s="4">
        <f aca="true" t="shared" si="3" ref="H6:H57">(C6*$C$3)+(D6*$D$3)+(E6*$E$3)+(F6*$F$3)</f>
        <v>0.0011600467931985037</v>
      </c>
      <c r="J6" s="17">
        <f t="shared" si="0"/>
        <v>63073.32845690952</v>
      </c>
      <c r="L6" s="7">
        <f>+J6/payroll!F6</f>
        <v>0.002319914264558275</v>
      </c>
      <c r="O6" s="17">
        <v>68551.34815146256</v>
      </c>
      <c r="P6" s="17">
        <f t="shared" si="1"/>
        <v>-5478.019694553041</v>
      </c>
      <c r="R6" s="4">
        <v>0.001160047147792462</v>
      </c>
      <c r="S6" s="4">
        <f t="shared" si="2"/>
        <v>-3.5459395836268115E-10</v>
      </c>
    </row>
    <row r="7" spans="1:19" ht="12.75">
      <c r="A7" t="s">
        <v>9</v>
      </c>
      <c r="B7" t="s">
        <v>10</v>
      </c>
      <c r="C7" s="4">
        <f>+payroll!G7</f>
        <v>0.003205091387571857</v>
      </c>
      <c r="D7" s="4">
        <f>+IFR!T7</f>
        <v>0.0024899008142558066</v>
      </c>
      <c r="E7" s="4">
        <f>+claims!R7</f>
        <v>0.00022300469483568075</v>
      </c>
      <c r="F7" s="4">
        <f>+costs!L7</f>
        <v>0.0005684544982127078</v>
      </c>
      <c r="H7" s="4">
        <f t="shared" si="3"/>
        <v>0.0010863974283814347</v>
      </c>
      <c r="J7" s="17">
        <f t="shared" si="0"/>
        <v>59068.91190665847</v>
      </c>
      <c r="L7" s="7">
        <f>+J7/payroll!F7</f>
        <v>0.0024326220809171664</v>
      </c>
      <c r="O7" s="17">
        <v>64199.19286336034</v>
      </c>
      <c r="P7" s="17">
        <f t="shared" si="1"/>
        <v>-5130.28095670187</v>
      </c>
      <c r="R7" s="4">
        <v>0.0010863985117577498</v>
      </c>
      <c r="S7" s="4">
        <f t="shared" si="2"/>
        <v>-1.083376315090881E-09</v>
      </c>
    </row>
    <row r="8" spans="1:19" ht="12.75">
      <c r="A8" t="s">
        <v>11</v>
      </c>
      <c r="B8" t="s">
        <v>12</v>
      </c>
      <c r="C8" s="4">
        <f>+payroll!G8</f>
        <v>0.0014096922779582414</v>
      </c>
      <c r="D8" s="4">
        <f>+IFR!T8</f>
        <v>0.0008204848149272548</v>
      </c>
      <c r="E8" s="4">
        <f>+claims!R8</f>
        <v>0</v>
      </c>
      <c r="F8" s="4">
        <f>+costs!L8</f>
        <v>0</v>
      </c>
      <c r="H8" s="4">
        <f t="shared" si="3"/>
        <v>0.000278772136610687</v>
      </c>
      <c r="J8" s="17">
        <f t="shared" si="0"/>
        <v>15157.221794993186</v>
      </c>
      <c r="L8" s="7">
        <f>+J8/payroll!F8</f>
        <v>0.0014192254017554354</v>
      </c>
      <c r="O8" s="17">
        <v>16473.66167676344</v>
      </c>
      <c r="P8" s="17">
        <f t="shared" si="1"/>
        <v>-1316.439881770255</v>
      </c>
      <c r="R8" s="4">
        <v>0.0002787721366901537</v>
      </c>
      <c r="S8" s="4">
        <f t="shared" si="2"/>
        <v>-7.94667066525423E-14</v>
      </c>
    </row>
    <row r="9" spans="1:19" ht="12.75">
      <c r="A9" t="s">
        <v>13</v>
      </c>
      <c r="B9" t="s">
        <v>14</v>
      </c>
      <c r="C9" s="4">
        <f>+payroll!G9</f>
        <v>0.00015530954989658266</v>
      </c>
      <c r="D9" s="4">
        <f>+IFR!T9</f>
        <v>0.0001482806566526189</v>
      </c>
      <c r="E9" s="4">
        <f>+claims!R9</f>
        <v>0</v>
      </c>
      <c r="F9" s="4">
        <f>+costs!L9</f>
        <v>0</v>
      </c>
      <c r="H9" s="4">
        <f t="shared" si="3"/>
        <v>3.794877581865019E-05</v>
      </c>
      <c r="J9" s="17">
        <f t="shared" si="0"/>
        <v>2063.3267690416096</v>
      </c>
      <c r="L9" s="7">
        <f>+J9/payroll!F9</f>
        <v>0.0017535814485577397</v>
      </c>
      <c r="O9" s="17">
        <v>2242.5314864118986</v>
      </c>
      <c r="P9" s="17">
        <f t="shared" si="1"/>
        <v>-179.20471737028902</v>
      </c>
      <c r="R9" s="4">
        <v>3.794877583301167E-05</v>
      </c>
      <c r="S9" s="4">
        <f t="shared" si="2"/>
        <v>-1.4361477502014552E-14</v>
      </c>
    </row>
    <row r="10" spans="1:19" ht="12.75">
      <c r="A10" t="s">
        <v>15</v>
      </c>
      <c r="B10" t="s">
        <v>16</v>
      </c>
      <c r="C10" s="4">
        <f>+payroll!G10</f>
        <v>0.0002295409310776058</v>
      </c>
      <c r="D10" s="4">
        <f>+IFR!T10</f>
        <v>0.00015014579820432086</v>
      </c>
      <c r="E10" s="4">
        <f>+claims!R10</f>
        <v>0</v>
      </c>
      <c r="F10" s="4">
        <f>+costs!L10</f>
        <v>0</v>
      </c>
      <c r="H10" s="4">
        <f t="shared" si="3"/>
        <v>4.7460841160240836E-05</v>
      </c>
      <c r="J10" s="17">
        <f t="shared" si="0"/>
        <v>2580.5107525768917</v>
      </c>
      <c r="L10" s="7">
        <f>+J10/payroll!F10</f>
        <v>0.001483889715746104</v>
      </c>
      <c r="O10" s="17">
        <v>2804.63409892466</v>
      </c>
      <c r="P10" s="17">
        <f t="shared" si="1"/>
        <v>-224.12334634776835</v>
      </c>
      <c r="R10" s="4">
        <v>4.746084117478295E-05</v>
      </c>
      <c r="S10" s="4">
        <f t="shared" si="2"/>
        <v>-1.4542112360214215E-14</v>
      </c>
    </row>
    <row r="11" spans="1:19" ht="12.75">
      <c r="A11" t="s">
        <v>17</v>
      </c>
      <c r="B11" t="s">
        <v>18</v>
      </c>
      <c r="C11" s="4">
        <f>+payroll!G11</f>
        <v>0.0006012645821008789</v>
      </c>
      <c r="D11" s="4">
        <f>+IFR!T11</f>
        <v>0.0003788433599759143</v>
      </c>
      <c r="E11" s="4">
        <f>+claims!R11</f>
        <v>8.92018779342723E-05</v>
      </c>
      <c r="F11" s="4">
        <f>+costs!L11</f>
        <v>0</v>
      </c>
      <c r="H11" s="4">
        <f t="shared" si="3"/>
        <v>0.00013589377444973998</v>
      </c>
      <c r="J11" s="17">
        <f t="shared" si="0"/>
        <v>7388.730111036942</v>
      </c>
      <c r="L11" s="7">
        <f>+J11/payroll!F11</f>
        <v>0.0016220351898054892</v>
      </c>
      <c r="O11" s="17">
        <v>8030.387940335314</v>
      </c>
      <c r="P11" s="17">
        <f t="shared" si="1"/>
        <v>-641.6578292983722</v>
      </c>
      <c r="R11" s="4">
        <v>0.00013589377448643223</v>
      </c>
      <c r="S11" s="4">
        <f t="shared" si="2"/>
        <v>-3.6692247547612244E-14</v>
      </c>
    </row>
    <row r="12" spans="1:19" ht="12.75">
      <c r="A12" t="s">
        <v>19</v>
      </c>
      <c r="B12" t="s">
        <v>20</v>
      </c>
      <c r="C12" s="4">
        <f>+payroll!G12</f>
        <v>0.0001783328954994565</v>
      </c>
      <c r="D12" s="4">
        <f>+IFR!T12</f>
        <v>0.00011228792579838325</v>
      </c>
      <c r="E12" s="4">
        <f>+claims!R12</f>
        <v>0</v>
      </c>
      <c r="F12" s="4">
        <f>+costs!L12</f>
        <v>9.948464342952277E-05</v>
      </c>
      <c r="H12" s="4">
        <f t="shared" si="3"/>
        <v>9.601838871994362E-05</v>
      </c>
      <c r="J12" s="17">
        <f t="shared" si="0"/>
        <v>5220.650929897361</v>
      </c>
      <c r="L12" s="7">
        <f>+J12/payroll!F12</f>
        <v>0.0038641082608101523</v>
      </c>
      <c r="O12" s="17">
        <v>5674.10899050479</v>
      </c>
      <c r="P12" s="17">
        <f t="shared" si="1"/>
        <v>-453.4580606074296</v>
      </c>
      <c r="R12" s="4">
        <v>9.601857828920149E-05</v>
      </c>
      <c r="S12" s="4">
        <f t="shared" si="2"/>
        <v>-1.8956925787428584E-10</v>
      </c>
    </row>
    <row r="13" spans="1:19" ht="12.75">
      <c r="A13" t="s">
        <v>21</v>
      </c>
      <c r="B13" t="s">
        <v>22</v>
      </c>
      <c r="C13" s="4">
        <f>+payroll!G13</f>
        <v>0.0006217915325154599</v>
      </c>
      <c r="D13" s="4">
        <f>+IFR!T13</f>
        <v>0.0003787708803816663</v>
      </c>
      <c r="E13" s="4">
        <f>+claims!R13</f>
        <v>4.460093896713615E-05</v>
      </c>
      <c r="F13" s="4">
        <f>+costs!L13</f>
        <v>9.115243465960066E-07</v>
      </c>
      <c r="H13" s="4">
        <f t="shared" si="3"/>
        <v>0.0001323073570651688</v>
      </c>
      <c r="J13" s="17">
        <f t="shared" si="0"/>
        <v>7193.731699759991</v>
      </c>
      <c r="L13" s="7">
        <f>+J13/payroll!F13</f>
        <v>0.0015270931300180803</v>
      </c>
      <c r="O13" s="17">
        <v>7818.489023935703</v>
      </c>
      <c r="P13" s="17">
        <f t="shared" si="1"/>
        <v>-624.7573241757118</v>
      </c>
      <c r="R13" s="4">
        <v>0.00013230735883867564</v>
      </c>
      <c r="S13" s="4">
        <f t="shared" si="2"/>
        <v>-1.7735068513595464E-12</v>
      </c>
    </row>
    <row r="14" spans="1:19" ht="12.75">
      <c r="A14" t="s">
        <v>23</v>
      </c>
      <c r="B14" t="s">
        <v>24</v>
      </c>
      <c r="C14" s="4">
        <f>+payroll!G14</f>
        <v>0.001585950995264766</v>
      </c>
      <c r="D14" s="4">
        <f>+IFR!T14</f>
        <v>0.0009871185870769785</v>
      </c>
      <c r="E14" s="4">
        <f>+claims!R14</f>
        <v>0.0002676056338028169</v>
      </c>
      <c r="F14" s="4">
        <f>+costs!L14</f>
        <v>3.235325976667052E-05</v>
      </c>
      <c r="H14" s="4">
        <f t="shared" si="3"/>
        <v>0.0003811864987231429</v>
      </c>
      <c r="J14" s="17">
        <f t="shared" si="0"/>
        <v>20725.63053341418</v>
      </c>
      <c r="L14" s="7">
        <f>+J14/payroll!F14</f>
        <v>0.0017249403401790285</v>
      </c>
      <c r="O14" s="17">
        <v>22525.49860153159</v>
      </c>
      <c r="P14" s="17">
        <f t="shared" si="1"/>
        <v>-1799.868068117412</v>
      </c>
      <c r="R14" s="4">
        <v>0.0003811865604647613</v>
      </c>
      <c r="S14" s="4">
        <f t="shared" si="2"/>
        <v>-6.174161838257489E-11</v>
      </c>
    </row>
    <row r="15" spans="1:19" ht="12.75">
      <c r="A15" t="s">
        <v>25</v>
      </c>
      <c r="B15" t="s">
        <v>26</v>
      </c>
      <c r="C15" s="4">
        <f>+payroll!G15</f>
        <v>5.2154625232324866E-05</v>
      </c>
      <c r="D15" s="4">
        <f>+IFR!T15</f>
        <v>2.700077713048549E-05</v>
      </c>
      <c r="E15" s="4">
        <f>+claims!R15</f>
        <v>0</v>
      </c>
      <c r="F15" s="4">
        <f>+costs!L15</f>
        <v>0</v>
      </c>
      <c r="H15" s="4">
        <f t="shared" si="3"/>
        <v>9.894425295351295E-06</v>
      </c>
      <c r="J15" s="17">
        <f t="shared" si="0"/>
        <v>537.9734164217085</v>
      </c>
      <c r="L15" s="7">
        <f>+J15/payroll!F15</f>
        <v>0.0013615201640113277</v>
      </c>
      <c r="O15" s="17">
        <v>584.6976558825096</v>
      </c>
      <c r="P15" s="17">
        <f t="shared" si="1"/>
        <v>-46.72423946080107</v>
      </c>
      <c r="R15" s="4">
        <v>9.894425297966409E-06</v>
      </c>
      <c r="S15" s="4">
        <f t="shared" si="2"/>
        <v>-2.6151142747598763E-15</v>
      </c>
    </row>
    <row r="16" spans="1:19" ht="12.75">
      <c r="A16" t="s">
        <v>582</v>
      </c>
      <c r="B16" t="s">
        <v>583</v>
      </c>
      <c r="C16" s="4">
        <f>+payroll!G16</f>
        <v>7.919674660422371E-05</v>
      </c>
      <c r="D16" s="4">
        <f>+IFR!T16</f>
        <v>5.215471471286365E-05</v>
      </c>
      <c r="E16" s="4">
        <f>+claims!R16</f>
        <v>0</v>
      </c>
      <c r="F16" s="4">
        <f>+costs!L16</f>
        <v>0</v>
      </c>
      <c r="H16" s="4">
        <f>(C16*$C$3)+(D16*$D$3)+(E16*$E$3)+(F16*$F$3)</f>
        <v>1.641893266463592E-05</v>
      </c>
      <c r="J16" s="17">
        <f>(+H16*$J$277)</f>
        <v>892.7197928051629</v>
      </c>
      <c r="L16" s="7">
        <f>+J16/payroll!F16</f>
        <v>0.001487866321341938</v>
      </c>
      <c r="O16" s="17">
        <v>970.2545781628991</v>
      </c>
      <c r="P16" s="17">
        <f>+J16-O16</f>
        <v>-77.53478535773615</v>
      </c>
      <c r="R16" s="4">
        <v>1.6418932669687278E-05</v>
      </c>
      <c r="S16" s="4">
        <f>+H16-R16</f>
        <v>-5.0513589079821675E-15</v>
      </c>
    </row>
    <row r="17" spans="1:19" ht="12.75">
      <c r="A17" t="s">
        <v>27</v>
      </c>
      <c r="B17" t="s">
        <v>547</v>
      </c>
      <c r="C17" s="4">
        <f>+payroll!G17</f>
        <v>0.0004418953689149272</v>
      </c>
      <c r="D17" s="4">
        <f>+IFR!T17</f>
        <v>0.0002520378931682478</v>
      </c>
      <c r="E17" s="4">
        <f>+claims!R17</f>
        <v>8.92018779342723E-05</v>
      </c>
      <c r="F17" s="4">
        <f>+costs!L17</f>
        <v>1.6433027607879688E-06</v>
      </c>
      <c r="H17" s="4">
        <f t="shared" si="3"/>
        <v>0.00010110792110701048</v>
      </c>
      <c r="J17" s="17">
        <f t="shared" si="0"/>
        <v>5497.375756709253</v>
      </c>
      <c r="L17" s="7">
        <f>+J17/payroll!F17</f>
        <v>0.0016420715000980345</v>
      </c>
      <c r="O17" s="17">
        <v>5974.765607297741</v>
      </c>
      <c r="P17" s="17">
        <f t="shared" si="1"/>
        <v>-477.3898505884872</v>
      </c>
      <c r="R17" s="4">
        <v>0.00010110792426257593</v>
      </c>
      <c r="S17" s="4">
        <f t="shared" si="2"/>
        <v>-3.1555654492415944E-12</v>
      </c>
    </row>
    <row r="18" spans="1:19" ht="12.75">
      <c r="A18" t="s">
        <v>28</v>
      </c>
      <c r="B18" t="s">
        <v>548</v>
      </c>
      <c r="C18" s="4">
        <f>+payroll!G18</f>
        <v>0.00034658179244873635</v>
      </c>
      <c r="D18" s="4">
        <f>+IFR!T18</f>
        <v>0.00021066494127577312</v>
      </c>
      <c r="E18" s="4">
        <f>+claims!R18</f>
        <v>0</v>
      </c>
      <c r="F18" s="4">
        <f>+costs!L18</f>
        <v>0</v>
      </c>
      <c r="H18" s="4">
        <f t="shared" si="3"/>
        <v>6.965584171556369E-05</v>
      </c>
      <c r="J18" s="17">
        <f t="shared" si="0"/>
        <v>3787.2832451479035</v>
      </c>
      <c r="L18" s="7">
        <f>+J18/payroll!F18</f>
        <v>0.0014423748256998884</v>
      </c>
      <c r="O18" s="17">
        <v>4116.217582515712</v>
      </c>
      <c r="P18" s="17">
        <f t="shared" si="1"/>
        <v>-328.93433736780844</v>
      </c>
      <c r="R18" s="4">
        <v>6.965584173596729E-05</v>
      </c>
      <c r="S18" s="4">
        <f t="shared" si="2"/>
        <v>-2.0403600684004708E-14</v>
      </c>
    </row>
    <row r="19" spans="1:19" ht="12.75">
      <c r="A19" t="s">
        <v>29</v>
      </c>
      <c r="B19" t="s">
        <v>549</v>
      </c>
      <c r="C19" s="4">
        <f>+payroll!G19</f>
        <v>0.0003171999035142948</v>
      </c>
      <c r="D19" s="4">
        <f>+IFR!T19</f>
        <v>0.00017336978864013615</v>
      </c>
      <c r="E19" s="4">
        <f>+claims!R19</f>
        <v>0</v>
      </c>
      <c r="F19" s="4">
        <f>+costs!L19</f>
        <v>0</v>
      </c>
      <c r="H19" s="4">
        <f t="shared" si="3"/>
        <v>6.132121151930387E-05</v>
      </c>
      <c r="J19" s="17">
        <f t="shared" si="0"/>
        <v>3334.1180185227595</v>
      </c>
      <c r="L19" s="7">
        <f>+J19/payroll!F19</f>
        <v>0.001387407420032122</v>
      </c>
      <c r="O19" s="17">
        <v>3623.6939044916535</v>
      </c>
      <c r="P19" s="17">
        <f t="shared" si="1"/>
        <v>-289.575885968894</v>
      </c>
      <c r="R19" s="4">
        <v>6.13212115360953E-05</v>
      </c>
      <c r="S19" s="4">
        <f t="shared" si="2"/>
        <v>-1.6791432068570533E-14</v>
      </c>
    </row>
    <row r="20" spans="1:19" ht="12.75">
      <c r="A20" t="s">
        <v>30</v>
      </c>
      <c r="B20" t="s">
        <v>550</v>
      </c>
      <c r="C20" s="4">
        <f>+payroll!G20</f>
        <v>0.000342332761598571</v>
      </c>
      <c r="D20" s="4">
        <f>+IFR!T20</f>
        <v>0.0001882243059268172</v>
      </c>
      <c r="E20" s="4">
        <f>+claims!R20</f>
        <v>4.460093896713615E-05</v>
      </c>
      <c r="F20" s="4">
        <f>+costs!L20</f>
        <v>6.469256169562202E-05</v>
      </c>
      <c r="H20" s="4">
        <f t="shared" si="3"/>
        <v>0.00011182531130311715</v>
      </c>
      <c r="J20" s="17">
        <f t="shared" si="0"/>
        <v>6080.094898732885</v>
      </c>
      <c r="L20" s="7">
        <f>+J20/payroll!F20</f>
        <v>0.0023443258969043194</v>
      </c>
      <c r="O20" s="17">
        <v>6608.1510638919235</v>
      </c>
      <c r="P20" s="17">
        <f t="shared" si="1"/>
        <v>-528.0561651590388</v>
      </c>
      <c r="R20" s="4">
        <v>0.00011182543458677728</v>
      </c>
      <c r="S20" s="4">
        <f t="shared" si="2"/>
        <v>-1.2328366013605527E-10</v>
      </c>
    </row>
    <row r="21" spans="1:19" ht="12.75">
      <c r="A21" t="s">
        <v>31</v>
      </c>
      <c r="B21" t="s">
        <v>551</v>
      </c>
      <c r="C21" s="4">
        <f>+payroll!G21</f>
        <v>0.0005765486038112154</v>
      </c>
      <c r="D21" s="4">
        <f>+IFR!T21</f>
        <v>0.0003032359957604846</v>
      </c>
      <c r="E21" s="4">
        <f>+claims!R21</f>
        <v>0</v>
      </c>
      <c r="F21" s="4">
        <f>+costs!L21</f>
        <v>0</v>
      </c>
      <c r="H21" s="4">
        <f t="shared" si="3"/>
        <v>0.0001099730749464625</v>
      </c>
      <c r="J21" s="17">
        <f t="shared" si="0"/>
        <v>5979.386278366813</v>
      </c>
      <c r="L21" s="7">
        <f>+J21/payroll!F21</f>
        <v>0.0013689159271980675</v>
      </c>
      <c r="O21" s="17">
        <v>6498.709850444649</v>
      </c>
      <c r="P21" s="17">
        <f t="shared" si="1"/>
        <v>-519.3235720778366</v>
      </c>
      <c r="R21" s="4">
        <v>0.00010997307497583191</v>
      </c>
      <c r="S21" s="4">
        <f t="shared" si="2"/>
        <v>-2.936941054937359E-14</v>
      </c>
    </row>
    <row r="22" spans="1:19" ht="12.75">
      <c r="A22" t="s">
        <v>32</v>
      </c>
      <c r="B22" t="s">
        <v>552</v>
      </c>
      <c r="C22" s="4">
        <f>+payroll!G22</f>
        <v>0.00015541448558583325</v>
      </c>
      <c r="D22" s="4">
        <f>+IFR!T22</f>
        <v>8.443294276144613E-05</v>
      </c>
      <c r="E22" s="4">
        <f>+claims!R22</f>
        <v>0</v>
      </c>
      <c r="F22" s="4">
        <f>+costs!L22</f>
        <v>0</v>
      </c>
      <c r="H22" s="4">
        <f t="shared" si="3"/>
        <v>2.998092854340992E-05</v>
      </c>
      <c r="J22" s="17">
        <f t="shared" si="0"/>
        <v>1630.1040307587368</v>
      </c>
      <c r="L22" s="7">
        <f>+J22/payroll!F22</f>
        <v>0.0013844584196456582</v>
      </c>
      <c r="O22" s="17">
        <v>1771.682348114633</v>
      </c>
      <c r="P22" s="17">
        <f t="shared" si="1"/>
        <v>-141.57831735589616</v>
      </c>
      <c r="R22" s="4">
        <v>2.9980928551587533E-05</v>
      </c>
      <c r="S22" s="4">
        <f t="shared" si="2"/>
        <v>-8.177611826630862E-15</v>
      </c>
    </row>
    <row r="23" spans="1:19" ht="12.75">
      <c r="A23" t="s">
        <v>33</v>
      </c>
      <c r="B23" t="s">
        <v>553</v>
      </c>
      <c r="C23" s="4">
        <f>+payroll!G23</f>
        <v>0.00019976583601603922</v>
      </c>
      <c r="D23" s="4">
        <f>+IFR!T23</f>
        <v>0.00010955058180986037</v>
      </c>
      <c r="E23" s="4">
        <f>+claims!R23</f>
        <v>0</v>
      </c>
      <c r="F23" s="4">
        <f>+costs!L23</f>
        <v>0</v>
      </c>
      <c r="H23" s="4">
        <f t="shared" si="3"/>
        <v>3.866455222823745E-05</v>
      </c>
      <c r="J23" s="17">
        <f t="shared" si="0"/>
        <v>2102.2445099881847</v>
      </c>
      <c r="L23" s="7">
        <f>+J23/payroll!F23</f>
        <v>0.0013890507095541528</v>
      </c>
      <c r="O23" s="17">
        <v>2284.829323459423</v>
      </c>
      <c r="P23" s="17">
        <f t="shared" si="1"/>
        <v>-182.58481347123825</v>
      </c>
      <c r="R23" s="4">
        <v>3.8664552238847785E-05</v>
      </c>
      <c r="S23" s="4">
        <f t="shared" si="2"/>
        <v>-1.061033449685847E-14</v>
      </c>
    </row>
    <row r="24" spans="1:19" ht="12.75">
      <c r="A24" t="s">
        <v>34</v>
      </c>
      <c r="B24" t="s">
        <v>554</v>
      </c>
      <c r="C24" s="4">
        <f>+payroll!G24</f>
        <v>0.0001599351898756763</v>
      </c>
      <c r="D24" s="4">
        <f>+IFR!T24</f>
        <v>9.208576814249987E-05</v>
      </c>
      <c r="E24" s="4">
        <f>+claims!R24</f>
        <v>0</v>
      </c>
      <c r="F24" s="4">
        <f>+costs!L24</f>
        <v>0</v>
      </c>
      <c r="H24" s="4">
        <f t="shared" si="3"/>
        <v>3.150261975227202E-05</v>
      </c>
      <c r="J24" s="17">
        <f t="shared" si="0"/>
        <v>1712.840460003904</v>
      </c>
      <c r="L24" s="7">
        <f>+J24/payroll!F24</f>
        <v>0.0014136079327907566</v>
      </c>
      <c r="O24" s="17">
        <v>1861.604628210751</v>
      </c>
      <c r="P24" s="17">
        <f t="shared" si="1"/>
        <v>-148.764168206847</v>
      </c>
      <c r="R24" s="4">
        <v>3.150261976119083E-05</v>
      </c>
      <c r="S24" s="4">
        <f t="shared" si="2"/>
        <v>-8.918809701191632E-15</v>
      </c>
    </row>
    <row r="25" spans="1:19" ht="12.75">
      <c r="A25" t="s">
        <v>35</v>
      </c>
      <c r="B25" t="s">
        <v>555</v>
      </c>
      <c r="C25" s="4">
        <f>+payroll!G25</f>
        <v>0.0002078075772819756</v>
      </c>
      <c r="D25" s="4">
        <f>+IFR!T25</f>
        <v>0.00010958120828131905</v>
      </c>
      <c r="E25" s="4">
        <f>+claims!R25</f>
        <v>0</v>
      </c>
      <c r="F25" s="4">
        <f>+costs!L25</f>
        <v>0</v>
      </c>
      <c r="H25" s="4">
        <f t="shared" si="3"/>
        <v>3.967359819541183E-05</v>
      </c>
      <c r="J25" s="17">
        <f t="shared" si="0"/>
        <v>2157.1077173078043</v>
      </c>
      <c r="L25" s="7">
        <f>+J25/payroll!F25</f>
        <v>0.0013701450441164064</v>
      </c>
      <c r="O25" s="17">
        <v>2344.457527632307</v>
      </c>
      <c r="P25" s="17">
        <f t="shared" si="1"/>
        <v>-187.34981032450287</v>
      </c>
      <c r="R25" s="4">
        <v>3.967359820602513E-05</v>
      </c>
      <c r="S25" s="4">
        <f t="shared" si="2"/>
        <v>-1.0613302500305649E-14</v>
      </c>
    </row>
    <row r="26" spans="1:19" ht="12.75">
      <c r="A26" t="s">
        <v>36</v>
      </c>
      <c r="B26" t="s">
        <v>556</v>
      </c>
      <c r="C26" s="4">
        <f>+payroll!G26</f>
        <v>0.00014904347272651263</v>
      </c>
      <c r="D26" s="4">
        <f>+IFR!T26</f>
        <v>8.050999503297093E-05</v>
      </c>
      <c r="E26" s="4">
        <f>+claims!R26</f>
        <v>4.460093896713615E-05</v>
      </c>
      <c r="F26" s="4">
        <f>+costs!L26</f>
        <v>0</v>
      </c>
      <c r="H26" s="4">
        <f t="shared" si="3"/>
        <v>3.5384324315005866E-05</v>
      </c>
      <c r="J26" s="17">
        <f t="shared" si="0"/>
        <v>1923.8940384401155</v>
      </c>
      <c r="L26" s="7">
        <f>+J26/payroll!F26</f>
        <v>0.0017038222234585067</v>
      </c>
      <c r="O26" s="17">
        <v>2090.953437281979</v>
      </c>
      <c r="P26" s="17">
        <f t="shared" si="1"/>
        <v>-167.0593988418634</v>
      </c>
      <c r="R26" s="4">
        <v>3.538432432280353E-05</v>
      </c>
      <c r="S26" s="4">
        <f t="shared" si="2"/>
        <v>-7.797663339678684E-15</v>
      </c>
    </row>
    <row r="27" spans="1:19" ht="12.75">
      <c r="A27" t="s">
        <v>37</v>
      </c>
      <c r="B27" t="s">
        <v>557</v>
      </c>
      <c r="C27" s="4">
        <f>+payroll!G27</f>
        <v>0.00015485986636954463</v>
      </c>
      <c r="D27" s="4">
        <f>+IFR!T27</f>
        <v>9.008523542524914E-05</v>
      </c>
      <c r="E27" s="4">
        <f>+claims!R27</f>
        <v>0</v>
      </c>
      <c r="F27" s="4">
        <f>+costs!L27</f>
        <v>0</v>
      </c>
      <c r="H27" s="4">
        <f t="shared" si="3"/>
        <v>3.061813772434922E-05</v>
      </c>
      <c r="J27" s="17">
        <f t="shared" si="0"/>
        <v>1664.7499641821014</v>
      </c>
      <c r="L27" s="7">
        <f>+J27/payroll!F27</f>
        <v>0.0014189471656275983</v>
      </c>
      <c r="O27" s="17">
        <v>1809.3373612438008</v>
      </c>
      <c r="P27" s="17">
        <f t="shared" si="1"/>
        <v>-144.58739706169945</v>
      </c>
      <c r="R27" s="4">
        <v>3.061813773307427E-05</v>
      </c>
      <c r="S27" s="4">
        <f t="shared" si="2"/>
        <v>-8.725049220441317E-15</v>
      </c>
    </row>
    <row r="28" spans="1:19" ht="12.75">
      <c r="A28" t="s">
        <v>38</v>
      </c>
      <c r="B28" t="s">
        <v>558</v>
      </c>
      <c r="C28" s="4">
        <f>+payroll!G28</f>
        <v>0.00015502272567929768</v>
      </c>
      <c r="D28" s="4">
        <f>+IFR!T28</f>
        <v>8.253078893985976E-05</v>
      </c>
      <c r="E28" s="4">
        <f>+claims!R28</f>
        <v>0</v>
      </c>
      <c r="F28" s="4">
        <f>+costs!L28</f>
        <v>0</v>
      </c>
      <c r="H28" s="4">
        <f t="shared" si="3"/>
        <v>2.969418932739468E-05</v>
      </c>
      <c r="J28" s="17">
        <f t="shared" si="0"/>
        <v>1614.5136279756389</v>
      </c>
      <c r="L28" s="7">
        <f>+J28/payroll!F28</f>
        <v>0.0013746826056584213</v>
      </c>
      <c r="O28" s="17">
        <v>1754.73788267585</v>
      </c>
      <c r="P28" s="17">
        <f t="shared" si="1"/>
        <v>-140.22425470021108</v>
      </c>
      <c r="R28" s="4">
        <v>2.969418933538806E-05</v>
      </c>
      <c r="S28" s="4">
        <f t="shared" si="2"/>
        <v>-7.993378772471263E-15</v>
      </c>
    </row>
    <row r="29" spans="1:19" ht="12.75">
      <c r="A29" t="s">
        <v>39</v>
      </c>
      <c r="B29" t="s">
        <v>559</v>
      </c>
      <c r="C29" s="4">
        <f>+payroll!G29</f>
        <v>0.0002498219469951554</v>
      </c>
      <c r="D29" s="4">
        <f>+IFR!T29</f>
        <v>0.0001724047646354457</v>
      </c>
      <c r="E29" s="4">
        <f>+claims!R29</f>
        <v>4.460093896713615E-05</v>
      </c>
      <c r="F29" s="4">
        <f>+costs!L29</f>
        <v>5.652924276210029E-07</v>
      </c>
      <c r="H29" s="4">
        <f t="shared" si="3"/>
        <v>5.980765525546816E-05</v>
      </c>
      <c r="J29" s="17">
        <f t="shared" si="0"/>
        <v>3251.823897348816</v>
      </c>
      <c r="L29" s="7">
        <f>+J29/payroll!F29</f>
        <v>0.0017181161509726996</v>
      </c>
      <c r="O29" s="17">
        <v>3534.217269778355</v>
      </c>
      <c r="P29" s="17">
        <f t="shared" si="1"/>
        <v>-282.3933724295389</v>
      </c>
      <c r="R29" s="4">
        <v>5.980765634927628E-05</v>
      </c>
      <c r="S29" s="4">
        <f t="shared" si="2"/>
        <v>-1.0938081156422995E-12</v>
      </c>
    </row>
    <row r="30" spans="1:19" ht="12.75">
      <c r="A30" t="s">
        <v>40</v>
      </c>
      <c r="B30" t="s">
        <v>560</v>
      </c>
      <c r="C30" s="4">
        <f>+payroll!G30</f>
        <v>0.0004472453291390053</v>
      </c>
      <c r="D30" s="4">
        <f>+IFR!T30</f>
        <v>0.0002438430364191475</v>
      </c>
      <c r="E30" s="4">
        <f>+claims!R30</f>
        <v>0</v>
      </c>
      <c r="F30" s="4">
        <f>+costs!L30</f>
        <v>0</v>
      </c>
      <c r="H30" s="4">
        <f t="shared" si="3"/>
        <v>8.63860456947691E-05</v>
      </c>
      <c r="J30" s="17">
        <f t="shared" si="0"/>
        <v>4696.927284438782</v>
      </c>
      <c r="L30" s="7">
        <f>+J30/payroll!F30</f>
        <v>0.0013861943163657195</v>
      </c>
      <c r="O30" s="17">
        <v>5104.866317240464</v>
      </c>
      <c r="P30" s="17">
        <f t="shared" si="1"/>
        <v>-407.9390328016816</v>
      </c>
      <c r="R30" s="4">
        <v>8.63860457183861E-05</v>
      </c>
      <c r="S30" s="4">
        <f t="shared" si="2"/>
        <v>-2.3616999740398714E-14</v>
      </c>
    </row>
    <row r="31" spans="1:19" ht="12.75">
      <c r="A31" t="s">
        <v>41</v>
      </c>
      <c r="B31" t="s">
        <v>561</v>
      </c>
      <c r="C31" s="4">
        <f>+payroll!G31</f>
        <v>0.010024059768456819</v>
      </c>
      <c r="D31" s="4">
        <f>+IFR!T31</f>
        <v>0.0032812474317133913</v>
      </c>
      <c r="E31" s="4">
        <f>+claims!R31</f>
        <v>0.00013380281690140845</v>
      </c>
      <c r="F31" s="4">
        <f>+costs!L31</f>
        <v>0.013314733758048359</v>
      </c>
      <c r="H31" s="4">
        <f t="shared" si="3"/>
        <v>0.009672074077385502</v>
      </c>
      <c r="J31" s="17">
        <f t="shared" si="0"/>
        <v>525883.8770291794</v>
      </c>
      <c r="L31" s="7">
        <f>+J31/payroll!F31</f>
        <v>0.006924721306262109</v>
      </c>
      <c r="O31" s="17">
        <v>571562.3443528329</v>
      </c>
      <c r="P31" s="17">
        <f t="shared" si="1"/>
        <v>-45678.467323653516</v>
      </c>
      <c r="R31" s="4">
        <v>0.009672099447642886</v>
      </c>
      <c r="S31" s="4">
        <f t="shared" si="2"/>
        <v>-2.5370257384499384E-08</v>
      </c>
    </row>
    <row r="32" spans="1:19" ht="12.75">
      <c r="A32" t="s">
        <v>42</v>
      </c>
      <c r="B32" t="s">
        <v>43</v>
      </c>
      <c r="C32" s="4">
        <f>+payroll!G32</f>
        <v>0.00010050362547940823</v>
      </c>
      <c r="D32" s="4">
        <f>+IFR!T32</f>
        <v>7.333851347328557E-05</v>
      </c>
      <c r="E32" s="4">
        <f>+claims!R32</f>
        <v>4.460093896713615E-05</v>
      </c>
      <c r="F32" s="4">
        <f>+costs!L32</f>
        <v>0</v>
      </c>
      <c r="H32" s="4">
        <f t="shared" si="3"/>
        <v>2.8420408214157148E-05</v>
      </c>
      <c r="J32" s="17">
        <f t="shared" si="0"/>
        <v>1545.2564092078344</v>
      </c>
      <c r="L32" s="7">
        <f>+J32/payroll!F32</f>
        <v>0.0020294339249758253</v>
      </c>
      <c r="O32" s="17">
        <v>1679.4302514086407</v>
      </c>
      <c r="P32" s="17">
        <f t="shared" si="1"/>
        <v>-134.17384220080635</v>
      </c>
      <c r="R32" s="4">
        <v>2.8420408221260224E-05</v>
      </c>
      <c r="S32" s="4">
        <f t="shared" si="2"/>
        <v>-7.103075994139424E-15</v>
      </c>
    </row>
    <row r="33" spans="1:19" ht="12.75">
      <c r="A33" t="s">
        <v>44</v>
      </c>
      <c r="B33" t="s">
        <v>45</v>
      </c>
      <c r="C33" s="4">
        <f>+payroll!G33</f>
        <v>6.000390850441962E-05</v>
      </c>
      <c r="D33" s="4">
        <f>+IFR!T33</f>
        <v>5.774900047730502E-05</v>
      </c>
      <c r="E33" s="4">
        <f>+claims!R33</f>
        <v>0</v>
      </c>
      <c r="F33" s="4">
        <f>+costs!L33</f>
        <v>0</v>
      </c>
      <c r="H33" s="4">
        <f t="shared" si="3"/>
        <v>1.471911362271558E-05</v>
      </c>
      <c r="J33" s="17">
        <f t="shared" si="0"/>
        <v>800.298310002094</v>
      </c>
      <c r="L33" s="7">
        <f>+J33/payroll!F33</f>
        <v>0.0017604692773292689</v>
      </c>
      <c r="O33" s="17">
        <v>869.8060751354184</v>
      </c>
      <c r="P33" s="17">
        <f t="shared" si="1"/>
        <v>-69.50776513332437</v>
      </c>
      <c r="R33" s="4">
        <v>1.471911362830876E-05</v>
      </c>
      <c r="S33" s="4">
        <f t="shared" si="2"/>
        <v>-5.593180473352326E-15</v>
      </c>
    </row>
    <row r="34" spans="1:19" ht="12.75">
      <c r="A34" t="s">
        <v>46</v>
      </c>
      <c r="B34" t="s">
        <v>47</v>
      </c>
      <c r="C34" s="4">
        <f>+payroll!G34</f>
        <v>0.0020904621219895603</v>
      </c>
      <c r="D34" s="4">
        <f>+IFR!T34</f>
        <v>0.0013981483967165466</v>
      </c>
      <c r="E34" s="4">
        <f>+claims!R34</f>
        <v>8.92018779342723E-05</v>
      </c>
      <c r="F34" s="4">
        <f>+costs!L34</f>
        <v>1.9855644503673357E-05</v>
      </c>
      <c r="H34" s="4">
        <f t="shared" si="3"/>
        <v>0.00046136998323060825</v>
      </c>
      <c r="J34" s="17">
        <f t="shared" si="0"/>
        <v>25085.316095075366</v>
      </c>
      <c r="L34" s="7">
        <f>+J34/payroll!F34</f>
        <v>0.00158392044943134</v>
      </c>
      <c r="O34" s="17">
        <v>28099.97102512917</v>
      </c>
      <c r="P34" s="17">
        <f t="shared" si="1"/>
        <v>-3014.6549300538027</v>
      </c>
      <c r="R34" s="4">
        <v>0.000461370021199037</v>
      </c>
      <c r="S34" s="4">
        <f t="shared" si="2"/>
        <v>-3.7968428748258454E-11</v>
      </c>
    </row>
    <row r="35" spans="1:19" ht="12.75">
      <c r="A35" t="s">
        <v>48</v>
      </c>
      <c r="B35" t="s">
        <v>49</v>
      </c>
      <c r="C35" s="4">
        <f>+payroll!G35</f>
        <v>0.02575601032315396</v>
      </c>
      <c r="D35" s="4">
        <f>+IFR!T35</f>
        <v>0.02236456335221251</v>
      </c>
      <c r="E35" s="4">
        <f>+claims!R35</f>
        <v>0.004326291079812207</v>
      </c>
      <c r="F35" s="4">
        <f>+costs!L35</f>
        <v>0.0059619629776457425</v>
      </c>
      <c r="H35" s="4">
        <f t="shared" si="3"/>
        <v>0.010241193157980085</v>
      </c>
      <c r="J35" s="17">
        <f t="shared" si="0"/>
        <v>556827.6587041088</v>
      </c>
      <c r="L35" s="7">
        <f>+J35/payroll!F35</f>
        <v>0.002853634189671624</v>
      </c>
      <c r="O35" s="17">
        <v>605187.9549283583</v>
      </c>
      <c r="P35" s="17">
        <f t="shared" si="1"/>
        <v>-48360.29622424953</v>
      </c>
      <c r="R35" s="4">
        <v>0.010241204520090969</v>
      </c>
      <c r="S35" s="4">
        <f t="shared" si="2"/>
        <v>-1.1362110884094445E-08</v>
      </c>
    </row>
    <row r="36" spans="1:19" ht="12.75">
      <c r="A36" t="s">
        <v>50</v>
      </c>
      <c r="B36" t="s">
        <v>519</v>
      </c>
      <c r="C36" s="4">
        <f>+payroll!G36</f>
        <v>0.0020023293943946937</v>
      </c>
      <c r="D36" s="4">
        <f>+IFR!T36</f>
        <v>0.0017806230607200872</v>
      </c>
      <c r="E36" s="4">
        <f>+claims!R36</f>
        <v>0.0013380281690140844</v>
      </c>
      <c r="F36" s="4">
        <f>+costs!L36</f>
        <v>0.001483159991111969</v>
      </c>
      <c r="H36" s="4">
        <f t="shared" si="3"/>
        <v>0.0015634692769086415</v>
      </c>
      <c r="J36" s="17">
        <f t="shared" si="0"/>
        <v>85007.95986241839</v>
      </c>
      <c r="L36" s="7">
        <f>+J36/payroll!F36</f>
        <v>0.00560376818736923</v>
      </c>
      <c r="O36" s="17">
        <v>92390.52378957403</v>
      </c>
      <c r="P36" s="17">
        <f t="shared" si="1"/>
        <v>-7382.563927155643</v>
      </c>
      <c r="R36" s="4">
        <v>0.001563472103099259</v>
      </c>
      <c r="S36" s="4">
        <f t="shared" si="2"/>
        <v>-2.8261906174706364E-09</v>
      </c>
    </row>
    <row r="37" spans="1:19" ht="12.75">
      <c r="A37" t="s">
        <v>51</v>
      </c>
      <c r="B37" t="s">
        <v>52</v>
      </c>
      <c r="C37" s="4">
        <f>+payroll!G37</f>
        <v>0.02034930540816305</v>
      </c>
      <c r="D37" s="4">
        <f>+IFR!T37</f>
        <v>0.014990781008412385</v>
      </c>
      <c r="E37" s="4">
        <f>+claims!R37</f>
        <v>0.0030328638497652584</v>
      </c>
      <c r="F37" s="4">
        <f>+costs!L37</f>
        <v>0.0018609817536739547</v>
      </c>
      <c r="H37" s="4">
        <f t="shared" si="3"/>
        <v>0.005989029431741091</v>
      </c>
      <c r="J37" s="17">
        <f t="shared" si="0"/>
        <v>325631.7096009289</v>
      </c>
      <c r="L37" s="7">
        <f>+J37/payroll!F37</f>
        <v>0.0021121910121167883</v>
      </c>
      <c r="O37" s="17">
        <v>353911.7876375622</v>
      </c>
      <c r="P37" s="17">
        <f t="shared" si="1"/>
        <v>-28280.07803663332</v>
      </c>
      <c r="R37" s="4">
        <v>0.005989032979114044</v>
      </c>
      <c r="S37" s="4">
        <f t="shared" si="2"/>
        <v>-3.547372953542627E-09</v>
      </c>
    </row>
    <row r="38" spans="1:19" ht="12.75">
      <c r="A38" t="s">
        <v>53</v>
      </c>
      <c r="B38" t="s">
        <v>54</v>
      </c>
      <c r="C38" s="4">
        <f>+payroll!G38</f>
        <v>0.004865630115938738</v>
      </c>
      <c r="D38" s="4">
        <f>+IFR!T38</f>
        <v>0.0032548789078846035</v>
      </c>
      <c r="E38" s="4">
        <f>+claims!R38</f>
        <v>0.0006690140845070422</v>
      </c>
      <c r="F38" s="4">
        <f>+costs!L38</f>
        <v>0.0004424307323183795</v>
      </c>
      <c r="H38" s="4">
        <f t="shared" si="3"/>
        <v>0.0013808741800450017</v>
      </c>
      <c r="J38" s="17">
        <f aca="true" t="shared" si="4" ref="J38:J66">(+H38*$J$277)</f>
        <v>75080.01507034065</v>
      </c>
      <c r="L38" s="7">
        <f>+J38/payroll!F38</f>
        <v>0.0020367670054658726</v>
      </c>
      <c r="O38" s="17">
        <v>81600.50380240723</v>
      </c>
      <c r="P38" s="17">
        <f t="shared" si="1"/>
        <v>-6520.488732066573</v>
      </c>
      <c r="R38" s="4">
        <v>0.0013808750233692895</v>
      </c>
      <c r="S38" s="4">
        <f t="shared" si="2"/>
        <v>-8.433242877897013E-10</v>
      </c>
    </row>
    <row r="39" spans="1:19" ht="12.75">
      <c r="A39" t="s">
        <v>55</v>
      </c>
      <c r="B39" t="s">
        <v>56</v>
      </c>
      <c r="C39" s="4">
        <f>+payroll!G39</f>
        <v>0.0008979590019187418</v>
      </c>
      <c r="D39" s="4">
        <f>+IFR!T39</f>
        <v>0.0009684045230130621</v>
      </c>
      <c r="E39" s="4">
        <f>+claims!R39</f>
        <v>0.0002676056338028169</v>
      </c>
      <c r="F39" s="4">
        <f>+costs!L39</f>
        <v>0.00013715165201583072</v>
      </c>
      <c r="H39" s="4">
        <f t="shared" si="3"/>
        <v>0.00035572727689639645</v>
      </c>
      <c r="J39" s="17">
        <f t="shared" si="4"/>
        <v>19341.37787227095</v>
      </c>
      <c r="L39" s="7">
        <f>+J39/payroll!F39</f>
        <v>0.002843066329779934</v>
      </c>
      <c r="O39" s="17">
        <v>21021.054530263915</v>
      </c>
      <c r="P39" s="17">
        <f t="shared" si="1"/>
        <v>-1679.6766579929645</v>
      </c>
      <c r="R39" s="4">
        <v>0.00035572753831942</v>
      </c>
      <c r="S39" s="4">
        <f t="shared" si="2"/>
        <v>-2.6142302352819696E-10</v>
      </c>
    </row>
    <row r="40" spans="1:19" ht="12.75">
      <c r="A40" t="s">
        <v>57</v>
      </c>
      <c r="B40" t="s">
        <v>58</v>
      </c>
      <c r="C40" s="4">
        <f>+payroll!G40</f>
        <v>0.0014428153052670294</v>
      </c>
      <c r="D40" s="4">
        <f>+IFR!T40</f>
        <v>0.001273292419674827</v>
      </c>
      <c r="E40" s="4">
        <f>+claims!R40</f>
        <v>0.0005352112676056338</v>
      </c>
      <c r="F40" s="4">
        <f>+costs!L40</f>
        <v>0.0001059548766477253</v>
      </c>
      <c r="H40" s="4">
        <f t="shared" si="3"/>
        <v>0.00048336808174721227</v>
      </c>
      <c r="J40" s="17">
        <f t="shared" si="4"/>
        <v>26281.382754886214</v>
      </c>
      <c r="L40" s="7">
        <f>+J40/payroll!F40</f>
        <v>0.0024043271545211428</v>
      </c>
      <c r="O40" s="17">
        <v>28563.593200997857</v>
      </c>
      <c r="P40" s="17">
        <f t="shared" si="1"/>
        <v>-2282.2104461116433</v>
      </c>
      <c r="R40" s="4">
        <v>0.0004833682837573219</v>
      </c>
      <c r="S40" s="4">
        <f t="shared" si="2"/>
        <v>-2.020101096491568E-10</v>
      </c>
    </row>
    <row r="41" spans="1:19" ht="12.75">
      <c r="A41" t="s">
        <v>59</v>
      </c>
      <c r="B41" t="s">
        <v>60</v>
      </c>
      <c r="C41" s="4">
        <f>+payroll!G41</f>
        <v>0.001692584662762557</v>
      </c>
      <c r="D41" s="4">
        <f>+IFR!T41</f>
        <v>0.0010519593989932632</v>
      </c>
      <c r="E41" s="4">
        <f>+claims!R41</f>
        <v>0.00013380281690140845</v>
      </c>
      <c r="F41" s="4">
        <f>+costs!L41</f>
        <v>0.0001782163084771238</v>
      </c>
      <c r="H41" s="4">
        <f t="shared" si="3"/>
        <v>0.0004700682153409631</v>
      </c>
      <c r="J41" s="17">
        <f t="shared" si="4"/>
        <v>25558.2508543519</v>
      </c>
      <c r="L41" s="7">
        <f>+J41/payroll!F41</f>
        <v>0.001993135470158798</v>
      </c>
      <c r="O41" s="17">
        <v>27777.99652239297</v>
      </c>
      <c r="P41" s="17">
        <f t="shared" si="1"/>
        <v>-2219.7456680410687</v>
      </c>
      <c r="R41" s="4">
        <v>0.0004700685550168172</v>
      </c>
      <c r="S41" s="4">
        <f t="shared" si="2"/>
        <v>-3.3967585412160786E-10</v>
      </c>
    </row>
    <row r="42" spans="1:19" ht="12.75">
      <c r="A42" t="s">
        <v>61</v>
      </c>
      <c r="B42" t="s">
        <v>562</v>
      </c>
      <c r="C42" s="4">
        <f>+payroll!G42</f>
        <v>0.0006385857739494158</v>
      </c>
      <c r="D42" s="4">
        <f>+IFR!T42</f>
        <v>0.00048600002109894073</v>
      </c>
      <c r="E42" s="4">
        <f>+claims!R42</f>
        <v>8.92018779342723E-05</v>
      </c>
      <c r="F42" s="4">
        <f>+costs!L42</f>
        <v>7.002802270726685E-06</v>
      </c>
      <c r="H42" s="4">
        <f t="shared" si="3"/>
        <v>0.00015815518743362143</v>
      </c>
      <c r="J42" s="17">
        <f t="shared" si="4"/>
        <v>8599.113538050131</v>
      </c>
      <c r="L42" s="7">
        <f>+J42/payroll!F42</f>
        <v>0.0017774219315964369</v>
      </c>
      <c r="O42" s="17">
        <v>9345.898258051297</v>
      </c>
      <c r="P42" s="17">
        <f t="shared" si="1"/>
        <v>-746.7847200011656</v>
      </c>
      <c r="R42" s="4">
        <v>0.00015815520082385572</v>
      </c>
      <c r="S42" s="4">
        <f t="shared" si="2"/>
        <v>-1.3390234288122166E-11</v>
      </c>
    </row>
    <row r="43" spans="1:19" ht="12.75">
      <c r="A43" t="s">
        <v>62</v>
      </c>
      <c r="B43" t="s">
        <v>63</v>
      </c>
      <c r="C43" s="4">
        <f>+payroll!G43</f>
        <v>0.0019172318442749888</v>
      </c>
      <c r="D43" s="4">
        <f>+IFR!T43</f>
        <v>0.0011523277624499145</v>
      </c>
      <c r="E43" s="4">
        <f>+claims!R43</f>
        <v>0.0002676056338028169</v>
      </c>
      <c r="F43" s="4">
        <f>+costs!L43</f>
        <v>3.095840651728142E-05</v>
      </c>
      <c r="H43" s="4">
        <f t="shared" si="3"/>
        <v>0.0004424108398214043</v>
      </c>
      <c r="J43" s="17">
        <f t="shared" si="4"/>
        <v>24054.481574846017</v>
      </c>
      <c r="L43" s="7">
        <f>+J43/payroll!F43</f>
        <v>0.0016560653037934556</v>
      </c>
      <c r="O43" s="17">
        <v>26143.467625281053</v>
      </c>
      <c r="P43" s="17">
        <f t="shared" si="1"/>
        <v>-2088.9860504350363</v>
      </c>
      <c r="R43" s="4">
        <v>0.00044241089892126556</v>
      </c>
      <c r="S43" s="4">
        <f t="shared" si="2"/>
        <v>-5.909986128954658E-11</v>
      </c>
    </row>
    <row r="44" spans="1:19" ht="12.75">
      <c r="A44" t="s">
        <v>64</v>
      </c>
      <c r="B44" t="s">
        <v>563</v>
      </c>
      <c r="C44" s="4">
        <f>+payroll!G44</f>
        <v>0.01608568156153674</v>
      </c>
      <c r="D44" s="4">
        <f>+IFR!T44</f>
        <v>0.015306123941691436</v>
      </c>
      <c r="E44" s="4">
        <f>+claims!R44</f>
        <v>0.004772300469483568</v>
      </c>
      <c r="F44" s="4">
        <f>+costs!L44</f>
        <v>0.007044353900637286</v>
      </c>
      <c r="H44" s="4">
        <f t="shared" si="3"/>
        <v>0.008866433098708429</v>
      </c>
      <c r="J44" s="17">
        <f t="shared" si="4"/>
        <v>482080.0767304531</v>
      </c>
      <c r="L44" s="7">
        <f>+J44/payroll!F44</f>
        <v>0.003955813490992977</v>
      </c>
      <c r="O44" s="17">
        <v>523948.37206588965</v>
      </c>
      <c r="P44" s="17">
        <f t="shared" si="1"/>
        <v>-41868.29533543653</v>
      </c>
      <c r="R44" s="4">
        <v>0.008866446522527074</v>
      </c>
      <c r="S44" s="4">
        <f t="shared" si="2"/>
        <v>-1.3423818645205698E-08</v>
      </c>
    </row>
    <row r="45" spans="1:19" ht="12.75">
      <c r="A45" t="s">
        <v>65</v>
      </c>
      <c r="B45" t="s">
        <v>564</v>
      </c>
      <c r="C45" s="4">
        <f>+payroll!G45</f>
        <v>4.6442512145456314E-05</v>
      </c>
      <c r="D45" s="4">
        <f>+IFR!T45</f>
        <v>3.879950695312989E-05</v>
      </c>
      <c r="E45" s="4">
        <f>+claims!R45</f>
        <v>0</v>
      </c>
      <c r="F45" s="4">
        <f>+costs!L45</f>
        <v>0</v>
      </c>
      <c r="H45" s="4">
        <f t="shared" si="3"/>
        <v>1.0655252387323276E-05</v>
      </c>
      <c r="J45" s="17">
        <f t="shared" si="4"/>
        <v>579.3406244966094</v>
      </c>
      <c r="L45" s="7">
        <f>+J45/payroll!F45</f>
        <v>0.0016465479046471553</v>
      </c>
      <c r="O45" s="17">
        <v>629.6577019618842</v>
      </c>
      <c r="P45" s="17">
        <f t="shared" si="1"/>
        <v>-50.31707746527479</v>
      </c>
      <c r="R45" s="4">
        <v>1.0655252391081137E-05</v>
      </c>
      <c r="S45" s="4">
        <f t="shared" si="2"/>
        <v>-3.7578616704937035E-15</v>
      </c>
    </row>
    <row r="46" spans="1:19" ht="12.75">
      <c r="A46" t="s">
        <v>66</v>
      </c>
      <c r="B46" t="s">
        <v>67</v>
      </c>
      <c r="C46" s="4">
        <f>+payroll!G46</f>
        <v>0.0005429523616420548</v>
      </c>
      <c r="D46" s="4">
        <f>+IFR!T46</f>
        <v>0.0005280762246858922</v>
      </c>
      <c r="E46" s="4">
        <f>+claims!R46</f>
        <v>0</v>
      </c>
      <c r="F46" s="4">
        <f>+costs!L46</f>
        <v>0</v>
      </c>
      <c r="H46" s="4">
        <f t="shared" si="3"/>
        <v>0.00013387857329099338</v>
      </c>
      <c r="J46" s="17">
        <f t="shared" si="4"/>
        <v>7279.16087181521</v>
      </c>
      <c r="L46" s="7">
        <f>+J46/payroll!F46</f>
        <v>0.0017696023315718372</v>
      </c>
      <c r="O46" s="17">
        <v>7911.372883164445</v>
      </c>
      <c r="P46" s="17">
        <f t="shared" si="1"/>
        <v>-632.2120113492347</v>
      </c>
      <c r="R46" s="4">
        <v>0.00013387857334213932</v>
      </c>
      <c r="S46" s="4">
        <f t="shared" si="2"/>
        <v>-5.114593644439669E-14</v>
      </c>
    </row>
    <row r="47" spans="1:19" ht="12.75">
      <c r="A47" t="s">
        <v>68</v>
      </c>
      <c r="B47" t="s">
        <v>69</v>
      </c>
      <c r="C47" s="4">
        <f>+payroll!G47</f>
        <v>0.002181893336002878</v>
      </c>
      <c r="D47" s="4">
        <f>+IFR!T47</f>
        <v>0.0015738929005923404</v>
      </c>
      <c r="E47" s="4">
        <f>+claims!R47</f>
        <v>0.0003122065727699531</v>
      </c>
      <c r="F47" s="4">
        <f>+costs!L47</f>
        <v>0.0003460089812892136</v>
      </c>
      <c r="H47" s="4">
        <f t="shared" si="3"/>
        <v>0.0007239096542634235</v>
      </c>
      <c r="J47" s="17">
        <f t="shared" si="4"/>
        <v>39359.95656743445</v>
      </c>
      <c r="L47" s="7">
        <f>+J47/payroll!F47</f>
        <v>0.002381097535176245</v>
      </c>
      <c r="O47" s="17">
        <v>42778.32602104109</v>
      </c>
      <c r="P47" s="17">
        <f t="shared" si="1"/>
        <v>-3418.3694536066396</v>
      </c>
      <c r="R47" s="4">
        <v>0.0007239103137025655</v>
      </c>
      <c r="S47" s="4">
        <f t="shared" si="2"/>
        <v>-6.594391419641882E-10</v>
      </c>
    </row>
    <row r="48" spans="1:19" ht="12.75">
      <c r="A48" t="s">
        <v>70</v>
      </c>
      <c r="B48" t="s">
        <v>71</v>
      </c>
      <c r="C48" s="4">
        <f>+payroll!G48</f>
        <v>5.267527322414859E-05</v>
      </c>
      <c r="D48" s="4">
        <f>+IFR!T48</f>
        <v>2.9143251451906428E-05</v>
      </c>
      <c r="E48" s="4">
        <f>+claims!R48</f>
        <v>0</v>
      </c>
      <c r="F48" s="4">
        <f>+costs!L48</f>
        <v>0</v>
      </c>
      <c r="H48" s="4">
        <f t="shared" si="3"/>
        <v>1.0227315584506876E-05</v>
      </c>
      <c r="J48" s="17">
        <f t="shared" si="4"/>
        <v>556.073116081352</v>
      </c>
      <c r="L48" s="7">
        <f>+J48/payroll!F48</f>
        <v>0.001393417283295852</v>
      </c>
      <c r="O48" s="17">
        <v>604.3693564538169</v>
      </c>
      <c r="P48" s="17">
        <f t="shared" si="1"/>
        <v>-48.29624037246481</v>
      </c>
      <c r="R48" s="4">
        <v>1.0227315587329497E-05</v>
      </c>
      <c r="S48" s="4">
        <f t="shared" si="2"/>
        <v>-2.8226204061782348E-15</v>
      </c>
    </row>
    <row r="49" spans="1:19" ht="12.75">
      <c r="A49" t="s">
        <v>72</v>
      </c>
      <c r="B49" t="s">
        <v>73</v>
      </c>
      <c r="C49" s="4">
        <f>+payroll!G49</f>
        <v>6.821724250134083E-05</v>
      </c>
      <c r="D49" s="4">
        <f>+IFR!T49</f>
        <v>5.8908454867697415E-05</v>
      </c>
      <c r="E49" s="4">
        <f>+claims!R49</f>
        <v>0</v>
      </c>
      <c r="F49" s="4">
        <f>+costs!L49</f>
        <v>0</v>
      </c>
      <c r="H49" s="4">
        <f t="shared" si="3"/>
        <v>1.589071217112978E-05</v>
      </c>
      <c r="J49" s="17">
        <f t="shared" si="4"/>
        <v>863.9997231666596</v>
      </c>
      <c r="L49" s="7">
        <f>+J49/payroll!F49</f>
        <v>0.0016717661750596372</v>
      </c>
      <c r="O49" s="17">
        <v>939.0401038379224</v>
      </c>
      <c r="P49" s="17">
        <f t="shared" si="1"/>
        <v>-75.04038067126282</v>
      </c>
      <c r="R49" s="4">
        <v>1.5890712176835258E-05</v>
      </c>
      <c r="S49" s="4">
        <f t="shared" si="2"/>
        <v>-5.7054784074334064E-15</v>
      </c>
    </row>
    <row r="50" spans="1:19" ht="12.75">
      <c r="A50" t="s">
        <v>74</v>
      </c>
      <c r="B50" t="s">
        <v>75</v>
      </c>
      <c r="C50" s="4">
        <f>+payroll!G50</f>
        <v>0.00010359891724507943</v>
      </c>
      <c r="D50" s="4">
        <f>+IFR!T50</f>
        <v>7.406699259054717E-05</v>
      </c>
      <c r="E50" s="4">
        <f>+claims!R50</f>
        <v>0</v>
      </c>
      <c r="F50" s="4">
        <f>+costs!L50</f>
        <v>0</v>
      </c>
      <c r="H50" s="4">
        <f t="shared" si="3"/>
        <v>2.2208238729453325E-05</v>
      </c>
      <c r="J50" s="17">
        <f t="shared" si="4"/>
        <v>1207.4922701782573</v>
      </c>
      <c r="L50" s="7">
        <f>+J50/payroll!F50</f>
        <v>0.001538456544573721</v>
      </c>
      <c r="O50" s="17">
        <v>1312.3657755535658</v>
      </c>
      <c r="P50" s="17">
        <f t="shared" si="1"/>
        <v>-104.87350537530847</v>
      </c>
      <c r="R50" s="4">
        <v>2.220823873662696E-05</v>
      </c>
      <c r="S50" s="4">
        <f t="shared" si="2"/>
        <v>-7.173633838645707E-15</v>
      </c>
    </row>
    <row r="51" spans="1:19" ht="12.75">
      <c r="A51" t="s">
        <v>76</v>
      </c>
      <c r="B51" t="s">
        <v>77</v>
      </c>
      <c r="C51" s="4">
        <f>+payroll!G51</f>
        <v>6.875341151556224E-05</v>
      </c>
      <c r="D51" s="4">
        <f>+IFR!T51</f>
        <v>4.9504572337647015E-05</v>
      </c>
      <c r="E51" s="4">
        <f>+claims!R51</f>
        <v>0</v>
      </c>
      <c r="F51" s="4">
        <f>+costs!L51</f>
        <v>0</v>
      </c>
      <c r="H51" s="4">
        <f t="shared" si="3"/>
        <v>1.4782247981651156E-05</v>
      </c>
      <c r="J51" s="17">
        <f t="shared" si="4"/>
        <v>803.7310113219093</v>
      </c>
      <c r="L51" s="7">
        <f>+J51/payroll!F51</f>
        <v>0.0015430235833269637</v>
      </c>
      <c r="O51" s="17">
        <v>873.53691452966</v>
      </c>
      <c r="P51" s="17">
        <f t="shared" si="1"/>
        <v>-69.8059032077507</v>
      </c>
      <c r="R51" s="4">
        <v>1.4782247986445838E-05</v>
      </c>
      <c r="S51" s="4">
        <f t="shared" si="2"/>
        <v>-4.794682513975697E-15</v>
      </c>
    </row>
    <row r="52" spans="1:19" ht="12.75">
      <c r="A52" t="s">
        <v>78</v>
      </c>
      <c r="B52" t="s">
        <v>79</v>
      </c>
      <c r="C52" s="4">
        <f>+payroll!G52</f>
        <v>0.00023028650288957762</v>
      </c>
      <c r="D52" s="4">
        <f>+IFR!T52</f>
        <v>0.00018849562332136702</v>
      </c>
      <c r="E52" s="4">
        <f>+claims!R52</f>
        <v>4.460093896713615E-05</v>
      </c>
      <c r="F52" s="4">
        <f>+costs!L52</f>
        <v>2.907844086361289E-05</v>
      </c>
      <c r="H52" s="4">
        <f t="shared" si="3"/>
        <v>7.648497113960623E-05</v>
      </c>
      <c r="J52" s="17">
        <f t="shared" si="4"/>
        <v>4158.592338680025</v>
      </c>
      <c r="L52" s="7">
        <f>+J52/payroll!F52</f>
        <v>0.002383603175060516</v>
      </c>
      <c r="O52" s="17">
        <v>4519.749944322407</v>
      </c>
      <c r="P52" s="17">
        <f t="shared" si="1"/>
        <v>-361.1576056423819</v>
      </c>
      <c r="R52" s="4">
        <v>7.648502656402409E-05</v>
      </c>
      <c r="S52" s="4">
        <f t="shared" si="2"/>
        <v>-5.542441786283211E-11</v>
      </c>
    </row>
    <row r="53" spans="1:19" ht="12.75">
      <c r="A53" t="s">
        <v>493</v>
      </c>
      <c r="B53" t="s">
        <v>533</v>
      </c>
      <c r="C53" s="4">
        <f>+payroll!G53</f>
        <v>0.0006323387774755124</v>
      </c>
      <c r="D53" s="4">
        <f>+IFR!T53</f>
        <v>0.00042661627018403513</v>
      </c>
      <c r="E53" s="4">
        <f>+claims!R53</f>
        <v>0</v>
      </c>
      <c r="F53" s="4">
        <f>+costs!L53</f>
        <v>9.627185936077193E-06</v>
      </c>
      <c r="H53" s="4">
        <f>(C53*$C$3)+(D53*$D$3)+(E53*$E$3)+(F53*$F$3)</f>
        <v>0.00013814569251908976</v>
      </c>
      <c r="J53" s="17">
        <f t="shared" si="4"/>
        <v>7511.169971979554</v>
      </c>
      <c r="L53" s="7">
        <f>+J53/payroll!F53</f>
        <v>0.0015678837730701378</v>
      </c>
      <c r="O53" s="17">
        <v>8163.535648725187</v>
      </c>
      <c r="P53" s="17">
        <f t="shared" si="1"/>
        <v>-652.3656767456323</v>
      </c>
      <c r="R53" s="4">
        <v>0.0001381457109040822</v>
      </c>
      <c r="S53" s="4">
        <f t="shared" si="2"/>
        <v>-1.8384992448794782E-11</v>
      </c>
    </row>
    <row r="54" spans="1:19" ht="12.75">
      <c r="A54" t="s">
        <v>80</v>
      </c>
      <c r="B54" t="s">
        <v>81</v>
      </c>
      <c r="C54" s="4">
        <f>+payroll!G54</f>
        <v>0.0001123492795409227</v>
      </c>
      <c r="D54" s="4">
        <f>+IFR!T54</f>
        <v>7.253079477635385E-05</v>
      </c>
      <c r="E54" s="4">
        <f>+claims!R54</f>
        <v>0</v>
      </c>
      <c r="F54" s="4">
        <f>+costs!L54</f>
        <v>0</v>
      </c>
      <c r="H54" s="4">
        <f t="shared" si="3"/>
        <v>2.3110009289659568E-05</v>
      </c>
      <c r="J54" s="17">
        <f t="shared" si="4"/>
        <v>1256.5227671117777</v>
      </c>
      <c r="L54" s="7">
        <f>+J54/payroll!F54</f>
        <v>0.0014762372545691685</v>
      </c>
      <c r="O54" s="17">
        <v>1365.6546849098447</v>
      </c>
      <c r="P54" s="17">
        <f t="shared" si="1"/>
        <v>-109.13191779806698</v>
      </c>
      <c r="R54" s="4">
        <v>2.3110009296684415E-05</v>
      </c>
      <c r="S54" s="4">
        <f t="shared" si="2"/>
        <v>-7.024847419262806E-15</v>
      </c>
    </row>
    <row r="55" spans="1:19" ht="12.75">
      <c r="A55" t="s">
        <v>82</v>
      </c>
      <c r="B55" t="s">
        <v>83</v>
      </c>
      <c r="C55" s="4">
        <f>+payroll!G55</f>
        <v>0.0009817133056988952</v>
      </c>
      <c r="D55" s="4">
        <f>+IFR!T55</f>
        <v>0.0006005758637093727</v>
      </c>
      <c r="E55" s="4">
        <f>+claims!R55</f>
        <v>0.0001784037558685446</v>
      </c>
      <c r="F55" s="4">
        <f>+costs!L55</f>
        <v>1.4450937108233537E-05</v>
      </c>
      <c r="H55" s="4">
        <f t="shared" si="3"/>
        <v>0.0002332172718212553</v>
      </c>
      <c r="J55" s="17">
        <f t="shared" si="4"/>
        <v>12680.341580746295</v>
      </c>
      <c r="L55" s="7">
        <f>+J55/payroll!F55</f>
        <v>0.0017049135648797053</v>
      </c>
      <c r="O55" s="17">
        <v>13781.52232785253</v>
      </c>
      <c r="P55" s="17">
        <f t="shared" si="1"/>
        <v>-1101.1807471062348</v>
      </c>
      <c r="R55" s="4">
        <v>0.00023321729941428842</v>
      </c>
      <c r="S55" s="4">
        <f t="shared" si="2"/>
        <v>-2.759303311013206E-11</v>
      </c>
    </row>
    <row r="56" spans="1:19" ht="12.75">
      <c r="A56" t="s">
        <v>84</v>
      </c>
      <c r="B56" t="s">
        <v>520</v>
      </c>
      <c r="C56" s="4">
        <f>+payroll!G56</f>
        <v>0.002335353097828601</v>
      </c>
      <c r="D56" s="4">
        <f>+IFR!T56</f>
        <v>0.0017116614266196053</v>
      </c>
      <c r="E56" s="4">
        <f>+claims!R56</f>
        <v>0.0003122065727699531</v>
      </c>
      <c r="F56" s="4">
        <f>+costs!L56</f>
        <v>5.154024630005912E-05</v>
      </c>
      <c r="H56" s="4">
        <f t="shared" si="3"/>
        <v>0.0005836319492515544</v>
      </c>
      <c r="J56" s="17">
        <f t="shared" si="4"/>
        <v>31732.86616446906</v>
      </c>
      <c r="L56" s="7">
        <f>+J56/payroll!F56</f>
        <v>0.0017935473105329725</v>
      </c>
      <c r="O56" s="17">
        <v>34488.70917605919</v>
      </c>
      <c r="P56" s="17">
        <f t="shared" si="1"/>
        <v>-2755.8430115901283</v>
      </c>
      <c r="R56" s="4">
        <v>0.0005836320476222973</v>
      </c>
      <c r="S56" s="4">
        <f t="shared" si="2"/>
        <v>-9.837074297497361E-11</v>
      </c>
    </row>
    <row r="57" spans="1:19" ht="12.75">
      <c r="A57" t="s">
        <v>85</v>
      </c>
      <c r="B57" t="s">
        <v>86</v>
      </c>
      <c r="C57" s="4">
        <f>+payroll!G57</f>
        <v>1.2651729548000402E-05</v>
      </c>
      <c r="D57" s="4">
        <f>+IFR!T57</f>
        <v>1.0959144598755639E-05</v>
      </c>
      <c r="E57" s="4">
        <f>+claims!R57</f>
        <v>0</v>
      </c>
      <c r="F57" s="4">
        <f>+costs!L57</f>
        <v>0</v>
      </c>
      <c r="H57" s="4">
        <f t="shared" si="3"/>
        <v>2.951359268344505E-06</v>
      </c>
      <c r="J57" s="17">
        <f t="shared" si="4"/>
        <v>160.4694341797843</v>
      </c>
      <c r="L57" s="7">
        <f>+J57/payroll!F57</f>
        <v>0.0016741659797372824</v>
      </c>
      <c r="O57" s="17">
        <v>174.40657687100992</v>
      </c>
      <c r="P57" s="17">
        <f t="shared" si="1"/>
        <v>-13.937142691225631</v>
      </c>
      <c r="R57" s="4">
        <v>2.9513592694059344E-06</v>
      </c>
      <c r="S57" s="4">
        <f aca="true" t="shared" si="5" ref="S57:S104">+H57-R57</f>
        <v>-1.061429268182099E-15</v>
      </c>
    </row>
    <row r="58" spans="1:19" ht="12.75">
      <c r="A58" t="s">
        <v>87</v>
      </c>
      <c r="B58" t="s">
        <v>88</v>
      </c>
      <c r="C58" s="4">
        <f>+payroll!G58</f>
        <v>0.0032004565871690724</v>
      </c>
      <c r="D58" s="4">
        <f>+IFR!T58</f>
        <v>0.0032474089186515305</v>
      </c>
      <c r="E58" s="4">
        <f>+claims!R58</f>
        <v>0.007049295774647887</v>
      </c>
      <c r="F58" s="4">
        <f>+costs!L58</f>
        <v>0.007324542914660895</v>
      </c>
      <c r="H58" s="4">
        <f aca="true" t="shared" si="6" ref="H58:H108">(C58*$C$3)+(D58*$D$3)+(E58*$E$3)+(F58*$F$3)</f>
        <v>0.0062581033032212945</v>
      </c>
      <c r="J58" s="17">
        <f t="shared" si="4"/>
        <v>340261.6234755661</v>
      </c>
      <c r="L58" s="7">
        <f>+J58/payroll!F58</f>
        <v>0.01403321309505841</v>
      </c>
      <c r="O58" s="17">
        <v>369810.948143478</v>
      </c>
      <c r="P58" s="17">
        <f t="shared" si="1"/>
        <v>-29549.32466791192</v>
      </c>
      <c r="R58" s="4">
        <v>0.006258117259745127</v>
      </c>
      <c r="S58" s="4">
        <f t="shared" si="5"/>
        <v>-1.3956523832459045E-08</v>
      </c>
    </row>
    <row r="59" spans="1:19" ht="12.75">
      <c r="A59" t="s">
        <v>89</v>
      </c>
      <c r="B59" t="s">
        <v>90</v>
      </c>
      <c r="C59" s="4">
        <f>+payroll!G59</f>
        <v>0.0015557699385600702</v>
      </c>
      <c r="D59" s="4">
        <f>+IFR!T59</f>
        <v>0.0017199245715478772</v>
      </c>
      <c r="E59" s="4">
        <f>+claims!R59</f>
        <v>0.0005352112676056338</v>
      </c>
      <c r="F59" s="4">
        <f>+costs!L59</f>
        <v>0.00042207811124836555</v>
      </c>
      <c r="H59" s="4">
        <f t="shared" si="6"/>
        <v>0.0007429903706533578</v>
      </c>
      <c r="J59" s="17">
        <f t="shared" si="4"/>
        <v>40397.40117666197</v>
      </c>
      <c r="L59" s="7">
        <f>+J59/payroll!F59</f>
        <v>0.0034273948707120453</v>
      </c>
      <c r="O59" s="17">
        <v>43905.72357475465</v>
      </c>
      <c r="P59" s="17">
        <f t="shared" si="1"/>
        <v>-3508.3223980926778</v>
      </c>
      <c r="R59" s="4">
        <v>0.0007429911750490258</v>
      </c>
      <c r="S59" s="4">
        <f t="shared" si="5"/>
        <v>-8.043956679134462E-10</v>
      </c>
    </row>
    <row r="60" spans="1:19" ht="12.75">
      <c r="A60" t="s">
        <v>91</v>
      </c>
      <c r="B60" t="s">
        <v>92</v>
      </c>
      <c r="C60" s="4">
        <f>+payroll!G60</f>
        <v>0.046043268618907236</v>
      </c>
      <c r="D60" s="4">
        <f>+IFR!T60</f>
        <v>0.04415536089408205</v>
      </c>
      <c r="E60" s="4">
        <f>+claims!R60</f>
        <v>0.06539906103286384</v>
      </c>
      <c r="F60" s="4">
        <f>+costs!L60</f>
        <v>0.044777066216440065</v>
      </c>
      <c r="H60" s="4">
        <f t="shared" si="6"/>
        <v>0.04795092757391728</v>
      </c>
      <c r="J60" s="17">
        <f t="shared" si="4"/>
        <v>2607157.420214198</v>
      </c>
      <c r="L60" s="7">
        <f>+J60/payroll!F60</f>
        <v>0.007474070649900132</v>
      </c>
      <c r="O60" s="17">
        <v>2833557.9749597306</v>
      </c>
      <c r="P60" s="17">
        <f t="shared" si="1"/>
        <v>-226400.55474553257</v>
      </c>
      <c r="R60" s="4">
        <v>0.04795101289657014</v>
      </c>
      <c r="S60" s="4">
        <f t="shared" si="5"/>
        <v>-8.532265285965401E-08</v>
      </c>
    </row>
    <row r="61" spans="1:19" ht="12.75">
      <c r="A61" t="s">
        <v>93</v>
      </c>
      <c r="B61" t="s">
        <v>94</v>
      </c>
      <c r="C61" s="4">
        <f>+payroll!G61</f>
        <v>0.0002529305713131265</v>
      </c>
      <c r="D61" s="4">
        <f>+IFR!T61</f>
        <v>0.00022735530594211175</v>
      </c>
      <c r="E61" s="4">
        <f>+claims!R61</f>
        <v>4.460093896713615E-05</v>
      </c>
      <c r="F61" s="4">
        <f>+costs!L61</f>
        <v>0</v>
      </c>
      <c r="H61" s="4">
        <f t="shared" si="6"/>
        <v>6.672587550197521E-05</v>
      </c>
      <c r="J61" s="17">
        <f t="shared" si="4"/>
        <v>3627.9769805723413</v>
      </c>
      <c r="L61" s="7">
        <f>+J61/payroll!F61</f>
        <v>0.001893299362249618</v>
      </c>
      <c r="O61" s="17">
        <v>3943.0399368740736</v>
      </c>
      <c r="P61" s="17">
        <f t="shared" si="1"/>
        <v>-315.06295630173236</v>
      </c>
      <c r="R61" s="4">
        <v>6.672587552399531E-05</v>
      </c>
      <c r="S61" s="4">
        <f t="shared" si="5"/>
        <v>-2.2020105465599127E-14</v>
      </c>
    </row>
    <row r="62" spans="1:19" ht="12.75">
      <c r="A62" t="s">
        <v>95</v>
      </c>
      <c r="B62" t="s">
        <v>96</v>
      </c>
      <c r="C62" s="4">
        <f>+payroll!G62</f>
        <v>8.940151139333327E-05</v>
      </c>
      <c r="D62" s="4">
        <f>+IFR!T62</f>
        <v>8.782749980942263E-05</v>
      </c>
      <c r="E62" s="4">
        <f>+claims!R62</f>
        <v>0</v>
      </c>
      <c r="F62" s="4">
        <f>+costs!L62</f>
        <v>0</v>
      </c>
      <c r="H62" s="4">
        <f t="shared" si="6"/>
        <v>2.2153626400344487E-05</v>
      </c>
      <c r="J62" s="17">
        <f t="shared" si="4"/>
        <v>1204.5229232589134</v>
      </c>
      <c r="L62" s="7">
        <f>+J62/payroll!F62</f>
        <v>0.001778387099680669</v>
      </c>
      <c r="O62" s="17">
        <v>1309.138533964585</v>
      </c>
      <c r="P62" s="17">
        <f t="shared" si="1"/>
        <v>-104.61561070567154</v>
      </c>
      <c r="R62" s="4">
        <v>2.2153626408850873E-05</v>
      </c>
      <c r="S62" s="4">
        <f t="shared" si="5"/>
        <v>-8.506385971041724E-15</v>
      </c>
    </row>
    <row r="63" spans="1:19" ht="12.75">
      <c r="A63" t="s">
        <v>97</v>
      </c>
      <c r="B63" t="s">
        <v>98</v>
      </c>
      <c r="C63" s="4">
        <f>+payroll!G63</f>
        <v>0.00021962752561947906</v>
      </c>
      <c r="D63" s="4">
        <f>+IFR!T63</f>
        <v>0.00017207599862894966</v>
      </c>
      <c r="E63" s="4">
        <f>+claims!R63</f>
        <v>0</v>
      </c>
      <c r="F63" s="4">
        <f>+costs!L63</f>
        <v>0</v>
      </c>
      <c r="H63" s="4">
        <f t="shared" si="6"/>
        <v>4.896294053105359E-05</v>
      </c>
      <c r="J63" s="17">
        <f t="shared" si="4"/>
        <v>2662.181946830155</v>
      </c>
      <c r="L63" s="7">
        <f>+J63/payroll!F63</f>
        <v>0.0015999523774229767</v>
      </c>
      <c r="O63" s="17">
        <v>2893.398625898192</v>
      </c>
      <c r="P63" s="17">
        <f t="shared" si="1"/>
        <v>-231.21667906803714</v>
      </c>
      <c r="R63" s="4">
        <v>4.8962940547719714E-05</v>
      </c>
      <c r="S63" s="4">
        <f t="shared" si="5"/>
        <v>-1.666612540248552E-14</v>
      </c>
    </row>
    <row r="64" spans="1:19" ht="12.75">
      <c r="A64" t="s">
        <v>510</v>
      </c>
      <c r="B64" t="s">
        <v>511</v>
      </c>
      <c r="C64" s="4">
        <f>+payroll!G64</f>
        <v>0.0007990017430747205</v>
      </c>
      <c r="D64" s="4">
        <f>+IFR!T64</f>
        <v>0.0007856654632643867</v>
      </c>
      <c r="E64" s="4">
        <f>+claims!R64</f>
        <v>0.0006103286384976526</v>
      </c>
      <c r="F64" s="4">
        <f>+costs!L64</f>
        <v>0.00018452920584681565</v>
      </c>
      <c r="H64" s="4">
        <f>(C64*$C$3)+(D64*$D$3)+(E64*$E$3)+(F64*$F$3)</f>
        <v>0.00040035022007512566</v>
      </c>
      <c r="J64" s="17">
        <f t="shared" si="4"/>
        <v>21767.588235790645</v>
      </c>
      <c r="L64" s="7">
        <f>+J64/payroll!F64</f>
        <v>0.0035959916746885327</v>
      </c>
      <c r="O64" s="17">
        <v>23657.73136649352</v>
      </c>
      <c r="P64" s="17">
        <f t="shared" si="1"/>
        <v>-1890.143130702876</v>
      </c>
      <c r="R64" s="4">
        <v>0.0004003505717538046</v>
      </c>
      <c r="S64" s="4">
        <f t="shared" si="5"/>
        <v>-3.5167867896241864E-10</v>
      </c>
    </row>
    <row r="65" spans="1:19" ht="12.75">
      <c r="A65" t="s">
        <v>99</v>
      </c>
      <c r="B65" t="s">
        <v>512</v>
      </c>
      <c r="C65" s="4">
        <f>+payroll!G65</f>
        <v>0.0003725342092656078</v>
      </c>
      <c r="D65" s="4">
        <f>+IFR!T65</f>
        <v>0.00032924422754828086</v>
      </c>
      <c r="E65" s="4">
        <f>+claims!R65</f>
        <v>0</v>
      </c>
      <c r="F65" s="4">
        <f>+costs!L65</f>
        <v>0</v>
      </c>
      <c r="H65" s="4">
        <f t="shared" si="6"/>
        <v>8.772230460173608E-05</v>
      </c>
      <c r="J65" s="17">
        <f t="shared" si="4"/>
        <v>4769.581506179455</v>
      </c>
      <c r="L65" s="7">
        <f>+J65/payroll!F65</f>
        <v>0.0016899357989956201</v>
      </c>
      <c r="O65" s="17">
        <v>5183.830726716858</v>
      </c>
      <c r="P65" s="17">
        <f t="shared" si="1"/>
        <v>-414.24922053740374</v>
      </c>
      <c r="R65" s="4">
        <v>8.772230463362448E-05</v>
      </c>
      <c r="S65" s="4">
        <f t="shared" si="5"/>
        <v>-3.1888391666817784E-14</v>
      </c>
    </row>
    <row r="66" spans="1:19" ht="12.75">
      <c r="A66" t="s">
        <v>100</v>
      </c>
      <c r="B66" t="s">
        <v>101</v>
      </c>
      <c r="C66" s="4">
        <f>+payroll!G66</f>
        <v>0.001475387256313984</v>
      </c>
      <c r="D66" s="4">
        <f>+IFR!T66</f>
        <v>0.0009059132089178248</v>
      </c>
      <c r="E66" s="4">
        <f>+claims!R66</f>
        <v>0</v>
      </c>
      <c r="F66" s="4">
        <f>+costs!L66</f>
        <v>0</v>
      </c>
      <c r="H66" s="4">
        <f t="shared" si="6"/>
        <v>0.00029766255815397613</v>
      </c>
      <c r="J66" s="17">
        <f t="shared" si="4"/>
        <v>16184.31981351723</v>
      </c>
      <c r="L66" s="7">
        <f>+J66/payroll!F66</f>
        <v>0.0014479198255097155</v>
      </c>
      <c r="O66" s="17">
        <v>17589.96554134292</v>
      </c>
      <c r="P66" s="17">
        <f t="shared" si="1"/>
        <v>-1405.6457278256912</v>
      </c>
      <c r="R66" s="4">
        <v>0.0002976625582417168</v>
      </c>
      <c r="S66" s="4">
        <f t="shared" si="5"/>
        <v>-8.774068711164817E-14</v>
      </c>
    </row>
    <row r="67" spans="1:19" ht="12.75">
      <c r="A67" t="s">
        <v>102</v>
      </c>
      <c r="B67" t="s">
        <v>103</v>
      </c>
      <c r="C67" s="4">
        <f>+payroll!G67</f>
        <v>0.0019960483721385668</v>
      </c>
      <c r="D67" s="4">
        <f>+IFR!T67</f>
        <v>0.0017670341590779052</v>
      </c>
      <c r="E67" s="4">
        <f>+claims!R67</f>
        <v>0.0004014084507042253</v>
      </c>
      <c r="F67" s="4">
        <f>+costs!L67</f>
        <v>0.00011757431128756637</v>
      </c>
      <c r="H67" s="4">
        <f t="shared" si="6"/>
        <v>0.0006011411707802326</v>
      </c>
      <c r="J67" s="17">
        <f>(+H67*$J$277)</f>
        <v>32684.866451852417</v>
      </c>
      <c r="L67" s="7">
        <f>+J67/payroll!F67</f>
        <v>0.002161383062581537</v>
      </c>
      <c r="O67" s="17">
        <v>35523.343887766096</v>
      </c>
      <c r="P67" s="17">
        <f t="shared" si="1"/>
        <v>-2838.477435913679</v>
      </c>
      <c r="R67" s="4">
        <v>0.0006011412981245736</v>
      </c>
      <c r="S67" s="4">
        <f t="shared" si="5"/>
        <v>-1.2734434090989205E-10</v>
      </c>
    </row>
    <row r="68" spans="1:19" ht="12.75">
      <c r="A68" t="s">
        <v>104</v>
      </c>
      <c r="B68" t="s">
        <v>105</v>
      </c>
      <c r="C68" s="4">
        <f>+payroll!G68</f>
        <v>0.009590143543699314</v>
      </c>
      <c r="D68" s="4">
        <f>+IFR!T68</f>
        <v>0.008480801830224946</v>
      </c>
      <c r="E68" s="4">
        <f>+claims!R68</f>
        <v>0.0019624413145539906</v>
      </c>
      <c r="F68" s="4">
        <f>+costs!L68</f>
        <v>0.0034781915775428697</v>
      </c>
      <c r="H68" s="4">
        <f t="shared" si="6"/>
        <v>0.004640149315449352</v>
      </c>
      <c r="J68" s="17">
        <f aca="true" t="shared" si="7" ref="J68:J92">(+H68*$J$277)</f>
        <v>252291.25547210584</v>
      </c>
      <c r="L68" s="7">
        <f>+J68/payroll!F68</f>
        <v>0.003472427452734886</v>
      </c>
      <c r="O68" s="17">
        <v>274202.91811251733</v>
      </c>
      <c r="P68" s="17">
        <f aca="true" t="shared" si="8" ref="P68:P132">+J68-O68</f>
        <v>-21911.662640411494</v>
      </c>
      <c r="R68" s="4">
        <v>0.004640155943628965</v>
      </c>
      <c r="S68" s="4">
        <f t="shared" si="5"/>
        <v>-6.628179612805374E-09</v>
      </c>
    </row>
    <row r="69" spans="1:19" ht="12.75">
      <c r="A69" t="s">
        <v>106</v>
      </c>
      <c r="B69" t="s">
        <v>565</v>
      </c>
      <c r="C69" s="4">
        <f>+payroll!G69</f>
        <v>0.004600561603311233</v>
      </c>
      <c r="D69" s="4">
        <f>+IFR!T69</f>
        <v>0.0036900807308946097</v>
      </c>
      <c r="E69" s="4">
        <f>+claims!R69</f>
        <v>0.0003568075117370892</v>
      </c>
      <c r="F69" s="4">
        <f>+costs!L69</f>
        <v>0.0018993813161098836</v>
      </c>
      <c r="H69" s="4">
        <f t="shared" si="6"/>
        <v>0.0022294802082022235</v>
      </c>
      <c r="J69" s="17">
        <f t="shared" si="7"/>
        <v>121219.88378795964</v>
      </c>
      <c r="L69" s="7">
        <f>+J69/payroll!F69</f>
        <v>0.003477916121095147</v>
      </c>
      <c r="O69" s="17">
        <v>131748.44871427986</v>
      </c>
      <c r="P69" s="17">
        <f t="shared" si="8"/>
        <v>-10528.564926320221</v>
      </c>
      <c r="R69" s="4">
        <v>0.0022294838276473257</v>
      </c>
      <c r="S69" s="4">
        <f t="shared" si="5"/>
        <v>-3.6194451021390184E-09</v>
      </c>
    </row>
    <row r="70" spans="1:19" ht="12.75">
      <c r="A70" t="s">
        <v>107</v>
      </c>
      <c r="B70" t="s">
        <v>108</v>
      </c>
      <c r="C70" s="4">
        <f>+payroll!G70</f>
        <v>0.00014920700322869322</v>
      </c>
      <c r="D70" s="4">
        <f>+IFR!T70</f>
        <v>0.00012650697272289943</v>
      </c>
      <c r="E70" s="4">
        <f>+claims!R70</f>
        <v>0</v>
      </c>
      <c r="F70" s="4">
        <f>+costs!L70</f>
        <v>0</v>
      </c>
      <c r="H70" s="4">
        <f t="shared" si="6"/>
        <v>3.4464246993949084E-05</v>
      </c>
      <c r="J70" s="17">
        <f t="shared" si="7"/>
        <v>1873.8681779170586</v>
      </c>
      <c r="L70" s="7">
        <f>+J70/payroll!F70</f>
        <v>0.0016576999296826218</v>
      </c>
      <c r="O70" s="17">
        <v>2036.6179770527444</v>
      </c>
      <c r="P70" s="17">
        <f t="shared" si="8"/>
        <v>-162.74979913568586</v>
      </c>
      <c r="R70" s="4">
        <v>3.44642470062017E-05</v>
      </c>
      <c r="S70" s="4">
        <f t="shared" si="5"/>
        <v>-1.2252616185103732E-14</v>
      </c>
    </row>
    <row r="71" spans="1:19" ht="12.75">
      <c r="A71" t="s">
        <v>109</v>
      </c>
      <c r="B71" t="s">
        <v>110</v>
      </c>
      <c r="C71" s="4">
        <f>+payroll!G71</f>
        <v>0.000290935372099065</v>
      </c>
      <c r="D71" s="4">
        <f>+IFR!T71</f>
        <v>0.0002345320218290439</v>
      </c>
      <c r="E71" s="4">
        <f>+claims!R71</f>
        <v>8.92018779342723E-05</v>
      </c>
      <c r="F71" s="4">
        <f>+costs!L71</f>
        <v>0.00020543983025141956</v>
      </c>
      <c r="H71" s="4">
        <f t="shared" si="6"/>
        <v>0.00020232760408200618</v>
      </c>
      <c r="J71" s="17">
        <f t="shared" si="7"/>
        <v>11000.828158817398</v>
      </c>
      <c r="L71" s="7">
        <f>+J71/payroll!F71</f>
        <v>0.004990969837760692</v>
      </c>
      <c r="O71" s="17">
        <v>11956.272020875696</v>
      </c>
      <c r="P71" s="17">
        <f t="shared" si="8"/>
        <v>-955.4438620582987</v>
      </c>
      <c r="R71" s="4">
        <v>0.00020232799555048187</v>
      </c>
      <c r="S71" s="4">
        <f t="shared" si="5"/>
        <v>-3.9146847569115906E-10</v>
      </c>
    </row>
    <row r="72" spans="1:19" ht="12.75">
      <c r="A72" t="s">
        <v>111</v>
      </c>
      <c r="B72" t="s">
        <v>112</v>
      </c>
      <c r="C72" s="4">
        <f>+payroll!G72</f>
        <v>0.003885118191667194</v>
      </c>
      <c r="D72" s="4">
        <f>+IFR!T72</f>
        <v>0.003500084381022113</v>
      </c>
      <c r="E72" s="4">
        <f>+claims!R72</f>
        <v>0.003990610328638498</v>
      </c>
      <c r="F72" s="4">
        <f>+costs!L72</f>
        <v>0.004060846159502583</v>
      </c>
      <c r="H72" s="4">
        <f t="shared" si="6"/>
        <v>0.003958249566583488</v>
      </c>
      <c r="J72" s="17">
        <f t="shared" si="7"/>
        <v>215215.4348353248</v>
      </c>
      <c r="L72" s="7">
        <f>+J72/payroll!F72</f>
        <v>0.007311816276498273</v>
      </c>
      <c r="O72" s="17">
        <v>233905.56275841084</v>
      </c>
      <c r="P72" s="17">
        <f t="shared" si="8"/>
        <v>-18690.127923086053</v>
      </c>
      <c r="R72" s="4">
        <v>0.003958257304472748</v>
      </c>
      <c r="S72" s="4">
        <f t="shared" si="5"/>
        <v>-7.737889259895603E-09</v>
      </c>
    </row>
    <row r="73" spans="1:19" ht="12.75">
      <c r="A73" t="s">
        <v>113</v>
      </c>
      <c r="B73" t="s">
        <v>114</v>
      </c>
      <c r="C73" s="4">
        <f>+payroll!G73</f>
        <v>0.00017736019005811527</v>
      </c>
      <c r="D73" s="4">
        <f>+IFR!T73</f>
        <v>0.0001260229171132751</v>
      </c>
      <c r="E73" s="4">
        <f>+claims!R73</f>
        <v>8.92018779342723E-05</v>
      </c>
      <c r="F73" s="4">
        <f>+costs!L73</f>
        <v>1.4007155412311038E-05</v>
      </c>
      <c r="H73" s="4">
        <f t="shared" si="6"/>
        <v>5.970746333395126E-05</v>
      </c>
      <c r="J73" s="17">
        <f t="shared" si="7"/>
        <v>3246.376325740829</v>
      </c>
      <c r="L73" s="7">
        <f>+J73/payroll!F73</f>
        <v>0.0024160104471340023</v>
      </c>
      <c r="O73" s="17">
        <v>3528.2656812008495</v>
      </c>
      <c r="P73" s="17">
        <f t="shared" si="8"/>
        <v>-281.8893554600204</v>
      </c>
      <c r="R73" s="4">
        <v>5.970749003543919E-05</v>
      </c>
      <c r="S73" s="4">
        <f t="shared" si="5"/>
        <v>-2.6701487930978242E-11</v>
      </c>
    </row>
    <row r="74" spans="1:19" ht="12.75">
      <c r="A74" t="s">
        <v>115</v>
      </c>
      <c r="B74" t="s">
        <v>116</v>
      </c>
      <c r="C74" s="4">
        <f>+payroll!G74</f>
        <v>0.00020549042809027204</v>
      </c>
      <c r="D74" s="4">
        <f>+IFR!T74</f>
        <v>0.00015787119480284423</v>
      </c>
      <c r="E74" s="4">
        <f>+claims!R74</f>
        <v>4.460093896713615E-05</v>
      </c>
      <c r="F74" s="4">
        <f>+costs!L74</f>
        <v>2.8170793694161063E-06</v>
      </c>
      <c r="H74" s="4">
        <f t="shared" si="6"/>
        <v>5.380059132835962E-05</v>
      </c>
      <c r="J74" s="17">
        <f t="shared" si="7"/>
        <v>2925.2116276045076</v>
      </c>
      <c r="L74" s="7">
        <f>+J74/payroll!F74</f>
        <v>0.0018789783883376428</v>
      </c>
      <c r="O74" s="17">
        <v>3179.238700253132</v>
      </c>
      <c r="P74" s="17">
        <f t="shared" si="8"/>
        <v>-254.0270726486242</v>
      </c>
      <c r="R74" s="4">
        <v>5.38005967113227E-05</v>
      </c>
      <c r="S74" s="4">
        <f t="shared" si="5"/>
        <v>-5.382963077561233E-12</v>
      </c>
    </row>
    <row r="75" spans="1:19" ht="12.75">
      <c r="A75" t="s">
        <v>117</v>
      </c>
      <c r="B75" t="s">
        <v>118</v>
      </c>
      <c r="C75" s="4">
        <f>+payroll!G75</f>
        <v>3.159373813186017E-05</v>
      </c>
      <c r="D75" s="4">
        <f>+IFR!T75</f>
        <v>2.6813576406224745E-05</v>
      </c>
      <c r="E75" s="4">
        <f>+claims!R75</f>
        <v>0</v>
      </c>
      <c r="F75" s="4">
        <f>+costs!L75</f>
        <v>0</v>
      </c>
      <c r="H75" s="4">
        <f t="shared" si="6"/>
        <v>7.300914317260615E-06</v>
      </c>
      <c r="J75" s="17">
        <f t="shared" si="7"/>
        <v>396.96068250717013</v>
      </c>
      <c r="L75" s="7">
        <f>+J75/payroll!F75</f>
        <v>0.0016584507164652846</v>
      </c>
      <c r="O75" s="17">
        <v>431.43763883961617</v>
      </c>
      <c r="P75" s="17">
        <f t="shared" si="8"/>
        <v>-34.476956332446036</v>
      </c>
      <c r="R75" s="4">
        <v>7.300914319857599E-06</v>
      </c>
      <c r="S75" s="4">
        <f t="shared" si="5"/>
        <v>-2.596983534523898E-15</v>
      </c>
    </row>
    <row r="76" spans="1:19" ht="12.75">
      <c r="A76" t="s">
        <v>119</v>
      </c>
      <c r="B76" t="s">
        <v>120</v>
      </c>
      <c r="C76" s="4">
        <f>+payroll!G76</f>
        <v>0.0003357510649341236</v>
      </c>
      <c r="D76" s="4">
        <f>+IFR!T76</f>
        <v>0.00031522321477495796</v>
      </c>
      <c r="E76" s="4">
        <f>+claims!R76</f>
        <v>0.0001784037558685446</v>
      </c>
      <c r="F76" s="4">
        <f>+costs!L76</f>
        <v>8.162000693292714E-06</v>
      </c>
      <c r="H76" s="4">
        <f t="shared" si="6"/>
        <v>0.00011302954875989251</v>
      </c>
      <c r="J76" s="17">
        <f t="shared" si="7"/>
        <v>6145.570933920983</v>
      </c>
      <c r="L76" s="7">
        <f>+J76/payroll!F76</f>
        <v>0.0024160222400064855</v>
      </c>
      <c r="O76" s="17">
        <v>6679.1896388492105</v>
      </c>
      <c r="P76" s="17">
        <f t="shared" si="8"/>
        <v>-533.6187049282271</v>
      </c>
      <c r="R76" s="4">
        <v>0.00011302956434232717</v>
      </c>
      <c r="S76" s="4">
        <f t="shared" si="5"/>
        <v>-1.5582434661717305E-11</v>
      </c>
    </row>
    <row r="77" spans="1:19" ht="12.75">
      <c r="A77" t="s">
        <v>121</v>
      </c>
      <c r="B77" t="s">
        <v>122</v>
      </c>
      <c r="C77" s="4">
        <f>+payroll!G77</f>
        <v>0.00018121712199567144</v>
      </c>
      <c r="D77" s="4">
        <f>+IFR!T77</f>
        <v>0.00012134771865607843</v>
      </c>
      <c r="E77" s="4">
        <f>+claims!R77</f>
        <v>0</v>
      </c>
      <c r="F77" s="4">
        <f>+costs!L77</f>
        <v>0</v>
      </c>
      <c r="H77" s="4">
        <f t="shared" si="6"/>
        <v>3.7820605081468735E-05</v>
      </c>
      <c r="J77" s="17">
        <f t="shared" si="7"/>
        <v>2056.3579510144327</v>
      </c>
      <c r="L77" s="7">
        <f>+J77/payroll!F77</f>
        <v>0.001497806036764016</v>
      </c>
      <c r="O77" s="17">
        <v>2234.9574103695095</v>
      </c>
      <c r="P77" s="17">
        <f t="shared" si="8"/>
        <v>-178.59945935507676</v>
      </c>
      <c r="R77" s="4">
        <v>3.782060509322166E-05</v>
      </c>
      <c r="S77" s="4">
        <f t="shared" si="5"/>
        <v>-1.1752927732595897E-14</v>
      </c>
    </row>
    <row r="78" spans="1:19" ht="12.75">
      <c r="A78" t="s">
        <v>123</v>
      </c>
      <c r="B78" t="s">
        <v>124</v>
      </c>
      <c r="C78" s="4">
        <f>+payroll!G78</f>
        <v>0.00140285214295042</v>
      </c>
      <c r="D78" s="4">
        <f>+IFR!T78</f>
        <v>0.000964492570748131</v>
      </c>
      <c r="E78" s="4">
        <f>+claims!R78</f>
        <v>0.00022300469483568075</v>
      </c>
      <c r="F78" s="4">
        <f>+costs!L78</f>
        <v>0.00020330746036566511</v>
      </c>
      <c r="H78" s="4">
        <f t="shared" si="6"/>
        <v>0.00045135326965707004</v>
      </c>
      <c r="J78" s="17">
        <f t="shared" si="7"/>
        <v>24540.693697955867</v>
      </c>
      <c r="L78" s="7">
        <f>+J78/payroll!F78</f>
        <v>0.0023090377106092137</v>
      </c>
      <c r="O78" s="17">
        <v>26671.99981642845</v>
      </c>
      <c r="P78" s="17">
        <f t="shared" si="8"/>
        <v>-2131.306118472585</v>
      </c>
      <c r="R78" s="4">
        <v>0.0004513536571332199</v>
      </c>
      <c r="S78" s="4">
        <f t="shared" si="5"/>
        <v>-3.8747614985274945E-10</v>
      </c>
    </row>
    <row r="79" spans="1:19" ht="12.75">
      <c r="A79" t="s">
        <v>125</v>
      </c>
      <c r="B79" t="s">
        <v>126</v>
      </c>
      <c r="C79" s="4">
        <f>+payroll!G79</f>
        <v>0.00016521111720101974</v>
      </c>
      <c r="D79" s="4">
        <f>+IFR!T79</f>
        <v>8.975750249979079E-05</v>
      </c>
      <c r="E79" s="4">
        <f>+claims!R79</f>
        <v>0</v>
      </c>
      <c r="F79" s="4">
        <f>+costs!L79</f>
        <v>0.0002714200024766227</v>
      </c>
      <c r="H79" s="4">
        <f t="shared" si="6"/>
        <v>0.00019472307894857494</v>
      </c>
      <c r="J79" s="17">
        <f t="shared" si="7"/>
        <v>10587.35974158463</v>
      </c>
      <c r="L79" s="7">
        <f>+J79/payroll!F79</f>
        <v>0.008458716952259897</v>
      </c>
      <c r="O79" s="17">
        <v>11506.984934568058</v>
      </c>
      <c r="P79" s="17">
        <f t="shared" si="8"/>
        <v>-919.625192983427</v>
      </c>
      <c r="R79" s="4">
        <v>0.00019472359612187628</v>
      </c>
      <c r="S79" s="4">
        <f t="shared" si="5"/>
        <v>-5.171733013359641E-10</v>
      </c>
    </row>
    <row r="80" spans="1:19" ht="12.75">
      <c r="A80" t="s">
        <v>127</v>
      </c>
      <c r="B80" t="s">
        <v>128</v>
      </c>
      <c r="C80" s="4">
        <f>+payroll!G80</f>
        <v>0.0004299620959727891</v>
      </c>
      <c r="D80" s="4">
        <f>+IFR!T80</f>
        <v>0.00036893056939523984</v>
      </c>
      <c r="E80" s="4">
        <f>+claims!R80</f>
        <v>4.460093896713615E-05</v>
      </c>
      <c r="F80" s="4">
        <f>+costs!L80</f>
        <v>0.00045955397500146555</v>
      </c>
      <c r="H80" s="4">
        <f t="shared" si="6"/>
        <v>0.00038228410901695333</v>
      </c>
      <c r="J80" s="17">
        <f t="shared" si="7"/>
        <v>20785.30910412796</v>
      </c>
      <c r="L80" s="7">
        <f>+J80/payroll!F80</f>
        <v>0.006380906881592744</v>
      </c>
      <c r="O80" s="17">
        <v>22590.675896587683</v>
      </c>
      <c r="P80" s="17">
        <f t="shared" si="8"/>
        <v>-1805.3667924597248</v>
      </c>
      <c r="R80" s="4">
        <v>0.00038228498468841304</v>
      </c>
      <c r="S80" s="4">
        <f t="shared" si="5"/>
        <v>-8.756714597142265E-10</v>
      </c>
    </row>
    <row r="81" spans="1:19" ht="12.75">
      <c r="A81" t="s">
        <v>129</v>
      </c>
      <c r="B81" t="s">
        <v>521</v>
      </c>
      <c r="C81" s="4">
        <f>+payroll!G81</f>
        <v>0.00018339712970113586</v>
      </c>
      <c r="D81" s="4">
        <f>+IFR!T81</f>
        <v>0.0001291437988158351</v>
      </c>
      <c r="E81" s="4">
        <f>+claims!R81</f>
        <v>0</v>
      </c>
      <c r="F81" s="4">
        <f>+costs!L81</f>
        <v>0</v>
      </c>
      <c r="H81" s="4">
        <f t="shared" si="6"/>
        <v>3.9067616064621366E-05</v>
      </c>
      <c r="J81" s="17">
        <f t="shared" si="7"/>
        <v>2124.1596412487515</v>
      </c>
      <c r="L81" s="7">
        <f>+J81/payroll!F81</f>
        <v>0.0015288001247078604</v>
      </c>
      <c r="O81" s="17">
        <v>2308.647834719032</v>
      </c>
      <c r="P81" s="17">
        <f t="shared" si="8"/>
        <v>-184.4881934702803</v>
      </c>
      <c r="R81" s="4">
        <v>3.906761607712937E-05</v>
      </c>
      <c r="S81" s="4">
        <f t="shared" si="5"/>
        <v>-1.250800678309627E-14</v>
      </c>
    </row>
    <row r="82" spans="1:19" ht="12.75">
      <c r="A82" t="s">
        <v>130</v>
      </c>
      <c r="B82" t="s">
        <v>131</v>
      </c>
      <c r="C82" s="4">
        <f>+payroll!G82</f>
        <v>0.000675260923617312</v>
      </c>
      <c r="D82" s="4">
        <f>+IFR!T82</f>
        <v>0.000638616619223602</v>
      </c>
      <c r="E82" s="4">
        <f>+claims!R82</f>
        <v>0.00013380281690140845</v>
      </c>
      <c r="F82" s="4">
        <f>+costs!L82</f>
        <v>1.144721043109675E-05</v>
      </c>
      <c r="H82" s="4">
        <f t="shared" si="6"/>
        <v>0.00019117344164898355</v>
      </c>
      <c r="J82" s="17">
        <f t="shared" si="7"/>
        <v>10394.361113759698</v>
      </c>
      <c r="L82" s="7">
        <f>+J82/payroll!F82</f>
        <v>0.002031806161756005</v>
      </c>
      <c r="O82" s="17">
        <v>11297.03343689375</v>
      </c>
      <c r="P82" s="17">
        <f t="shared" si="8"/>
        <v>-902.6723231340511</v>
      </c>
      <c r="R82" s="4">
        <v>0.00019117346352238993</v>
      </c>
      <c r="S82" s="4">
        <f t="shared" si="5"/>
        <v>-2.187340637934375E-11</v>
      </c>
    </row>
    <row r="83" spans="1:19" ht="12.75">
      <c r="A83" t="s">
        <v>498</v>
      </c>
      <c r="B83" t="s">
        <v>566</v>
      </c>
      <c r="C83" s="4">
        <f>+payroll!G83</f>
        <v>3.601210284580449E-05</v>
      </c>
      <c r="D83" s="4">
        <f>+IFR!T83</f>
        <v>3.257037650925595E-05</v>
      </c>
      <c r="E83" s="4">
        <f>+claims!R83</f>
        <v>0</v>
      </c>
      <c r="F83" s="4">
        <f>+costs!L83</f>
        <v>0</v>
      </c>
      <c r="H83" s="4">
        <f>(C83*$C$3)+(D83*$D$3)+(E83*$E$3)+(F83*$F$3)</f>
        <v>8.572809919382556E-06</v>
      </c>
      <c r="J83" s="17">
        <f t="shared" si="7"/>
        <v>466.1153834605207</v>
      </c>
      <c r="L83" s="7">
        <f>+J83/payroll!F83</f>
        <v>0.0017084451705173568</v>
      </c>
      <c r="O83" s="17">
        <v>506.5985860284714</v>
      </c>
      <c r="P83" s="17">
        <f t="shared" si="8"/>
        <v>-40.483202567950684</v>
      </c>
      <c r="R83" s="4">
        <v>8.572809922537103E-06</v>
      </c>
      <c r="S83" s="4">
        <f>+H83-R83</f>
        <v>-3.1545472072187775E-15</v>
      </c>
    </row>
    <row r="84" spans="1:19" ht="12.75">
      <c r="A84" t="s">
        <v>132</v>
      </c>
      <c r="B84" t="s">
        <v>513</v>
      </c>
      <c r="C84" s="4">
        <f>+payroll!G84</f>
        <v>0.0007722063831458821</v>
      </c>
      <c r="D84" s="4">
        <f>+IFR!T84</f>
        <v>0.0007243659411413768</v>
      </c>
      <c r="E84" s="4">
        <f>+claims!R84</f>
        <v>8.92018779342723E-05</v>
      </c>
      <c r="F84" s="4">
        <f>+costs!L84</f>
        <v>1.1518705577635371E-05</v>
      </c>
      <c r="H84" s="4">
        <f t="shared" si="6"/>
        <v>0.0002073630455726294</v>
      </c>
      <c r="J84" s="17">
        <f t="shared" si="7"/>
        <v>11274.61198971609</v>
      </c>
      <c r="L84" s="7">
        <f>+J84/payroll!F84</f>
        <v>0.0019271890008921838</v>
      </c>
      <c r="O84" s="17">
        <v>12253.77142949663</v>
      </c>
      <c r="P84" s="17">
        <f t="shared" si="8"/>
        <v>-979.1594397805402</v>
      </c>
      <c r="R84" s="4">
        <v>0.00020736306759056798</v>
      </c>
      <c r="S84" s="4">
        <f t="shared" si="5"/>
        <v>-2.2017938579137197E-11</v>
      </c>
    </row>
    <row r="85" spans="1:19" ht="12.75">
      <c r="A85" t="s">
        <v>133</v>
      </c>
      <c r="B85" t="s">
        <v>134</v>
      </c>
      <c r="C85" s="4">
        <f>+payroll!G85</f>
        <v>0.00015263637371043848</v>
      </c>
      <c r="D85" s="4">
        <f>+IFR!T85</f>
        <v>0.000164054406349451</v>
      </c>
      <c r="E85" s="4">
        <f>+claims!R85</f>
        <v>0</v>
      </c>
      <c r="F85" s="4">
        <f>+costs!L85</f>
        <v>0</v>
      </c>
      <c r="H85" s="4">
        <f t="shared" si="6"/>
        <v>3.958634750748619E-05</v>
      </c>
      <c r="J85" s="17">
        <f t="shared" si="7"/>
        <v>2152.3637782444052</v>
      </c>
      <c r="L85" s="7">
        <f>+J85/payroll!F85</f>
        <v>0.0018612886365376472</v>
      </c>
      <c r="O85" s="17">
        <v>2339.301566454024</v>
      </c>
      <c r="P85" s="17">
        <f t="shared" si="8"/>
        <v>-186.9377882096187</v>
      </c>
      <c r="R85" s="4">
        <v>3.95863475233754E-05</v>
      </c>
      <c r="S85" s="4">
        <f t="shared" si="5"/>
        <v>-1.588921323073672E-14</v>
      </c>
    </row>
    <row r="86" spans="1:19" ht="12.75">
      <c r="A86" t="s">
        <v>135</v>
      </c>
      <c r="B86" t="s">
        <v>567</v>
      </c>
      <c r="C86" s="4">
        <f>+payroll!G86</f>
        <v>0.0004845615278526598</v>
      </c>
      <c r="D86" s="4">
        <f>+IFR!T86</f>
        <v>0.0004361342638399702</v>
      </c>
      <c r="E86" s="4">
        <f>+claims!R86</f>
        <v>0.00013380281690140845</v>
      </c>
      <c r="F86" s="4">
        <f>+costs!L86</f>
        <v>1.128553214418457E-05</v>
      </c>
      <c r="H86" s="4">
        <f t="shared" si="6"/>
        <v>0.00014192871578330075</v>
      </c>
      <c r="J86" s="17">
        <f t="shared" si="7"/>
        <v>7716.858113443068</v>
      </c>
      <c r="L86" s="7">
        <f>+J86/payroll!F86</f>
        <v>0.002102072428584447</v>
      </c>
      <c r="O86" s="17">
        <v>8386.983035786867</v>
      </c>
      <c r="P86" s="17">
        <f t="shared" si="8"/>
        <v>-670.124922343799</v>
      </c>
      <c r="R86" s="4">
        <v>0.00014192873732903364</v>
      </c>
      <c r="S86" s="4">
        <f t="shared" si="5"/>
        <v>-2.154573288987334E-11</v>
      </c>
    </row>
    <row r="87" spans="1:19" ht="12.75">
      <c r="A87" t="s">
        <v>136</v>
      </c>
      <c r="B87" t="s">
        <v>137</v>
      </c>
      <c r="C87" s="4">
        <f>+payroll!G87</f>
        <v>4.0481857008674524E-05</v>
      </c>
      <c r="D87" s="4">
        <f>+IFR!T87</f>
        <v>4.217915088822939E-05</v>
      </c>
      <c r="E87" s="4">
        <f>+claims!R87</f>
        <v>0</v>
      </c>
      <c r="F87" s="4">
        <f>+costs!L87</f>
        <v>0</v>
      </c>
      <c r="H87" s="4">
        <f t="shared" si="6"/>
        <v>1.033262598711299E-05</v>
      </c>
      <c r="J87" s="17">
        <f t="shared" si="7"/>
        <v>561.7989864966225</v>
      </c>
      <c r="L87" s="7">
        <f>+J87/payroll!F87</f>
        <v>0.0018317939304080817</v>
      </c>
      <c r="O87" s="17">
        <v>610.5925320002295</v>
      </c>
      <c r="P87" s="17">
        <f t="shared" si="8"/>
        <v>-48.79354550360699</v>
      </c>
      <c r="R87" s="4">
        <v>1.033262599119818E-05</v>
      </c>
      <c r="S87" s="4">
        <f t="shared" si="5"/>
        <v>-4.08519077669655E-15</v>
      </c>
    </row>
    <row r="88" spans="1:19" ht="12.75">
      <c r="A88" t="s">
        <v>138</v>
      </c>
      <c r="B88" t="s">
        <v>568</v>
      </c>
      <c r="C88" s="4">
        <f>+payroll!G88</f>
        <v>2.1516884008191083E-05</v>
      </c>
      <c r="D88" s="4">
        <f>+IFR!T88</f>
        <v>2.067072871399507E-05</v>
      </c>
      <c r="E88" s="4">
        <f>+claims!R88</f>
        <v>0</v>
      </c>
      <c r="F88" s="4">
        <f>+costs!L88</f>
        <v>0</v>
      </c>
      <c r="H88" s="4">
        <f t="shared" si="6"/>
        <v>5.273451590273269E-06</v>
      </c>
      <c r="J88" s="17">
        <f t="shared" si="7"/>
        <v>286.724765074198</v>
      </c>
      <c r="L88" s="7">
        <f>+J88/payroll!F88</f>
        <v>0.0017589031134877177</v>
      </c>
      <c r="O88" s="17">
        <v>311.62747620029404</v>
      </c>
      <c r="P88" s="17">
        <f t="shared" si="8"/>
        <v>-24.90271112609605</v>
      </c>
      <c r="R88" s="4">
        <v>5.273451592275298E-06</v>
      </c>
      <c r="S88" s="4">
        <f t="shared" si="5"/>
        <v>-2.0020284394054247E-15</v>
      </c>
    </row>
    <row r="89" spans="1:19" ht="12.75">
      <c r="A89" t="s">
        <v>139</v>
      </c>
      <c r="B89" t="s">
        <v>140</v>
      </c>
      <c r="C89" s="4">
        <f>+payroll!G89</f>
        <v>5.2013695281715534E-05</v>
      </c>
      <c r="D89" s="4">
        <f>+IFR!T89</f>
        <v>5.862899063911611E-05</v>
      </c>
      <c r="E89" s="4">
        <f>+claims!R89</f>
        <v>4.460093896713615E-05</v>
      </c>
      <c r="F89" s="4">
        <f>+costs!L89</f>
        <v>0.00030292555623249046</v>
      </c>
      <c r="H89" s="4">
        <f t="shared" si="6"/>
        <v>0.00020227581032466864</v>
      </c>
      <c r="J89" s="17">
        <f t="shared" si="7"/>
        <v>10998.012061494668</v>
      </c>
      <c r="L89" s="7">
        <f>+J89/payroll!F89</f>
        <v>0.027909533238212863</v>
      </c>
      <c r="O89" s="17">
        <v>11953.278364050782</v>
      </c>
      <c r="P89" s="17">
        <f t="shared" si="8"/>
        <v>-955.2663025561142</v>
      </c>
      <c r="R89" s="4">
        <v>0.00020227638752574575</v>
      </c>
      <c r="S89" s="4">
        <f t="shared" si="5"/>
        <v>-5.772010771090425E-10</v>
      </c>
    </row>
    <row r="90" spans="1:19" ht="12.75">
      <c r="A90" t="s">
        <v>141</v>
      </c>
      <c r="B90" t="s">
        <v>142</v>
      </c>
      <c r="C90" s="4">
        <f>+payroll!G90</f>
        <v>3.899422840033427E-05</v>
      </c>
      <c r="D90" s="4">
        <f>+IFR!T90</f>
        <v>3.6717165169403675E-05</v>
      </c>
      <c r="E90" s="4">
        <f>+claims!R90</f>
        <v>0</v>
      </c>
      <c r="F90" s="4">
        <f>+costs!L90</f>
        <v>0</v>
      </c>
      <c r="H90" s="4">
        <f t="shared" si="6"/>
        <v>9.463924196217244E-06</v>
      </c>
      <c r="J90" s="17">
        <f t="shared" si="7"/>
        <v>514.566483713524</v>
      </c>
      <c r="L90" s="7">
        <f>+J90/payroll!F90</f>
        <v>0.0017417958628520621</v>
      </c>
      <c r="O90" s="17">
        <v>559.2577767581721</v>
      </c>
      <c r="P90" s="17">
        <f t="shared" si="8"/>
        <v>-44.69129304464809</v>
      </c>
      <c r="R90" s="4">
        <v>9.463924199773422E-06</v>
      </c>
      <c r="S90" s="4">
        <f t="shared" si="5"/>
        <v>-3.556178043554771E-15</v>
      </c>
    </row>
    <row r="91" spans="1:19" ht="12.75">
      <c r="A91" t="s">
        <v>143</v>
      </c>
      <c r="B91" t="s">
        <v>144</v>
      </c>
      <c r="C91" s="4">
        <f>+payroll!G91</f>
        <v>0.0003638235634782137</v>
      </c>
      <c r="D91" s="4">
        <f>+IFR!T91</f>
        <v>0.00032366450595822983</v>
      </c>
      <c r="E91" s="4">
        <f>+claims!R91</f>
        <v>8.92018779342723E-05</v>
      </c>
      <c r="F91" s="4">
        <f>+costs!L91</f>
        <v>1.3135100729042753E-06</v>
      </c>
      <c r="H91" s="4">
        <f t="shared" si="6"/>
        <v>0.00010010439641343885</v>
      </c>
      <c r="J91" s="17">
        <f t="shared" si="7"/>
        <v>5442.812748575983</v>
      </c>
      <c r="L91" s="7">
        <f>+J91/payroll!F91</f>
        <v>0.001974643322266209</v>
      </c>
      <c r="O91" s="17">
        <v>5915.463567854264</v>
      </c>
      <c r="P91" s="17">
        <f t="shared" si="8"/>
        <v>-472.6508192782803</v>
      </c>
      <c r="R91" s="4">
        <v>0.00010010439894755345</v>
      </c>
      <c r="S91" s="4">
        <f t="shared" si="5"/>
        <v>-2.5341146011031296E-12</v>
      </c>
    </row>
    <row r="92" spans="1:19" ht="12.75">
      <c r="A92" t="s">
        <v>145</v>
      </c>
      <c r="B92" t="s">
        <v>146</v>
      </c>
      <c r="C92" s="4">
        <f>+payroll!G92</f>
        <v>7.162549363066735E-05</v>
      </c>
      <c r="D92" s="4">
        <f>+IFR!T92</f>
        <v>6.71793677006147E-05</v>
      </c>
      <c r="E92" s="4">
        <f>+claims!R92</f>
        <v>0</v>
      </c>
      <c r="F92" s="4">
        <f>+costs!L92</f>
        <v>0</v>
      </c>
      <c r="H92" s="4">
        <f t="shared" si="6"/>
        <v>1.7350607666410254E-05</v>
      </c>
      <c r="J92" s="17">
        <f t="shared" si="7"/>
        <v>943.3762350681337</v>
      </c>
      <c r="L92" s="7">
        <f>+J92/payroll!F92</f>
        <v>0.0017384947931711598</v>
      </c>
      <c r="O92" s="17">
        <v>1025.310649973126</v>
      </c>
      <c r="P92" s="17">
        <f t="shared" si="8"/>
        <v>-81.9344149049922</v>
      </c>
      <c r="R92" s="4">
        <v>1.7350607672916802E-05</v>
      </c>
      <c r="S92" s="4">
        <f t="shared" si="5"/>
        <v>-6.506547958837899E-15</v>
      </c>
    </row>
    <row r="93" spans="1:19" ht="12.75">
      <c r="A93" t="s">
        <v>147</v>
      </c>
      <c r="B93" t="s">
        <v>148</v>
      </c>
      <c r="C93" s="4">
        <f>+payroll!G93</f>
        <v>0.05021100395368565</v>
      </c>
      <c r="D93" s="4">
        <f>+IFR!T93</f>
        <v>0.05631123076358518</v>
      </c>
      <c r="E93" s="4">
        <f>+claims!R93</f>
        <v>0.020338028169014085</v>
      </c>
      <c r="F93" s="4">
        <f>+costs!L93</f>
        <v>0.02202869977693929</v>
      </c>
      <c r="H93" s="4">
        <f aca="true" t="shared" si="9" ref="H93:H98">(C93*$C$3)+(D93*$D$3)+(E93*$E$3)+(F93*$F$3)</f>
        <v>0.02958320343117454</v>
      </c>
      <c r="J93" s="17">
        <f aca="true" t="shared" si="10" ref="J93:J98">(+H93*$J$277)</f>
        <v>1608479.1732213816</v>
      </c>
      <c r="L93" s="7">
        <f>+J93/payroll!F93</f>
        <v>0.004228366542165586</v>
      </c>
      <c r="O93" s="17">
        <v>1748170.419266699</v>
      </c>
      <c r="P93" s="17">
        <f t="shared" si="8"/>
        <v>-139691.2460453175</v>
      </c>
      <c r="R93" s="4">
        <v>0.029583245410188933</v>
      </c>
      <c r="S93" s="4">
        <f aca="true" t="shared" si="11" ref="S93:S98">+H93-R93</f>
        <v>-4.197901439309537E-08</v>
      </c>
    </row>
    <row r="94" spans="1:19" ht="12.75">
      <c r="A94" t="s">
        <v>149</v>
      </c>
      <c r="B94" t="s">
        <v>503</v>
      </c>
      <c r="C94" s="4">
        <f>+payroll!G94</f>
        <v>0.05083899299438799</v>
      </c>
      <c r="D94" s="4">
        <f>+IFR!T94</f>
        <v>0.05780392096567838</v>
      </c>
      <c r="E94" s="4">
        <f>+claims!R94</f>
        <v>0.032870892018779345</v>
      </c>
      <c r="F94" s="4">
        <f>+costs!L94</f>
        <v>0.025499252698641353</v>
      </c>
      <c r="H94" s="4">
        <f>(C94*$C$3)+(D94*$D$3)+(E94*$E$3)+(F94*$F$3)</f>
        <v>0.033810549667010005</v>
      </c>
      <c r="J94" s="17">
        <f t="shared" si="10"/>
        <v>1838325.7614773307</v>
      </c>
      <c r="L94" s="7">
        <f>+J94/payroll!F94</f>
        <v>0.004772892188082484</v>
      </c>
      <c r="O94" s="17">
        <v>1997970.9390709237</v>
      </c>
      <c r="P94" s="17">
        <f t="shared" si="8"/>
        <v>-159645.17759359302</v>
      </c>
      <c r="R94" s="4">
        <v>0.033810598258972466</v>
      </c>
      <c r="S94" s="4">
        <f>+H94-R94</f>
        <v>-4.859196246070896E-08</v>
      </c>
    </row>
    <row r="95" spans="1:19" ht="12.75">
      <c r="A95" t="s">
        <v>150</v>
      </c>
      <c r="B95" t="s">
        <v>151</v>
      </c>
      <c r="C95" s="4">
        <f>+payroll!G95</f>
        <v>0.0001027197939793902</v>
      </c>
      <c r="D95" s="4">
        <f>+IFR!T95</f>
        <v>9.826350964175647E-05</v>
      </c>
      <c r="E95" s="4">
        <f>+claims!R95</f>
        <v>8.92018779342723E-05</v>
      </c>
      <c r="F95" s="4">
        <f>+costs!L95</f>
        <v>0</v>
      </c>
      <c r="H95" s="4">
        <f>(C95*$C$3)+(D95*$D$3)+(E95*$E$3)+(F95*$F$3)</f>
        <v>3.850319464278418E-05</v>
      </c>
      <c r="J95" s="17">
        <f t="shared" si="10"/>
        <v>2093.471277696195</v>
      </c>
      <c r="L95" s="7">
        <f>+J95/payroll!F95</f>
        <v>0.002690103304013497</v>
      </c>
      <c r="O95" s="17">
        <v>2275.2235908788984</v>
      </c>
      <c r="P95" s="17">
        <f t="shared" si="8"/>
        <v>-181.75231318270335</v>
      </c>
      <c r="R95" s="4">
        <v>3.8503194652301324E-05</v>
      </c>
      <c r="S95" s="4">
        <f>+H95-R95</f>
        <v>-9.517146998868492E-15</v>
      </c>
    </row>
    <row r="96" spans="1:19" ht="12.75">
      <c r="A96" t="s">
        <v>502</v>
      </c>
      <c r="B96" t="s">
        <v>507</v>
      </c>
      <c r="C96" s="4">
        <f>+payroll!G96</f>
        <v>0.05723864297665796</v>
      </c>
      <c r="D96" s="4">
        <f>+IFR!T96</f>
        <v>0.06478217603576171</v>
      </c>
      <c r="E96" s="4">
        <f>+claims!R96</f>
        <v>0.08713615023474178</v>
      </c>
      <c r="F96" s="4">
        <f>+costs!L96</f>
        <v>0.08520341973841444</v>
      </c>
      <c r="H96" s="4">
        <f t="shared" si="9"/>
        <v>0.0794450767548124</v>
      </c>
      <c r="J96" s="17">
        <f t="shared" si="10"/>
        <v>4319537.323683826</v>
      </c>
      <c r="L96" s="7">
        <f>+J96/payroll!F96</f>
        <v>0.00996102414618684</v>
      </c>
      <c r="O96" s="17">
        <v>4694658.032160896</v>
      </c>
      <c r="P96" s="17">
        <f t="shared" si="8"/>
        <v>-375120.7084770696</v>
      </c>
      <c r="R96" s="4">
        <v>0.07944523910797632</v>
      </c>
      <c r="S96" s="4">
        <f t="shared" si="11"/>
        <v>-1.62353163926654E-07</v>
      </c>
    </row>
    <row r="97" spans="1:19" ht="12.75">
      <c r="A97" t="s">
        <v>500</v>
      </c>
      <c r="B97" t="s">
        <v>508</v>
      </c>
      <c r="C97" s="4">
        <f>+payroll!G97</f>
        <v>0.020192680565078603</v>
      </c>
      <c r="D97" s="4">
        <f>+IFR!T97</f>
        <v>0.01711276074022612</v>
      </c>
      <c r="E97" s="4">
        <f>+claims!R97</f>
        <v>0.004683098591549296</v>
      </c>
      <c r="F97" s="4">
        <f>+costs!L97</f>
        <v>0.004409526903561849</v>
      </c>
      <c r="H97" s="4">
        <f t="shared" si="9"/>
        <v>0.008011361094032594</v>
      </c>
      <c r="J97" s="17">
        <f t="shared" si="10"/>
        <v>435588.6440387391</v>
      </c>
      <c r="L97" s="7">
        <f>+J97/payroll!F97</f>
        <v>0.0028473356434305526</v>
      </c>
      <c r="O97" s="17">
        <v>473418.26261936914</v>
      </c>
      <c r="P97" s="17">
        <f t="shared" si="8"/>
        <v>-37829.61858063005</v>
      </c>
      <c r="R97" s="4">
        <v>0.008011369497617778</v>
      </c>
      <c r="S97" s="4">
        <f t="shared" si="11"/>
        <v>-8.403585183627826E-09</v>
      </c>
    </row>
    <row r="98" spans="1:19" ht="12.75">
      <c r="A98" t="s">
        <v>501</v>
      </c>
      <c r="B98" t="s">
        <v>509</v>
      </c>
      <c r="C98" s="4">
        <f>+payroll!G98</f>
        <v>0.06064103690687774</v>
      </c>
      <c r="D98" s="4">
        <f>+IFR!T98</f>
        <v>0.08196236712702094</v>
      </c>
      <c r="E98" s="4">
        <f>+claims!R98</f>
        <v>0.22483802816901408</v>
      </c>
      <c r="F98" s="4">
        <f>+costs!L98</f>
        <v>0.1606409467841971</v>
      </c>
      <c r="H98" s="4">
        <f t="shared" si="9"/>
        <v>0.1479356978001077</v>
      </c>
      <c r="J98" s="17">
        <f t="shared" si="10"/>
        <v>8043465.929612412</v>
      </c>
      <c r="L98" s="7">
        <f>+J98/payroll!F98</f>
        <v>0.01750784522438831</v>
      </c>
      <c r="O98" s="17">
        <v>8741934.187309394</v>
      </c>
      <c r="P98" s="17">
        <f t="shared" si="8"/>
        <v>-698468.2576969815</v>
      </c>
      <c r="R98" s="4">
        <v>0.14793600389385958</v>
      </c>
      <c r="S98" s="4">
        <f t="shared" si="11"/>
        <v>-3.0609375187284904E-07</v>
      </c>
    </row>
    <row r="99" spans="1:19" ht="12.75">
      <c r="A99" t="s">
        <v>529</v>
      </c>
      <c r="B99" t="s">
        <v>581</v>
      </c>
      <c r="C99" s="4">
        <f>+payroll!G99</f>
        <v>5.492257308525684E-05</v>
      </c>
      <c r="D99" s="4">
        <f>+IFR!T99</f>
        <v>3.733563493430982E-05</v>
      </c>
      <c r="E99" s="4">
        <f>+claims!R99</f>
        <v>0</v>
      </c>
      <c r="F99" s="4">
        <f>+costs!L99</f>
        <v>0</v>
      </c>
      <c r="H99" s="4">
        <f>(C99*$C$3)+(D99*$D$3)+(E99*$E$3)+(F99*$F$3)</f>
        <v>1.1532276002445834E-05</v>
      </c>
      <c r="J99" s="17">
        <f aca="true" t="shared" si="12" ref="J99:J142">(+H99*$J$277)</f>
        <v>627.0255962282847</v>
      </c>
      <c r="L99" s="7">
        <f>+J99/payroll!F99</f>
        <v>0.001506921000155636</v>
      </c>
      <c r="O99" s="17">
        <v>681.4842241305532</v>
      </c>
      <c r="P99" s="17">
        <f>+J99-O99</f>
        <v>-54.45862790226852</v>
      </c>
      <c r="R99" s="4">
        <v>1.1532276006061912E-05</v>
      </c>
      <c r="S99" s="4">
        <f>+H99-R99</f>
        <v>-3.616078519518701E-15</v>
      </c>
    </row>
    <row r="100" spans="1:19" ht="12.75">
      <c r="A100" t="s">
        <v>152</v>
      </c>
      <c r="B100" t="s">
        <v>153</v>
      </c>
      <c r="C100" s="4">
        <f>+payroll!G100</f>
        <v>0.003538814682726595</v>
      </c>
      <c r="D100" s="4">
        <f>+IFR!T100</f>
        <v>0.003209687299251379</v>
      </c>
      <c r="E100" s="4">
        <f>+claims!R100</f>
        <v>0.0022300469483568074</v>
      </c>
      <c r="F100" s="4">
        <f>+costs!L100</f>
        <v>0.002794461081110121</v>
      </c>
      <c r="H100" s="4">
        <f t="shared" si="6"/>
        <v>0.0028547464386668407</v>
      </c>
      <c r="J100" s="17">
        <f t="shared" si="12"/>
        <v>155216.4626831698</v>
      </c>
      <c r="L100" s="7">
        <f>+J100/payroll!F100</f>
        <v>0.0057894332641589856</v>
      </c>
      <c r="O100" s="17">
        <v>168696.51998324104</v>
      </c>
      <c r="P100" s="17">
        <f t="shared" si="8"/>
        <v>-13480.057300071232</v>
      </c>
      <c r="R100" s="4">
        <v>0.0028547517635534826</v>
      </c>
      <c r="S100" s="4">
        <f t="shared" si="5"/>
        <v>-5.32488664186509E-09</v>
      </c>
    </row>
    <row r="101" spans="1:19" ht="12.75">
      <c r="A101" t="s">
        <v>154</v>
      </c>
      <c r="B101" t="s">
        <v>155</v>
      </c>
      <c r="C101" s="4">
        <f>+payroll!G101</f>
        <v>0.0010658050762759402</v>
      </c>
      <c r="D101" s="4">
        <f>+IFR!T101</f>
        <v>0.0010857080095894771</v>
      </c>
      <c r="E101" s="4">
        <f>+claims!R101</f>
        <v>0.0008028169014084506</v>
      </c>
      <c r="F101" s="4">
        <f>+costs!L101</f>
        <v>0.0015079220482045125</v>
      </c>
      <c r="H101" s="4">
        <f t="shared" si="6"/>
        <v>0.0012941148998671522</v>
      </c>
      <c r="J101" s="17">
        <f t="shared" si="12"/>
        <v>70362.79451731926</v>
      </c>
      <c r="L101" s="7">
        <f>+J101/payroll!F101</f>
        <v>0.008714076854190888</v>
      </c>
      <c r="O101" s="17">
        <v>76473.82306969026</v>
      </c>
      <c r="P101" s="17">
        <f t="shared" si="8"/>
        <v>-6111.0285523710045</v>
      </c>
      <c r="R101" s="4">
        <v>0.0012941177731721734</v>
      </c>
      <c r="S101" s="4">
        <f t="shared" si="5"/>
        <v>-2.873305021211872E-09</v>
      </c>
    </row>
    <row r="102" spans="1:19" ht="12.75">
      <c r="A102" t="s">
        <v>156</v>
      </c>
      <c r="B102" t="s">
        <v>157</v>
      </c>
      <c r="C102" s="4">
        <f>+payroll!G102</f>
        <v>7.72957197782479E-05</v>
      </c>
      <c r="D102" s="4">
        <f>+IFR!T102</f>
        <v>6.605548523901576E-05</v>
      </c>
      <c r="E102" s="4">
        <f>+claims!R102</f>
        <v>0</v>
      </c>
      <c r="F102" s="4">
        <f>+costs!L102</f>
        <v>0</v>
      </c>
      <c r="H102" s="4">
        <f t="shared" si="6"/>
        <v>1.791890062715796E-05</v>
      </c>
      <c r="J102" s="17">
        <f t="shared" si="12"/>
        <v>974.2750994787317</v>
      </c>
      <c r="L102" s="7">
        <f>+J102/payroll!F102</f>
        <v>0.0016637277026805414</v>
      </c>
      <c r="O102" s="17">
        <v>1058.8931524515497</v>
      </c>
      <c r="P102" s="17">
        <f t="shared" si="8"/>
        <v>-84.61805297281796</v>
      </c>
      <c r="R102" s="4">
        <v>1.791890063355565E-05</v>
      </c>
      <c r="S102" s="4">
        <f t="shared" si="5"/>
        <v>-6.397690672588566E-15</v>
      </c>
    </row>
    <row r="103" spans="1:19" ht="12.75">
      <c r="A103" t="s">
        <v>158</v>
      </c>
      <c r="B103" t="s">
        <v>159</v>
      </c>
      <c r="C103" s="4">
        <f>+payroll!G103</f>
        <v>0.0025348793443269583</v>
      </c>
      <c r="D103" s="4">
        <f>+IFR!T103</f>
        <v>0.0016529093764156236</v>
      </c>
      <c r="E103" s="4">
        <f>+claims!R103</f>
        <v>0.0005798122065727699</v>
      </c>
      <c r="F103" s="4">
        <f>+costs!L103</f>
        <v>1.7375802002257762E-05</v>
      </c>
      <c r="H103" s="4">
        <f t="shared" si="6"/>
        <v>0.0006208709022800929</v>
      </c>
      <c r="J103" s="17">
        <f t="shared" si="12"/>
        <v>33757.59889898602</v>
      </c>
      <c r="L103" s="7">
        <f>+J103/payroll!F103</f>
        <v>0.0017578035893195947</v>
      </c>
      <c r="O103" s="17">
        <v>36689.07194094107</v>
      </c>
      <c r="P103" s="17">
        <f t="shared" si="8"/>
        <v>-2931.473041955047</v>
      </c>
      <c r="R103" s="4">
        <v>0.0006208709355480957</v>
      </c>
      <c r="S103" s="4">
        <f t="shared" si="5"/>
        <v>-3.3268002827373244E-11</v>
      </c>
    </row>
    <row r="104" spans="1:19" ht="12.75">
      <c r="A104" t="s">
        <v>160</v>
      </c>
      <c r="B104" t="s">
        <v>495</v>
      </c>
      <c r="C104" s="4">
        <f>+payroll!G104</f>
        <v>0.02044368803941239</v>
      </c>
      <c r="D104" s="4">
        <f>+IFR!T104</f>
        <v>0.01585849493332394</v>
      </c>
      <c r="E104" s="4">
        <f>+claims!R104</f>
        <v>0.002363849765258216</v>
      </c>
      <c r="F104" s="4">
        <f>+costs!L104</f>
        <v>0.0021358841591179348</v>
      </c>
      <c r="H104" s="4">
        <f t="shared" si="6"/>
        <v>0.006173880831851535</v>
      </c>
      <c r="J104" s="17">
        <f t="shared" si="12"/>
        <v>335682.33268203645</v>
      </c>
      <c r="L104" s="7">
        <f>+J104/payroll!F104</f>
        <v>0.0021673314349871815</v>
      </c>
      <c r="O104" s="17">
        <v>364835.94915725745</v>
      </c>
      <c r="P104" s="17">
        <f t="shared" si="8"/>
        <v>-29153.616475221002</v>
      </c>
      <c r="R104" s="4">
        <v>0.0061738849031085195</v>
      </c>
      <c r="S104" s="4">
        <f t="shared" si="5"/>
        <v>-4.071256984317095E-09</v>
      </c>
    </row>
    <row r="105" spans="1:19" ht="12.75">
      <c r="A105" t="s">
        <v>161</v>
      </c>
      <c r="B105" t="s">
        <v>569</v>
      </c>
      <c r="C105" s="4">
        <f>+payroll!G105</f>
        <v>0.0004060693133063177</v>
      </c>
      <c r="D105" s="4">
        <f>+IFR!T105</f>
        <v>0.00034962479440858556</v>
      </c>
      <c r="E105" s="4">
        <f>+claims!R105</f>
        <v>4.460093896713615E-05</v>
      </c>
      <c r="F105" s="4">
        <f>+costs!L105</f>
        <v>0</v>
      </c>
      <c r="H105" s="4">
        <f>(C105*$C$3)+(D105*$D$3)+(E105*$E$3)+(F105*$F$3)</f>
        <v>0.00010115190430943333</v>
      </c>
      <c r="J105" s="17">
        <f t="shared" si="12"/>
        <v>5499.767183494163</v>
      </c>
      <c r="L105" s="7">
        <f>+J105/payroll!F105</f>
        <v>0.001787722989403559</v>
      </c>
      <c r="O105" s="17">
        <v>5977.399461981779</v>
      </c>
      <c r="P105" s="17">
        <f t="shared" si="8"/>
        <v>-477.6322784876156</v>
      </c>
      <c r="R105" s="4">
        <v>0.00010115190434329565</v>
      </c>
      <c r="S105" s="4">
        <f>+H105-R105</f>
        <v>-3.3862317247099205E-14</v>
      </c>
    </row>
    <row r="106" spans="1:19" ht="12.75">
      <c r="A106" t="s">
        <v>536</v>
      </c>
      <c r="B106" t="s">
        <v>537</v>
      </c>
      <c r="C106" s="4">
        <f>+payroll!G106</f>
        <v>0.003115344205918629</v>
      </c>
      <c r="D106" s="4">
        <f>+IFR!T106</f>
        <v>0.0025067217003829213</v>
      </c>
      <c r="E106" s="4">
        <f>+claims!R106</f>
        <v>0</v>
      </c>
      <c r="F106" s="4">
        <f>+costs!L106</f>
        <v>0</v>
      </c>
      <c r="H106" s="4">
        <f>(C106*$C$3)+(D106*$D$3)+(E106*$E$3)+(F106*$F$3)</f>
        <v>0.0007027582382876938</v>
      </c>
      <c r="J106" s="17">
        <f>(+H106*$J$277)</f>
        <v>38209.92519371068</v>
      </c>
      <c r="L106" s="7">
        <f>+J106/payroll!F106</f>
        <v>0.0016189231768694906</v>
      </c>
      <c r="O106" s="17">
        <v>41528.54585419838</v>
      </c>
      <c r="P106" s="17">
        <f t="shared" si="8"/>
        <v>-3318.6206604877007</v>
      </c>
      <c r="R106" s="4">
        <v>0.0007027582385304781</v>
      </c>
      <c r="S106" s="4">
        <f>+H106-R106</f>
        <v>-2.427843082825065E-13</v>
      </c>
    </row>
    <row r="107" spans="1:19" ht="12.75">
      <c r="A107" t="s">
        <v>162</v>
      </c>
      <c r="B107" t="s">
        <v>163</v>
      </c>
      <c r="C107" s="4">
        <f>+payroll!G107</f>
        <v>0.0006253148081195905</v>
      </c>
      <c r="D107" s="4">
        <f>+IFR!T107</f>
        <v>0.00035029649841300336</v>
      </c>
      <c r="E107" s="4">
        <f>+claims!R107</f>
        <v>0</v>
      </c>
      <c r="F107" s="4">
        <f>+costs!L107</f>
        <v>0.0002508205603096105</v>
      </c>
      <c r="H107" s="4">
        <f t="shared" si="6"/>
        <v>0.00027244374950234054</v>
      </c>
      <c r="J107" s="17">
        <f t="shared" si="12"/>
        <v>14813.138745044262</v>
      </c>
      <c r="L107" s="7">
        <f>+J107/payroll!F107</f>
        <v>0.0031268314252046177</v>
      </c>
      <c r="O107" s="17">
        <v>16099.7759377385</v>
      </c>
      <c r="P107" s="17">
        <f t="shared" si="8"/>
        <v>-1286.6371926942375</v>
      </c>
      <c r="R107" s="4">
        <v>0.0002724442274506278</v>
      </c>
      <c r="S107" s="4">
        <f aca="true" t="shared" si="13" ref="S107:S171">+H107-R107</f>
        <v>-4.7794828728423E-10</v>
      </c>
    </row>
    <row r="108" spans="1:19" ht="12.75">
      <c r="A108" t="s">
        <v>164</v>
      </c>
      <c r="B108" t="s">
        <v>165</v>
      </c>
      <c r="C108" s="4">
        <f>+payroll!G108</f>
        <v>0.020211447317421975</v>
      </c>
      <c r="D108" s="4">
        <f>+IFR!T108</f>
        <v>0.022970455253384228</v>
      </c>
      <c r="E108" s="4">
        <f>+claims!R108</f>
        <v>0.1252112676056338</v>
      </c>
      <c r="F108" s="4">
        <f>+costs!L108</f>
        <v>0.14862212760346818</v>
      </c>
      <c r="H108" s="4">
        <f t="shared" si="6"/>
        <v>0.11335270452427676</v>
      </c>
      <c r="J108" s="17">
        <f t="shared" si="12"/>
        <v>6163141.354174077</v>
      </c>
      <c r="L108" s="7">
        <f>+J108/payroll!F108</f>
        <v>0.040249529259902855</v>
      </c>
      <c r="O108" s="17">
        <v>6698373.910485779</v>
      </c>
      <c r="P108" s="17">
        <f t="shared" si="8"/>
        <v>-535232.5563117024</v>
      </c>
      <c r="R108" s="4">
        <v>0.1133529877116156</v>
      </c>
      <c r="S108" s="4">
        <f t="shared" si="13"/>
        <v>-2.831873388425832E-07</v>
      </c>
    </row>
    <row r="109" spans="1:19" ht="12.75">
      <c r="A109" t="s">
        <v>166</v>
      </c>
      <c r="B109" t="s">
        <v>167</v>
      </c>
      <c r="C109" s="4">
        <f>+payroll!G109</f>
        <v>0.16454192083471092</v>
      </c>
      <c r="D109" s="4">
        <f>+IFR!T109</f>
        <v>0.21019727351321865</v>
      </c>
      <c r="E109" s="4">
        <f>+claims!R109</f>
        <v>0.2547417840375587</v>
      </c>
      <c r="F109" s="4">
        <f>+costs!L109</f>
        <v>0.3319449003090929</v>
      </c>
      <c r="H109" s="4">
        <f aca="true" t="shared" si="14" ref="H109:H173">(C109*$C$3)+(D109*$D$3)+(E109*$E$3)+(F109*$F$3)</f>
        <v>0.28422060708458075</v>
      </c>
      <c r="J109" s="17">
        <f t="shared" si="12"/>
        <v>15453462.575798368</v>
      </c>
      <c r="L109" s="7">
        <f>+J109/payroll!F109</f>
        <v>0.01239667834155142</v>
      </c>
      <c r="O109" s="17">
        <v>16795538.407076407</v>
      </c>
      <c r="P109" s="17">
        <f t="shared" si="8"/>
        <v>-1342075.8312780391</v>
      </c>
      <c r="R109" s="4">
        <v>0.28422123959389595</v>
      </c>
      <c r="S109" s="4">
        <f t="shared" si="13"/>
        <v>-6.325093152015349E-07</v>
      </c>
    </row>
    <row r="110" spans="1:19" ht="12.75">
      <c r="A110" t="s">
        <v>544</v>
      </c>
      <c r="B110" t="s">
        <v>543</v>
      </c>
      <c r="C110" s="4">
        <f>+payroll!G110</f>
        <v>0.008003392015620368</v>
      </c>
      <c r="D110" s="4">
        <f>+IFR!T110</f>
        <v>0.006981411811564029</v>
      </c>
      <c r="E110" s="4">
        <f>+claims!R110</f>
        <v>0.0014718309859154928</v>
      </c>
      <c r="F110" s="4">
        <f>+costs!L110</f>
        <v>0.0020926523932636746</v>
      </c>
      <c r="H110" s="4">
        <f>(C110*$C$3)+(D110*$D$3)+(E110*$E$3)+(F110*$F$3)</f>
        <v>0.0033494665622435782</v>
      </c>
      <c r="J110" s="17">
        <f>(+H110*$J$277)</f>
        <v>182115.0714561514</v>
      </c>
      <c r="L110" s="7">
        <f>+J110/payroll!F110</f>
        <v>0.003003501752501405</v>
      </c>
      <c r="O110" s="17">
        <v>197931.70613744404</v>
      </c>
      <c r="P110" s="17">
        <f t="shared" si="8"/>
        <v>-15816.634681292635</v>
      </c>
      <c r="R110" s="4">
        <v>0.0033494705502668328</v>
      </c>
      <c r="S110" s="4">
        <f t="shared" si="13"/>
        <v>-3.988023254512807E-09</v>
      </c>
    </row>
    <row r="111" spans="1:19" ht="12.75">
      <c r="A111" t="s">
        <v>168</v>
      </c>
      <c r="B111" t="s">
        <v>169</v>
      </c>
      <c r="C111" s="4">
        <f>+payroll!G111</f>
        <v>0.008009022295808927</v>
      </c>
      <c r="D111" s="4">
        <f>+IFR!T111</f>
        <v>0.005257829863069759</v>
      </c>
      <c r="E111" s="4">
        <f>+claims!R111</f>
        <v>0.0007582159624413146</v>
      </c>
      <c r="F111" s="4">
        <f>+costs!L111</f>
        <v>0.0009585235654812629</v>
      </c>
      <c r="H111" s="4">
        <f t="shared" si="14"/>
        <v>0.0023472030535147907</v>
      </c>
      <c r="J111" s="17">
        <f t="shared" si="12"/>
        <v>127620.63566522543</v>
      </c>
      <c r="L111" s="7">
        <f>+J111/payroll!F111</f>
        <v>0.0021032819344124396</v>
      </c>
      <c r="O111" s="17">
        <v>138704.49683277652</v>
      </c>
      <c r="P111" s="17">
        <f t="shared" si="8"/>
        <v>-11083.861167551091</v>
      </c>
      <c r="R111" s="4">
        <v>0.0023472048803981336</v>
      </c>
      <c r="S111" s="4">
        <f t="shared" si="13"/>
        <v>-1.8268833429542497E-09</v>
      </c>
    </row>
    <row r="112" spans="1:19" ht="12.75">
      <c r="A112" t="s">
        <v>170</v>
      </c>
      <c r="B112" t="s">
        <v>171</v>
      </c>
      <c r="C112" s="4">
        <f>+payroll!G112</f>
        <v>0.009733817841971066</v>
      </c>
      <c r="D112" s="4">
        <f>+IFR!T112</f>
        <v>0.006590581753613152</v>
      </c>
      <c r="E112" s="4">
        <f>+claims!R112</f>
        <v>0.0016948356807511735</v>
      </c>
      <c r="F112" s="4">
        <f>+costs!L112</f>
        <v>0.0032624670696552636</v>
      </c>
      <c r="H112" s="4">
        <f t="shared" si="14"/>
        <v>0.004252255543353862</v>
      </c>
      <c r="J112" s="17">
        <f t="shared" si="12"/>
        <v>231200.94132511268</v>
      </c>
      <c r="L112" s="7">
        <f>+J112/payroll!F112</f>
        <v>0.003135179957486437</v>
      </c>
      <c r="O112" s="17">
        <v>251281.00253351135</v>
      </c>
      <c r="P112" s="17">
        <f t="shared" si="8"/>
        <v>-20080.061208398663</v>
      </c>
      <c r="R112" s="4">
        <v>0.004252261760308178</v>
      </c>
      <c r="S112" s="4">
        <f t="shared" si="13"/>
        <v>-6.216954315935164E-09</v>
      </c>
    </row>
    <row r="113" spans="1:19" ht="12.75">
      <c r="A113" t="s">
        <v>172</v>
      </c>
      <c r="B113" t="s">
        <v>173</v>
      </c>
      <c r="C113" s="4">
        <f>+payroll!G113</f>
        <v>0.008914589993383081</v>
      </c>
      <c r="D113" s="4">
        <f>+IFR!T113</f>
        <v>0.009404428397294455</v>
      </c>
      <c r="E113" s="4">
        <f>+claims!R113</f>
        <v>0.0052183098591549295</v>
      </c>
      <c r="F113" s="4">
        <f>+costs!L113</f>
        <v>0.00386441929278406</v>
      </c>
      <c r="H113" s="4">
        <f t="shared" si="14"/>
        <v>0.005391275353378367</v>
      </c>
      <c r="J113" s="17">
        <f t="shared" si="12"/>
        <v>293131.0039896702</v>
      </c>
      <c r="L113" s="7">
        <f>+J113/payroll!F113</f>
        <v>0.0043402672588874185</v>
      </c>
      <c r="O113" s="17">
        <v>318587.24523676245</v>
      </c>
      <c r="P113" s="17">
        <f t="shared" si="8"/>
        <v>-25456.241247092257</v>
      </c>
      <c r="R113" s="4">
        <v>0.005391282717567055</v>
      </c>
      <c r="S113" s="4">
        <f t="shared" si="13"/>
        <v>-7.364188687672413E-09</v>
      </c>
    </row>
    <row r="114" spans="1:19" ht="12.75">
      <c r="A114" t="s">
        <v>174</v>
      </c>
      <c r="B114" t="s">
        <v>175</v>
      </c>
      <c r="C114" s="4">
        <f>+payroll!G114</f>
        <v>0.04458995606998611</v>
      </c>
      <c r="D114" s="4">
        <f>+IFR!T114</f>
        <v>0.03239402831510181</v>
      </c>
      <c r="E114" s="4">
        <f>+claims!R114</f>
        <v>0.013647887323943661</v>
      </c>
      <c r="F114" s="4">
        <f>+costs!L114</f>
        <v>0.010460069033396602</v>
      </c>
      <c r="H114" s="4">
        <f t="shared" si="14"/>
        <v>0.0179462225667655</v>
      </c>
      <c r="J114" s="17">
        <f t="shared" si="12"/>
        <v>975760.6306495863</v>
      </c>
      <c r="L114" s="7">
        <f>+J114/payroll!F114</f>
        <v>0.0028884332640084047</v>
      </c>
      <c r="O114" s="17">
        <v>1060500.323263476</v>
      </c>
      <c r="P114" s="17">
        <f t="shared" si="8"/>
        <v>-84739.69261388958</v>
      </c>
      <c r="R114" s="4">
        <v>0.01794624250055455</v>
      </c>
      <c r="S114" s="4">
        <f t="shared" si="13"/>
        <v>-1.9933789049964012E-08</v>
      </c>
    </row>
    <row r="115" spans="1:19" ht="12.75">
      <c r="A115" t="s">
        <v>176</v>
      </c>
      <c r="B115" t="s">
        <v>177</v>
      </c>
      <c r="C115" s="4">
        <f>+payroll!G115</f>
        <v>0.010452365355578854</v>
      </c>
      <c r="D115" s="4">
        <f>+IFR!T115</f>
        <v>0.008761224540404297</v>
      </c>
      <c r="E115" s="4">
        <f>+claims!R115</f>
        <v>0.004816901408450704</v>
      </c>
      <c r="F115" s="4">
        <f>+costs!L115</f>
        <v>0.004144589153552575</v>
      </c>
      <c r="H115" s="4">
        <f t="shared" si="14"/>
        <v>0.005610987440397045</v>
      </c>
      <c r="J115" s="17">
        <f t="shared" si="12"/>
        <v>305077.0502282643</v>
      </c>
      <c r="L115" s="7">
        <f>+J115/payroll!F115</f>
        <v>0.003852574516190906</v>
      </c>
      <c r="O115" s="17">
        <v>331571.2419551845</v>
      </c>
      <c r="P115" s="17">
        <f t="shared" si="8"/>
        <v>-26494.191726920195</v>
      </c>
      <c r="R115" s="4">
        <v>0.005610995338360054</v>
      </c>
      <c r="S115" s="4">
        <f t="shared" si="13"/>
        <v>-7.897963009290132E-09</v>
      </c>
    </row>
    <row r="116" spans="1:19" ht="12.75">
      <c r="A116" t="s">
        <v>178</v>
      </c>
      <c r="B116" t="s">
        <v>179</v>
      </c>
      <c r="C116" s="4">
        <f>+payroll!G116</f>
        <v>0.03532268406829065</v>
      </c>
      <c r="D116" s="4">
        <f>+IFR!T116</f>
        <v>0.031585234539404504</v>
      </c>
      <c r="E116" s="4">
        <f>+claims!R116</f>
        <v>0.016279342723004693</v>
      </c>
      <c r="F116" s="4">
        <f>+costs!L116</f>
        <v>0.010460527238191502</v>
      </c>
      <c r="H116" s="4">
        <f t="shared" si="14"/>
        <v>0.0170817075773275</v>
      </c>
      <c r="J116" s="17">
        <f t="shared" si="12"/>
        <v>928755.7699797857</v>
      </c>
      <c r="L116" s="7">
        <f>+J116/payroll!F116</f>
        <v>0.003470594855801174</v>
      </c>
      <c r="O116" s="17">
        <v>1009410.9010508631</v>
      </c>
      <c r="P116" s="17">
        <f t="shared" si="8"/>
        <v>-80655.13107107743</v>
      </c>
      <c r="R116" s="4">
        <v>0.01708172751191128</v>
      </c>
      <c r="S116" s="4">
        <f t="shared" si="13"/>
        <v>-1.9934583778830062E-08</v>
      </c>
    </row>
    <row r="117" spans="1:19" ht="12.75">
      <c r="A117" t="s">
        <v>180</v>
      </c>
      <c r="B117" t="s">
        <v>181</v>
      </c>
      <c r="C117" s="4">
        <f>+payroll!G117</f>
        <v>0.008820109744663856</v>
      </c>
      <c r="D117" s="4">
        <f>+IFR!T117</f>
        <v>0.007591164030573567</v>
      </c>
      <c r="E117" s="4">
        <f>+claims!R117</f>
        <v>0.003880281690140845</v>
      </c>
      <c r="F117" s="4">
        <f>+costs!L117</f>
        <v>0.004461579014788483</v>
      </c>
      <c r="H117" s="4">
        <f t="shared" si="14"/>
        <v>0.0053103988842988946</v>
      </c>
      <c r="J117" s="17">
        <f t="shared" si="12"/>
        <v>288733.63991039916</v>
      </c>
      <c r="L117" s="7">
        <f>+J117/payroll!F117</f>
        <v>0.004320952455633823</v>
      </c>
      <c r="O117" s="17">
        <v>313809.21232090186</v>
      </c>
      <c r="P117" s="17">
        <f t="shared" si="8"/>
        <v>-25075.572410502704</v>
      </c>
      <c r="R117" s="4">
        <v>0.005310407386142153</v>
      </c>
      <c r="S117" s="4">
        <f t="shared" si="13"/>
        <v>-8.501843258047759E-09</v>
      </c>
    </row>
    <row r="118" spans="1:19" ht="12.75">
      <c r="A118" t="s">
        <v>182</v>
      </c>
      <c r="B118" t="s">
        <v>183</v>
      </c>
      <c r="C118" s="4">
        <f>+payroll!G118</f>
        <v>0.0045052828637339466</v>
      </c>
      <c r="D118" s="4">
        <f>+IFR!T118</f>
        <v>0.004230682408711713</v>
      </c>
      <c r="E118" s="4">
        <f>+claims!R118</f>
        <v>0.002007042253521127</v>
      </c>
      <c r="F118" s="4">
        <f>+costs!L118</f>
        <v>0.0007821396884660199</v>
      </c>
      <c r="H118" s="4">
        <f t="shared" si="14"/>
        <v>0.0018623358101634885</v>
      </c>
      <c r="J118" s="17">
        <f t="shared" si="12"/>
        <v>101257.74144647487</v>
      </c>
      <c r="L118" s="7">
        <f>+J118/payroll!F118</f>
        <v>0.0029666223459593336</v>
      </c>
      <c r="O118" s="17">
        <v>110050.8792668678</v>
      </c>
      <c r="P118" s="17">
        <f t="shared" si="8"/>
        <v>-8793.137820392934</v>
      </c>
      <c r="R118" s="4">
        <v>0.001862337300864902</v>
      </c>
      <c r="S118" s="4">
        <f t="shared" si="13"/>
        <v>-1.490701413437573E-09</v>
      </c>
    </row>
    <row r="119" spans="1:19" ht="12.75">
      <c r="A119" t="s">
        <v>184</v>
      </c>
      <c r="B119" t="s">
        <v>185</v>
      </c>
      <c r="C119" s="4">
        <f>+payroll!G119</f>
        <v>0.00475255949329053</v>
      </c>
      <c r="D119" s="4">
        <f>+IFR!T119</f>
        <v>0.004736973651061799</v>
      </c>
      <c r="E119" s="4">
        <f>+claims!R119</f>
        <v>0.0013826291079812206</v>
      </c>
      <c r="F119" s="4">
        <f>+costs!L119</f>
        <v>0.0010842105597688482</v>
      </c>
      <c r="H119" s="4">
        <f t="shared" si="14"/>
        <v>0.002044112345102533</v>
      </c>
      <c r="J119" s="17">
        <f t="shared" si="12"/>
        <v>111141.1799087778</v>
      </c>
      <c r="L119" s="7">
        <f>+J119/payroll!F119</f>
        <v>0.0030867647474854504</v>
      </c>
      <c r="O119" s="17">
        <v>120793.30938535814</v>
      </c>
      <c r="P119" s="17">
        <f t="shared" si="8"/>
        <v>-9652.129476580332</v>
      </c>
      <c r="R119" s="4">
        <v>0.0020441144114198614</v>
      </c>
      <c r="S119" s="4">
        <f t="shared" si="13"/>
        <v>-2.066317328179579E-09</v>
      </c>
    </row>
    <row r="120" spans="1:19" ht="12.75">
      <c r="A120" t="s">
        <v>186</v>
      </c>
      <c r="B120" t="s">
        <v>570</v>
      </c>
      <c r="C120" s="4">
        <f>+payroll!G120</f>
        <v>0.03731377634916503</v>
      </c>
      <c r="D120" s="4">
        <f>+IFR!T120</f>
        <v>0.027490164019444752</v>
      </c>
      <c r="E120" s="4">
        <f>+claims!R120</f>
        <v>0.012220657276995303</v>
      </c>
      <c r="F120" s="4">
        <f>+costs!L120</f>
        <v>0.007148733014950075</v>
      </c>
      <c r="H120" s="4">
        <f t="shared" si="14"/>
        <v>0.014222830946595565</v>
      </c>
      <c r="J120" s="17">
        <f t="shared" si="12"/>
        <v>773314.7431133095</v>
      </c>
      <c r="L120" s="7">
        <f>+J120/payroll!F120</f>
        <v>0.0027355406746006282</v>
      </c>
      <c r="O120" s="17">
        <v>840471.5901633331</v>
      </c>
      <c r="P120" s="17">
        <f t="shared" si="8"/>
        <v>-67156.84705002361</v>
      </c>
      <c r="R120" s="4">
        <v>0.014222844570478597</v>
      </c>
      <c r="S120" s="4">
        <f t="shared" si="13"/>
        <v>-1.3623883032137796E-08</v>
      </c>
    </row>
    <row r="121" spans="1:19" ht="12.75">
      <c r="A121" t="s">
        <v>187</v>
      </c>
      <c r="B121" t="s">
        <v>188</v>
      </c>
      <c r="C121" s="4">
        <f>+payroll!G121</f>
        <v>0.02781394232405819</v>
      </c>
      <c r="D121" s="4">
        <f>+IFR!T121</f>
        <v>0.02587931212611666</v>
      </c>
      <c r="E121" s="4">
        <f>+claims!R121</f>
        <v>0.009232394366197183</v>
      </c>
      <c r="F121" s="4">
        <f>+costs!L121</f>
        <v>0.00785107985498413</v>
      </c>
      <c r="H121" s="4">
        <f t="shared" si="14"/>
        <v>0.012807163874191911</v>
      </c>
      <c r="J121" s="17">
        <f t="shared" si="12"/>
        <v>696342.990967732</v>
      </c>
      <c r="L121" s="7">
        <f>+J121/payroll!F121</f>
        <v>0.003304583648659143</v>
      </c>
      <c r="O121" s="17">
        <v>756817.2541643829</v>
      </c>
      <c r="P121" s="17">
        <f t="shared" si="8"/>
        <v>-60474.26319665089</v>
      </c>
      <c r="R121" s="4">
        <v>0.012807178836173022</v>
      </c>
      <c r="S121" s="4">
        <f t="shared" si="13"/>
        <v>-1.496198111065883E-08</v>
      </c>
    </row>
    <row r="122" spans="1:19" ht="12.75">
      <c r="A122" t="s">
        <v>189</v>
      </c>
      <c r="B122" t="s">
        <v>190</v>
      </c>
      <c r="C122" s="4">
        <f>+payroll!G122</f>
        <v>0.012040096659828676</v>
      </c>
      <c r="D122" s="4">
        <f>+IFR!T122</f>
        <v>0.010622004066028064</v>
      </c>
      <c r="E122" s="4">
        <f>+claims!R122</f>
        <v>0.0028990610328638497</v>
      </c>
      <c r="F122" s="4">
        <f>+costs!L122</f>
        <v>0.003428318284784178</v>
      </c>
      <c r="H122" s="4">
        <f t="shared" si="14"/>
        <v>0.005324612716532177</v>
      </c>
      <c r="J122" s="17">
        <f t="shared" si="12"/>
        <v>289506.46538117976</v>
      </c>
      <c r="L122" s="7">
        <f>+J122/payroll!F122</f>
        <v>0.0031738352864967793</v>
      </c>
      <c r="O122" s="17">
        <v>314649.59859248647</v>
      </c>
      <c r="P122" s="17">
        <f t="shared" si="8"/>
        <v>-25143.133211306704</v>
      </c>
      <c r="R122" s="4">
        <v>0.005324619249890427</v>
      </c>
      <c r="S122" s="4">
        <f t="shared" si="13"/>
        <v>-6.533358250238042E-09</v>
      </c>
    </row>
    <row r="123" spans="1:19" ht="12.75">
      <c r="A123" t="s">
        <v>191</v>
      </c>
      <c r="B123" t="s">
        <v>571</v>
      </c>
      <c r="C123" s="4">
        <f>+payroll!G123</f>
        <v>0.02193637841871552</v>
      </c>
      <c r="D123" s="4">
        <f>+IFR!T123</f>
        <v>0.019697361072139062</v>
      </c>
      <c r="E123" s="4">
        <f>+claims!R123</f>
        <v>0.009990610328638499</v>
      </c>
      <c r="F123" s="4">
        <f>+costs!L123</f>
        <v>0.00908028528595731</v>
      </c>
      <c r="H123" s="4">
        <f t="shared" si="14"/>
        <v>0.012150980157226984</v>
      </c>
      <c r="J123" s="17">
        <f t="shared" si="12"/>
        <v>660665.3861065612</v>
      </c>
      <c r="L123" s="7">
        <f>+J123/payroll!F123</f>
        <v>0.003975325687688323</v>
      </c>
      <c r="O123" s="17">
        <v>718040.767578109</v>
      </c>
      <c r="P123" s="17">
        <f t="shared" si="8"/>
        <v>-57375.38147154788</v>
      </c>
      <c r="R123" s="4">
        <v>0.012150997460741612</v>
      </c>
      <c r="S123" s="4">
        <f t="shared" si="13"/>
        <v>-1.7303514628086436E-08</v>
      </c>
    </row>
    <row r="124" spans="1:19" ht="12.75">
      <c r="A124" t="s">
        <v>192</v>
      </c>
      <c r="B124" t="s">
        <v>193</v>
      </c>
      <c r="C124" s="4">
        <f>+payroll!G124</f>
        <v>0.010145585592186068</v>
      </c>
      <c r="D124" s="4">
        <f>+IFR!T124</f>
        <v>0.009761927488330038</v>
      </c>
      <c r="E124" s="4">
        <f>+claims!R124</f>
        <v>0.0028544600938967134</v>
      </c>
      <c r="F124" s="4">
        <f>+costs!L124</f>
        <v>0.002172377623726243</v>
      </c>
      <c r="H124" s="4">
        <f t="shared" si="14"/>
        <v>0.004220034723384766</v>
      </c>
      <c r="J124" s="17">
        <f t="shared" si="12"/>
        <v>229449.0513384525</v>
      </c>
      <c r="L124" s="7">
        <f>+J124/payroll!F124</f>
        <v>0.0029851436719805775</v>
      </c>
      <c r="O124" s="17">
        <v>249375.6848432734</v>
      </c>
      <c r="P124" s="17">
        <f t="shared" si="8"/>
        <v>-19926.6335048209</v>
      </c>
      <c r="R124" s="4">
        <v>0.004220038863586051</v>
      </c>
      <c r="S124" s="4">
        <f t="shared" si="13"/>
        <v>-4.1402012851063374E-09</v>
      </c>
    </row>
    <row r="125" spans="1:19" ht="12.75">
      <c r="A125" t="s">
        <v>194</v>
      </c>
      <c r="B125" t="s">
        <v>195</v>
      </c>
      <c r="C125" s="4">
        <f>+payroll!G125</f>
        <v>0.002694180703280356</v>
      </c>
      <c r="D125" s="4">
        <f>+IFR!T125</f>
        <v>0.003034076872400152</v>
      </c>
      <c r="E125" s="4">
        <f>+claims!R125</f>
        <v>0.000892018779342723</v>
      </c>
      <c r="F125" s="4">
        <f>+costs!L125</f>
        <v>0.00017028980752356842</v>
      </c>
      <c r="H125" s="4">
        <f t="shared" si="14"/>
        <v>0.0009520088983756129</v>
      </c>
      <c r="J125" s="17">
        <f t="shared" si="12"/>
        <v>51762.02399179485</v>
      </c>
      <c r="L125" s="7">
        <f>+J125/payroll!F125</f>
        <v>0.002535949607245865</v>
      </c>
      <c r="O125" s="17">
        <v>56257.02611407775</v>
      </c>
      <c r="P125" s="17">
        <f t="shared" si="8"/>
        <v>-4495.002122282902</v>
      </c>
      <c r="R125" s="4">
        <v>0.0009520092231402594</v>
      </c>
      <c r="S125" s="4">
        <f t="shared" si="13"/>
        <v>-3.2476464649055375E-10</v>
      </c>
    </row>
    <row r="126" spans="1:19" ht="12.75">
      <c r="A126" t="s">
        <v>196</v>
      </c>
      <c r="B126" t="s">
        <v>572</v>
      </c>
      <c r="C126" s="4">
        <f>+payroll!G126</f>
        <v>0.0002649555316487541</v>
      </c>
      <c r="D126" s="4">
        <f>+IFR!T126</f>
        <v>9.081405973600327E-05</v>
      </c>
      <c r="E126" s="4">
        <f>+claims!R126</f>
        <v>0</v>
      </c>
      <c r="F126" s="4">
        <f>+costs!L126</f>
        <v>0</v>
      </c>
      <c r="H126" s="4">
        <f t="shared" si="14"/>
        <v>4.447119892309467E-05</v>
      </c>
      <c r="J126" s="17">
        <f t="shared" si="12"/>
        <v>2417.9598210991626</v>
      </c>
      <c r="L126" s="7">
        <f>+J126/payroll!F126</f>
        <v>0.0012045703799121827</v>
      </c>
      <c r="O126" s="17">
        <v>2627.965241885739</v>
      </c>
      <c r="P126" s="17">
        <f t="shared" si="8"/>
        <v>-210.00542078657645</v>
      </c>
      <c r="R126" s="4">
        <v>4.447119893189031E-05</v>
      </c>
      <c r="S126" s="4">
        <f t="shared" si="13"/>
        <v>-8.795637558133701E-15</v>
      </c>
    </row>
    <row r="127" spans="1:19" ht="12.75">
      <c r="A127" t="s">
        <v>197</v>
      </c>
      <c r="B127" t="s">
        <v>198</v>
      </c>
      <c r="C127" s="4">
        <f>+payroll!G127</f>
        <v>0.005873024200653364</v>
      </c>
      <c r="D127" s="4">
        <f>+IFR!T127</f>
        <v>0.004760512387743159</v>
      </c>
      <c r="E127" s="4">
        <f>+claims!R127</f>
        <v>0.001293427230046948</v>
      </c>
      <c r="F127" s="4">
        <f>+costs!L127</f>
        <v>0.001867306282575079</v>
      </c>
      <c r="H127" s="4">
        <f t="shared" si="14"/>
        <v>0.0026435899276016552</v>
      </c>
      <c r="J127" s="17">
        <f t="shared" si="12"/>
        <v>143735.5947937738</v>
      </c>
      <c r="L127" s="7">
        <f>+J127/payroll!F127</f>
        <v>0.0032304173256041575</v>
      </c>
      <c r="O127" s="17">
        <v>156218.95050342387</v>
      </c>
      <c r="P127" s="17">
        <f t="shared" si="8"/>
        <v>-12483.355709650059</v>
      </c>
      <c r="R127" s="4">
        <v>0.0026435934860345517</v>
      </c>
      <c r="S127" s="4">
        <f t="shared" si="13"/>
        <v>-3.5584328964347045E-09</v>
      </c>
    </row>
    <row r="128" spans="1:19" ht="12.75">
      <c r="A128" t="s">
        <v>199</v>
      </c>
      <c r="B128" t="s">
        <v>200</v>
      </c>
      <c r="C128" s="4">
        <f>+payroll!G128</f>
        <v>0.011653333788615319</v>
      </c>
      <c r="D128" s="4">
        <f>+IFR!T128</f>
        <v>0.006899429296408192</v>
      </c>
      <c r="E128" s="4">
        <f>+claims!R128</f>
        <v>0.002051643192488263</v>
      </c>
      <c r="F128" s="4">
        <f>+costs!L128</f>
        <v>0.0030807949556459916</v>
      </c>
      <c r="H128" s="4">
        <f t="shared" si="14"/>
        <v>0.004475318837888773</v>
      </c>
      <c r="J128" s="17">
        <f t="shared" si="12"/>
        <v>243329.19729320903</v>
      </c>
      <c r="L128" s="7">
        <f>+J128/payroll!F128</f>
        <v>0.0027561327269091654</v>
      </c>
      <c r="O128" s="17">
        <v>264462.2843821769</v>
      </c>
      <c r="P128" s="17">
        <f t="shared" si="8"/>
        <v>-21133.087088967848</v>
      </c>
      <c r="R128" s="4">
        <v>0.00447532470871433</v>
      </c>
      <c r="S128" s="4">
        <f t="shared" si="13"/>
        <v>-5.870825557467707E-09</v>
      </c>
    </row>
    <row r="129" spans="1:19" ht="12.75">
      <c r="A129" t="s">
        <v>201</v>
      </c>
      <c r="B129" t="s">
        <v>573</v>
      </c>
      <c r="C129" s="4">
        <f>+payroll!G129</f>
        <v>0.002264726159237376</v>
      </c>
      <c r="D129" s="4">
        <f>+IFR!T129</f>
        <v>0.0019258761387426358</v>
      </c>
      <c r="E129" s="4">
        <f>+claims!R129</f>
        <v>0.0003568075117370892</v>
      </c>
      <c r="F129" s="4">
        <f>+costs!L129</f>
        <v>0.00010065857512523666</v>
      </c>
      <c r="H129" s="4">
        <f t="shared" si="14"/>
        <v>0.0006377415590832069</v>
      </c>
      <c r="J129" s="17">
        <f t="shared" si="12"/>
        <v>34674.87955013344</v>
      </c>
      <c r="L129" s="7">
        <f>+J129/payroll!F129</f>
        <v>0.0020209490067654443</v>
      </c>
      <c r="O129" s="17">
        <v>37686.22399188482</v>
      </c>
      <c r="P129" s="17">
        <f t="shared" si="8"/>
        <v>-3011.344441751382</v>
      </c>
      <c r="R129" s="4">
        <v>0.0006377417510649302</v>
      </c>
      <c r="S129" s="4">
        <f t="shared" si="13"/>
        <v>-1.9198172337888536E-10</v>
      </c>
    </row>
    <row r="130" spans="1:19" ht="12.75">
      <c r="A130" t="s">
        <v>496</v>
      </c>
      <c r="B130" t="s">
        <v>497</v>
      </c>
      <c r="C130" s="4">
        <f>+payroll!G130</f>
        <v>0.00127058902538831</v>
      </c>
      <c r="D130" s="4">
        <f>+IFR!T130</f>
        <v>0.0007682109474731159</v>
      </c>
      <c r="E130" s="4">
        <f>+claims!R130</f>
        <v>0</v>
      </c>
      <c r="F130" s="4">
        <f>+costs!L130</f>
        <v>0</v>
      </c>
      <c r="H130" s="4">
        <f>(C130*$C$3)+(D130*$D$3)+(E130*$E$3)+(F130*$F$3)</f>
        <v>0.00025484999660767825</v>
      </c>
      <c r="J130" s="17">
        <f t="shared" si="12"/>
        <v>13856.542371845333</v>
      </c>
      <c r="L130" s="7">
        <f>+J130/payroll!F130</f>
        <v>0.001439480761948636</v>
      </c>
      <c r="O130" s="17">
        <v>15060.015227785343</v>
      </c>
      <c r="P130" s="17">
        <f t="shared" si="8"/>
        <v>-1203.47285594001</v>
      </c>
      <c r="R130" s="4">
        <v>0.00025484999668208205</v>
      </c>
      <c r="S130" s="4">
        <f>+H130-R130</f>
        <v>-7.440380776768674E-14</v>
      </c>
    </row>
    <row r="131" spans="1:19" ht="12.75">
      <c r="A131" t="s">
        <v>202</v>
      </c>
      <c r="B131" t="s">
        <v>522</v>
      </c>
      <c r="C131" s="4">
        <f>+payroll!G131</f>
        <v>0.0019367415245789413</v>
      </c>
      <c r="D131" s="4">
        <f>+IFR!T131</f>
        <v>0.001956853477014487</v>
      </c>
      <c r="E131" s="4">
        <f>+claims!R131</f>
        <v>0.004781690140845071</v>
      </c>
      <c r="F131" s="4">
        <f>+costs!L131</f>
        <v>0.0014171292604968058</v>
      </c>
      <c r="H131" s="4">
        <f t="shared" si="14"/>
        <v>0.0020542304526240227</v>
      </c>
      <c r="J131" s="17">
        <f t="shared" si="12"/>
        <v>111691.31523332417</v>
      </c>
      <c r="L131" s="7">
        <f>+J131/payroll!F131</f>
        <v>0.007612088550251198</v>
      </c>
      <c r="O131" s="17">
        <v>121388.6463480957</v>
      </c>
      <c r="P131" s="17">
        <f t="shared" si="8"/>
        <v>-9697.331114771529</v>
      </c>
      <c r="R131" s="4">
        <v>0.0020542331530165265</v>
      </c>
      <c r="S131" s="4">
        <f t="shared" si="13"/>
        <v>-2.700392503791199E-09</v>
      </c>
    </row>
    <row r="132" spans="1:19" ht="12.75">
      <c r="A132" t="s">
        <v>203</v>
      </c>
      <c r="B132" t="s">
        <v>204</v>
      </c>
      <c r="C132" s="4">
        <f>+payroll!G132</f>
        <v>0.0022934903021087747</v>
      </c>
      <c r="D132" s="4">
        <f>+IFR!T132</f>
        <v>0.0024235169849574235</v>
      </c>
      <c r="E132" s="4">
        <f>+claims!R132</f>
        <v>0.006161971830985915</v>
      </c>
      <c r="F132" s="4">
        <f>+costs!L132</f>
        <v>0.003703169821664026</v>
      </c>
      <c r="H132" s="4">
        <f t="shared" si="14"/>
        <v>0.003735823578529577</v>
      </c>
      <c r="J132" s="17">
        <f t="shared" si="12"/>
        <v>203121.830090989</v>
      </c>
      <c r="L132" s="7">
        <f>+J132/payroll!F132</f>
        <v>0.01169003424802745</v>
      </c>
      <c r="O132" s="17">
        <v>220759.76712386814</v>
      </c>
      <c r="P132" s="17">
        <f t="shared" si="8"/>
        <v>-17637.937032879126</v>
      </c>
      <c r="R132" s="4">
        <v>0.0037358306347968426</v>
      </c>
      <c r="S132" s="4">
        <f t="shared" si="13"/>
        <v>-7.056267265371369E-09</v>
      </c>
    </row>
    <row r="133" spans="1:19" ht="12.75">
      <c r="A133" t="s">
        <v>588</v>
      </c>
      <c r="B133" t="s">
        <v>589</v>
      </c>
      <c r="C133" s="4">
        <f>+payroll!G133</f>
        <v>0.0014950999414185164</v>
      </c>
      <c r="D133" s="4">
        <f>+IFR!T133</f>
        <v>0.0009442748348013209</v>
      </c>
      <c r="E133" s="4">
        <f>+claims!R133</f>
        <v>0</v>
      </c>
      <c r="F133" s="4">
        <f>+costs!L133</f>
        <v>0</v>
      </c>
      <c r="H133" s="4">
        <f>(C133*$C$3)+(D133*$D$3)+(E133*$E$3)+(F133*$F$3)</f>
        <v>0.00030492184702747967</v>
      </c>
      <c r="J133" s="17">
        <f>(+H133*$J$277)</f>
        <v>16579.01726379821</v>
      </c>
      <c r="L133" s="7">
        <f>+J133/payroll!F133</f>
        <v>0.0014636749834287877</v>
      </c>
      <c r="O133" s="17">
        <v>18018.943380986188</v>
      </c>
      <c r="P133" s="17">
        <f>+J133-O133</f>
        <v>-1439.926117187977</v>
      </c>
      <c r="R133" s="4">
        <v>0.0003049218471189358</v>
      </c>
      <c r="S133" s="4">
        <f>+H133-R133</f>
        <v>-9.145613953653875E-14</v>
      </c>
    </row>
    <row r="134" spans="1:19" ht="12.75">
      <c r="A134" t="s">
        <v>205</v>
      </c>
      <c r="B134" t="s">
        <v>206</v>
      </c>
      <c r="C134" s="4">
        <f>+payroll!G134</f>
        <v>0.0020851094778757363</v>
      </c>
      <c r="D134" s="4">
        <f>+IFR!T134</f>
        <v>0.001487317308692391</v>
      </c>
      <c r="E134" s="4">
        <f>+claims!R134</f>
        <v>0.0001784037558685446</v>
      </c>
      <c r="F134" s="4">
        <f>+costs!L134</f>
        <v>2.7665675055817682E-05</v>
      </c>
      <c r="H134" s="4">
        <f t="shared" si="14"/>
        <v>0.0004899133167347883</v>
      </c>
      <c r="J134" s="17">
        <f t="shared" si="12"/>
        <v>26637.256120184502</v>
      </c>
      <c r="L134" s="7">
        <f>+J134/payroll!F134</f>
        <v>0.0016862296245241258</v>
      </c>
      <c r="O134" s="17">
        <v>28950.631584493512</v>
      </c>
      <c r="P134" s="17">
        <f aca="true" t="shared" si="15" ref="P134:P144">+J134-O134</f>
        <v>-2313.3754643090106</v>
      </c>
      <c r="R134" s="4">
        <v>0.0004899133695931123</v>
      </c>
      <c r="S134" s="4">
        <f t="shared" si="13"/>
        <v>-5.285832405457769E-11</v>
      </c>
    </row>
    <row r="135" spans="1:19" ht="12.75">
      <c r="A135" t="s">
        <v>207</v>
      </c>
      <c r="B135" t="s">
        <v>574</v>
      </c>
      <c r="C135" s="4">
        <f>+payroll!G135</f>
        <v>0.0011862007760705866</v>
      </c>
      <c r="D135" s="4">
        <f>+IFR!T135</f>
        <v>0.0005761819386458501</v>
      </c>
      <c r="E135" s="4">
        <f>+claims!R135</f>
        <v>8.92018779342723E-05</v>
      </c>
      <c r="F135" s="4">
        <f>+costs!L135</f>
        <v>1.6389603223864905E-06</v>
      </c>
      <c r="H135" s="4">
        <f t="shared" si="14"/>
        <v>0.00023466149722312733</v>
      </c>
      <c r="J135" s="17">
        <f t="shared" si="12"/>
        <v>12758.866088268034</v>
      </c>
      <c r="L135" s="7">
        <f>+J135/payroll!F135</f>
        <v>0.0014197437523983678</v>
      </c>
      <c r="O135" s="17">
        <v>13866.93322136918</v>
      </c>
      <c r="P135" s="17">
        <f t="shared" si="15"/>
        <v>-1108.0671331011454</v>
      </c>
      <c r="R135" s="4">
        <v>0.00023466150040181308</v>
      </c>
      <c r="S135" s="4">
        <f t="shared" si="13"/>
        <v>-3.178685748861723E-12</v>
      </c>
    </row>
    <row r="136" spans="1:19" ht="12.75">
      <c r="A136" t="s">
        <v>208</v>
      </c>
      <c r="B136" t="s">
        <v>209</v>
      </c>
      <c r="C136" s="4">
        <f>+payroll!G136</f>
        <v>0.00621083352963417</v>
      </c>
      <c r="D136" s="4">
        <f>+IFR!T136</f>
        <v>0.00504548595187836</v>
      </c>
      <c r="E136" s="4">
        <f>+claims!R136</f>
        <v>0.0015610328638497651</v>
      </c>
      <c r="F136" s="4">
        <f>+costs!L136</f>
        <v>0.0019001975394422755</v>
      </c>
      <c r="H136" s="4">
        <f t="shared" si="14"/>
        <v>0.002781313388431896</v>
      </c>
      <c r="J136" s="17">
        <f t="shared" si="12"/>
        <v>151223.80745217617</v>
      </c>
      <c r="L136" s="7">
        <f>+J136/payroll!F136</f>
        <v>0.0032138556771196506</v>
      </c>
      <c r="O136" s="17">
        <v>164357.3309483806</v>
      </c>
      <c r="P136" s="17">
        <f t="shared" si="15"/>
        <v>-13133.523496204434</v>
      </c>
      <c r="R136" s="4">
        <v>0.0027813170095635077</v>
      </c>
      <c r="S136" s="4">
        <f t="shared" si="13"/>
        <v>-3.6211316115780656E-09</v>
      </c>
    </row>
    <row r="137" spans="1:19" ht="12.75">
      <c r="A137" t="s">
        <v>210</v>
      </c>
      <c r="B137" t="s">
        <v>575</v>
      </c>
      <c r="C137" s="4">
        <f>+payroll!G137</f>
        <v>0.000995287845857912</v>
      </c>
      <c r="D137" s="4">
        <f>+IFR!T137</f>
        <v>0.0009662896911358382</v>
      </c>
      <c r="E137" s="4">
        <f>+claims!R137</f>
        <v>0.0003568075117370892</v>
      </c>
      <c r="F137" s="4">
        <f>+costs!L137</f>
        <v>7.604253252394282E-05</v>
      </c>
      <c r="H137" s="4">
        <f t="shared" si="14"/>
        <v>0.00034434383839914784</v>
      </c>
      <c r="J137" s="17">
        <f t="shared" si="12"/>
        <v>18722.444774472086</v>
      </c>
      <c r="L137" s="7">
        <f>+J137/payroll!F137</f>
        <v>0.0024829612873405156</v>
      </c>
      <c r="O137" s="17">
        <v>20348.275221590222</v>
      </c>
      <c r="P137" s="17">
        <f t="shared" si="15"/>
        <v>-1625.8304471181364</v>
      </c>
      <c r="R137" s="4">
        <v>0.00034434398338443974</v>
      </c>
      <c r="S137" s="4">
        <f t="shared" si="13"/>
        <v>-1.4498529189287818E-10</v>
      </c>
    </row>
    <row r="138" spans="1:19" ht="12.75">
      <c r="A138" t="s">
        <v>211</v>
      </c>
      <c r="B138" t="s">
        <v>576</v>
      </c>
      <c r="C138" s="4">
        <f>+payroll!G138</f>
        <v>0.0013463212192360732</v>
      </c>
      <c r="D138" s="4">
        <f>+IFR!T138</f>
        <v>0.0012825484890171062</v>
      </c>
      <c r="E138" s="4">
        <f>+claims!R138</f>
        <v>0.0004906103286384976</v>
      </c>
      <c r="F138" s="4">
        <f>+costs!L138</f>
        <v>0.0004986049807411589</v>
      </c>
      <c r="H138" s="4">
        <f t="shared" si="14"/>
        <v>0.0007013632512721175</v>
      </c>
      <c r="J138" s="17">
        <f t="shared" si="12"/>
        <v>38134.077844498184</v>
      </c>
      <c r="L138" s="7">
        <f>+J138/payroll!F138</f>
        <v>0.003738700265689095</v>
      </c>
      <c r="O138" s="17">
        <v>41445.88555595156</v>
      </c>
      <c r="P138" s="17">
        <f t="shared" si="15"/>
        <v>-3311.8077114533735</v>
      </c>
      <c r="R138" s="4">
        <v>0.0007013642014399848</v>
      </c>
      <c r="S138" s="4">
        <f t="shared" si="13"/>
        <v>-9.501678673463215E-10</v>
      </c>
    </row>
    <row r="139" spans="1:19" ht="12.75">
      <c r="A139" t="s">
        <v>212</v>
      </c>
      <c r="B139" t="s">
        <v>523</v>
      </c>
      <c r="C139" s="4">
        <f>+payroll!G139</f>
        <v>0.0011522605137937439</v>
      </c>
      <c r="D139" s="4">
        <f>+IFR!T139</f>
        <v>0.0010838189062480931</v>
      </c>
      <c r="E139" s="4">
        <f>+claims!R139</f>
        <v>0.0004460093896713615</v>
      </c>
      <c r="F139" s="4">
        <f>+costs!L139</f>
        <v>0.0003720062294763491</v>
      </c>
      <c r="H139" s="4">
        <f t="shared" si="14"/>
        <v>0.0005696150736417433</v>
      </c>
      <c r="J139" s="17">
        <f t="shared" si="12"/>
        <v>30970.749494296106</v>
      </c>
      <c r="L139" s="7">
        <f>+J139/payroll!F139</f>
        <v>0.0035477836398978744</v>
      </c>
      <c r="O139" s="17">
        <v>33660.399531703195</v>
      </c>
      <c r="P139" s="17">
        <f t="shared" si="15"/>
        <v>-2689.6500374070893</v>
      </c>
      <c r="R139" s="4">
        <v>0.0005696157825686662</v>
      </c>
      <c r="S139" s="4">
        <f t="shared" si="13"/>
        <v>-7.089269229163322E-10</v>
      </c>
    </row>
    <row r="140" spans="1:19" ht="12.75">
      <c r="A140" t="s">
        <v>213</v>
      </c>
      <c r="B140" t="s">
        <v>577</v>
      </c>
      <c r="C140" s="4">
        <f>+payroll!G140</f>
        <v>0.01774476878337139</v>
      </c>
      <c r="D140" s="4">
        <f>+IFR!T140</f>
        <v>0.01649981925315476</v>
      </c>
      <c r="E140" s="4">
        <f>+claims!R140</f>
        <v>0.01868544600938967</v>
      </c>
      <c r="F140" s="4">
        <f>+costs!L140</f>
        <v>0.019669162596329646</v>
      </c>
      <c r="H140" s="4">
        <f t="shared" si="14"/>
        <v>0.018884887963772006</v>
      </c>
      <c r="J140" s="17">
        <f t="shared" si="12"/>
        <v>1026797.1502483226</v>
      </c>
      <c r="L140" s="7">
        <f>+J140/payroll!F140</f>
        <v>0.007637837261119964</v>
      </c>
      <c r="O140" s="17">
        <v>1115968.500718268</v>
      </c>
      <c r="P140" s="17">
        <f t="shared" si="15"/>
        <v>-89171.35046994546</v>
      </c>
      <c r="R140" s="4">
        <v>0.01888492544306026</v>
      </c>
      <c r="S140" s="4">
        <f t="shared" si="13"/>
        <v>-3.747928825278968E-08</v>
      </c>
    </row>
    <row r="141" spans="1:19" ht="12.75">
      <c r="A141" t="s">
        <v>214</v>
      </c>
      <c r="B141" t="s">
        <v>215</v>
      </c>
      <c r="C141" s="4">
        <f>+payroll!G141</f>
        <v>0.0010245373453309017</v>
      </c>
      <c r="D141" s="4">
        <f>+IFR!T141</f>
        <v>0.0009574402748848375</v>
      </c>
      <c r="E141" s="4">
        <f>+claims!R141</f>
        <v>0.0004460093896713615</v>
      </c>
      <c r="F141" s="4">
        <f>+costs!L141</f>
        <v>0.00024043476589350363</v>
      </c>
      <c r="H141" s="4">
        <f t="shared" si="14"/>
        <v>0.0004589094705137738</v>
      </c>
      <c r="J141" s="17">
        <f t="shared" si="12"/>
        <v>24951.534658265045</v>
      </c>
      <c r="L141" s="7">
        <f>+J141/payroll!F141</f>
        <v>0.003214589779999502</v>
      </c>
      <c r="O141" s="17">
        <v>27118.3590524265</v>
      </c>
      <c r="P141" s="17">
        <f t="shared" si="15"/>
        <v>-2166.824394161453</v>
      </c>
      <c r="R141" s="4">
        <v>0.00045890992873173656</v>
      </c>
      <c r="S141" s="4">
        <f t="shared" si="13"/>
        <v>-4.5821796275944196E-10</v>
      </c>
    </row>
    <row r="142" spans="1:19" ht="12.75">
      <c r="A142" t="s">
        <v>216</v>
      </c>
      <c r="B142" t="s">
        <v>217</v>
      </c>
      <c r="C142" s="4">
        <f>+payroll!G142</f>
        <v>0.0008157709229182045</v>
      </c>
      <c r="D142" s="4">
        <f>+IFR!T142</f>
        <v>0.0009943449695881653</v>
      </c>
      <c r="E142" s="4">
        <f>+claims!R142</f>
        <v>0.0014553990610328639</v>
      </c>
      <c r="F142" s="4">
        <f>+costs!L142</f>
        <v>0.0009215118773758638</v>
      </c>
      <c r="H142" s="4">
        <f t="shared" si="14"/>
        <v>0.000997481472143744</v>
      </c>
      <c r="J142" s="17">
        <f t="shared" si="12"/>
        <v>54234.42993082631</v>
      </c>
      <c r="L142" s="7">
        <f>+J142/payroll!F142</f>
        <v>0.008775319728834476</v>
      </c>
      <c r="O142" s="17">
        <v>58943.96558900711</v>
      </c>
      <c r="P142" s="17">
        <f t="shared" si="15"/>
        <v>-4709.535658180801</v>
      </c>
      <c r="R142" s="4">
        <v>0.0009974832280919563</v>
      </c>
      <c r="S142" s="4">
        <f t="shared" si="13"/>
        <v>-1.7559482123549741E-09</v>
      </c>
    </row>
    <row r="143" spans="1:19" ht="12.75">
      <c r="A143" t="s">
        <v>218</v>
      </c>
      <c r="B143" t="s">
        <v>219</v>
      </c>
      <c r="C143" s="4">
        <f>+payroll!G143</f>
        <v>0.00011331369308289445</v>
      </c>
      <c r="D143" s="4">
        <f>+IFR!T143</f>
        <v>9.050172304851095E-05</v>
      </c>
      <c r="E143" s="4">
        <f>+claims!R143</f>
        <v>0</v>
      </c>
      <c r="F143" s="4">
        <f>+costs!L143</f>
        <v>1.4424029498852946E-05</v>
      </c>
      <c r="H143" s="4">
        <f t="shared" si="14"/>
        <v>3.413134471573744E-05</v>
      </c>
      <c r="J143" s="17">
        <f aca="true" t="shared" si="16" ref="J143:J172">(+H143*$J$277)</f>
        <v>1855.7678263960634</v>
      </c>
      <c r="L143" s="7">
        <f>+J143/payroll!F143</f>
        <v>0.0021617095325487832</v>
      </c>
      <c r="O143" s="17">
        <v>2016.9502676315442</v>
      </c>
      <c r="P143" s="17">
        <f t="shared" si="15"/>
        <v>-161.18244123548084</v>
      </c>
      <c r="R143" s="4">
        <v>3.413137220809834E-05</v>
      </c>
      <c r="S143" s="4">
        <f t="shared" si="13"/>
        <v>-2.7492360899763688E-11</v>
      </c>
    </row>
    <row r="144" spans="1:19" ht="12.75">
      <c r="A144" t="s">
        <v>220</v>
      </c>
      <c r="B144" t="s">
        <v>476</v>
      </c>
      <c r="C144" s="4">
        <f>+payroll!G144</f>
        <v>0.0002087835238501716</v>
      </c>
      <c r="D144" s="4">
        <f>+IFR!T144</f>
        <v>0.00010769491090708863</v>
      </c>
      <c r="E144" s="4">
        <f>+claims!R144</f>
        <v>0</v>
      </c>
      <c r="F144" s="4">
        <f>+costs!L144</f>
        <v>0</v>
      </c>
      <c r="H144" s="4">
        <f t="shared" si="14"/>
        <v>3.955980434465753E-05</v>
      </c>
      <c r="J144" s="17">
        <f t="shared" si="16"/>
        <v>2150.920590230617</v>
      </c>
      <c r="L144" s="7">
        <f>+J144/payroll!F144</f>
        <v>0.0013598288297926712</v>
      </c>
      <c r="O144" s="17">
        <v>2337.7330342126497</v>
      </c>
      <c r="P144" s="17">
        <f t="shared" si="15"/>
        <v>-186.81244398203262</v>
      </c>
      <c r="R144" s="4">
        <v>3.955980435508814E-05</v>
      </c>
      <c r="S144" s="4">
        <f t="shared" si="13"/>
        <v>-1.0430614434241842E-14</v>
      </c>
    </row>
    <row r="145" spans="1:19" ht="12.75" outlineLevel="1">
      <c r="A145" t="s">
        <v>221</v>
      </c>
      <c r="B145" t="s">
        <v>222</v>
      </c>
      <c r="C145" s="4">
        <f>+payroll!G145</f>
        <v>0.00010085110551793715</v>
      </c>
      <c r="D145" s="4">
        <f>+IFR!T145</f>
        <v>0.00011025689689298368</v>
      </c>
      <c r="E145" s="4">
        <f>+claims!R145</f>
        <v>4.460093896713615E-05</v>
      </c>
      <c r="F145" s="4">
        <f>+costs!L145</f>
        <v>7.591512848298516E-06</v>
      </c>
      <c r="H145" s="4">
        <f t="shared" si="14"/>
        <v>3.763354885541464E-05</v>
      </c>
      <c r="J145" s="17">
        <f t="shared" si="16"/>
        <v>2046.187448535572</v>
      </c>
      <c r="L145" s="7">
        <f>+J145/payroll!F145</f>
        <v>0.0026780633362779986</v>
      </c>
      <c r="O145" s="17">
        <v>2223.870787259551</v>
      </c>
      <c r="P145" s="17">
        <f aca="true" t="shared" si="17" ref="P145:P171">+J145-O145</f>
        <v>-177.68333872397898</v>
      </c>
      <c r="R145" s="4">
        <v>3.7633563330988116E-05</v>
      </c>
      <c r="S145" s="4">
        <f t="shared" si="13"/>
        <v>-1.4475573476978483E-11</v>
      </c>
    </row>
    <row r="146" spans="1:19" ht="12.75" outlineLevel="1">
      <c r="A146" t="s">
        <v>223</v>
      </c>
      <c r="B146" t="s">
        <v>224</v>
      </c>
      <c r="C146" s="4">
        <f>+payroll!G146</f>
        <v>2.442617824164229E-05</v>
      </c>
      <c r="D146" s="4">
        <f>+IFR!T146</f>
        <v>3.842978978842585E-05</v>
      </c>
      <c r="E146" s="4">
        <f>+claims!R146</f>
        <v>0</v>
      </c>
      <c r="F146" s="4">
        <f>+costs!L146</f>
        <v>0</v>
      </c>
      <c r="H146" s="4">
        <f t="shared" si="14"/>
        <v>7.856996003758517E-06</v>
      </c>
      <c r="J146" s="17">
        <f t="shared" si="16"/>
        <v>427.1956032595028</v>
      </c>
      <c r="L146" s="7">
        <f>+J146/payroll!F146</f>
        <v>0.00230848652124267</v>
      </c>
      <c r="O146" s="17">
        <v>464.2985326125245</v>
      </c>
      <c r="P146" s="17">
        <f t="shared" si="17"/>
        <v>-37.10292935302175</v>
      </c>
      <c r="R146" s="4">
        <v>7.85699600748057E-06</v>
      </c>
      <c r="S146" s="4">
        <f t="shared" si="13"/>
        <v>-3.722052505615581E-15</v>
      </c>
    </row>
    <row r="147" spans="1:19" ht="12.75" outlineLevel="1">
      <c r="A147" t="s">
        <v>225</v>
      </c>
      <c r="B147" t="s">
        <v>226</v>
      </c>
      <c r="C147" s="4">
        <f>+payroll!G147</f>
        <v>0.0001667331358956461</v>
      </c>
      <c r="D147" s="4">
        <f>+IFR!T147</f>
        <v>0.00022188628627841113</v>
      </c>
      <c r="E147" s="4">
        <f>+claims!R147</f>
        <v>4.460093896713615E-05</v>
      </c>
      <c r="F147" s="4">
        <f>+costs!L147</f>
        <v>3.5750675011027045E-06</v>
      </c>
      <c r="H147" s="4">
        <f t="shared" si="14"/>
        <v>5.7412609117489193E-05</v>
      </c>
      <c r="J147" s="17">
        <f t="shared" si="16"/>
        <v>3121.6019678405373</v>
      </c>
      <c r="L147" s="7">
        <f>+J147/payroll!F147</f>
        <v>0.0024712216392811293</v>
      </c>
      <c r="O147" s="17">
        <v>3392.6862441847984</v>
      </c>
      <c r="P147" s="17">
        <f t="shared" si="17"/>
        <v>-271.08427634426107</v>
      </c>
      <c r="R147" s="4">
        <v>5.741261595092556E-05</v>
      </c>
      <c r="S147" s="4">
        <f t="shared" si="13"/>
        <v>-6.833436363962685E-12</v>
      </c>
    </row>
    <row r="148" spans="1:19" ht="12.75" outlineLevel="1">
      <c r="A148" t="s">
        <v>527</v>
      </c>
      <c r="B148" t="s">
        <v>525</v>
      </c>
      <c r="C148" s="4">
        <f>+payroll!G148</f>
        <v>0.00012946460434223555</v>
      </c>
      <c r="D148" s="4">
        <f>+IFR!T148</f>
        <v>0.0001537191591537034</v>
      </c>
      <c r="E148" s="4">
        <f>+claims!R148</f>
        <v>0</v>
      </c>
      <c r="F148" s="4">
        <f>+costs!L148</f>
        <v>0</v>
      </c>
      <c r="H148" s="4">
        <f>(C148*$C$3)+(D148*$D$3)+(E148*$E$3)+(F148*$F$3)</f>
        <v>3.539797043699237E-05</v>
      </c>
      <c r="J148" s="17">
        <f t="shared" si="16"/>
        <v>1924.63599672944</v>
      </c>
      <c r="L148" s="7">
        <f>+J148/payroll!F148</f>
        <v>0.0019622468770874573</v>
      </c>
      <c r="O148" s="17">
        <v>2091.795098724122</v>
      </c>
      <c r="P148" s="17">
        <f>+J148-O148</f>
        <v>-167.15910199468203</v>
      </c>
      <c r="R148" s="4">
        <v>3.539797045188058E-05</v>
      </c>
      <c r="S148" s="4">
        <f>+H148-R148</f>
        <v>-1.4888210022462323E-14</v>
      </c>
    </row>
    <row r="149" spans="1:19" ht="12.75" outlineLevel="1">
      <c r="A149" t="s">
        <v>228</v>
      </c>
      <c r="B149" t="s">
        <v>229</v>
      </c>
      <c r="C149" s="4">
        <f>+payroll!G149</f>
        <v>0.00019024755463551788</v>
      </c>
      <c r="D149" s="4">
        <f>+IFR!T149</f>
        <v>0.0001994689089018294</v>
      </c>
      <c r="E149" s="4">
        <f>+claims!R149</f>
        <v>0</v>
      </c>
      <c r="F149" s="4">
        <f>+costs!L149</f>
        <v>0</v>
      </c>
      <c r="H149" s="4">
        <f t="shared" si="14"/>
        <v>4.8714557942168413E-05</v>
      </c>
      <c r="J149" s="17">
        <f t="shared" si="16"/>
        <v>2648.677046248915</v>
      </c>
      <c r="L149" s="7">
        <f>+J149/payroll!F149</f>
        <v>0.001837663610359989</v>
      </c>
      <c r="O149" s="17">
        <v>2878.720793366431</v>
      </c>
      <c r="P149" s="17">
        <f t="shared" si="17"/>
        <v>-230.04374711751598</v>
      </c>
      <c r="R149" s="4">
        <v>4.8714557961487636E-05</v>
      </c>
      <c r="S149" s="4">
        <f t="shared" si="13"/>
        <v>-1.9319222328666175E-14</v>
      </c>
    </row>
    <row r="150" spans="1:19" ht="12.75" outlineLevel="1">
      <c r="A150" t="s">
        <v>230</v>
      </c>
      <c r="B150" t="s">
        <v>231</v>
      </c>
      <c r="C150" s="4">
        <f>+payroll!G150</f>
        <v>1.7971204750555535E-05</v>
      </c>
      <c r="D150" s="4">
        <f>+IFR!T150</f>
        <v>1.9214894894212925E-05</v>
      </c>
      <c r="E150" s="4">
        <f>+claims!R150</f>
        <v>0</v>
      </c>
      <c r="F150" s="4">
        <f>+costs!L150</f>
        <v>0</v>
      </c>
      <c r="H150" s="4">
        <f t="shared" si="14"/>
        <v>4.648262455596058E-06</v>
      </c>
      <c r="J150" s="17">
        <f t="shared" si="16"/>
        <v>252.73237798224113</v>
      </c>
      <c r="L150" s="7">
        <f>+J150/payroll!F150</f>
        <v>0.0018562641714493947</v>
      </c>
      <c r="O150" s="17">
        <v>274.6827714178217</v>
      </c>
      <c r="P150" s="17">
        <f t="shared" si="17"/>
        <v>-21.950393435580565</v>
      </c>
      <c r="R150" s="4">
        <v>4.648262457457084E-06</v>
      </c>
      <c r="S150" s="4">
        <f t="shared" si="13"/>
        <v>-1.8610262528077903E-15</v>
      </c>
    </row>
    <row r="151" spans="1:19" ht="12.75" outlineLevel="1">
      <c r="A151" t="s">
        <v>232</v>
      </c>
      <c r="B151" t="s">
        <v>233</v>
      </c>
      <c r="C151" s="4">
        <f>+payroll!G151</f>
        <v>0.00036113432460686503</v>
      </c>
      <c r="D151" s="4">
        <f>+IFR!T151</f>
        <v>0.00042455767766260934</v>
      </c>
      <c r="E151" s="4">
        <f>+claims!R151</f>
        <v>4.460093896713615E-05</v>
      </c>
      <c r="F151" s="4">
        <f>+costs!L151</f>
        <v>6.93588219321819E-06</v>
      </c>
      <c r="H151" s="4">
        <f t="shared" si="14"/>
        <v>0.00010906317044468564</v>
      </c>
      <c r="J151" s="17">
        <f t="shared" si="16"/>
        <v>5929.913527921329</v>
      </c>
      <c r="L151" s="7">
        <f>+J151/payroll!F151</f>
        <v>0.0021673830993817794</v>
      </c>
      <c r="O151" s="17">
        <v>6444.90727432315</v>
      </c>
      <c r="P151" s="17">
        <f t="shared" si="17"/>
        <v>-514.9937464018212</v>
      </c>
      <c r="R151" s="4">
        <v>0.00010906318370145929</v>
      </c>
      <c r="S151" s="4">
        <f t="shared" si="13"/>
        <v>-1.3256773649206015E-11</v>
      </c>
    </row>
    <row r="152" spans="1:19" ht="12.75" outlineLevel="1">
      <c r="A152" t="s">
        <v>234</v>
      </c>
      <c r="B152" t="s">
        <v>235</v>
      </c>
      <c r="C152" s="4">
        <f>+payroll!G152</f>
        <v>0.0021169493301741397</v>
      </c>
      <c r="D152" s="4">
        <f>+IFR!T152</f>
        <v>0.0025395686085184746</v>
      </c>
      <c r="E152" s="4">
        <f>+claims!R152</f>
        <v>0.001784037558685446</v>
      </c>
      <c r="F152" s="4">
        <f>+costs!L152</f>
        <v>0.00134829230660823</v>
      </c>
      <c r="H152" s="4">
        <f t="shared" si="14"/>
        <v>0.0016586457601043315</v>
      </c>
      <c r="J152" s="17">
        <f t="shared" si="16"/>
        <v>90182.83523914644</v>
      </c>
      <c r="L152" s="7">
        <f>+J152/payroll!F152</f>
        <v>0.005623018501736823</v>
      </c>
      <c r="O152" s="17">
        <v>98014.4525338562</v>
      </c>
      <c r="P152" s="17">
        <f t="shared" si="17"/>
        <v>-7831.617294709751</v>
      </c>
      <c r="R152" s="4">
        <v>0.0016586483293911046</v>
      </c>
      <c r="S152" s="4">
        <f t="shared" si="13"/>
        <v>-2.569286773135629E-09</v>
      </c>
    </row>
    <row r="153" spans="1:19" ht="12.75" outlineLevel="1">
      <c r="A153" t="s">
        <v>236</v>
      </c>
      <c r="B153" t="s">
        <v>237</v>
      </c>
      <c r="C153" s="4">
        <f>+payroll!G153</f>
        <v>0.00026684704644043127</v>
      </c>
      <c r="D153" s="4">
        <f>+IFR!T153</f>
        <v>0.00023606870870033022</v>
      </c>
      <c r="E153" s="4">
        <f>+claims!R153</f>
        <v>8.92018779342723E-05</v>
      </c>
      <c r="F153" s="4">
        <f>+costs!L153</f>
        <v>8.245980350235589E-07</v>
      </c>
      <c r="H153" s="4">
        <f t="shared" si="14"/>
        <v>7.673950990375016E-05</v>
      </c>
      <c r="J153" s="17">
        <f t="shared" si="16"/>
        <v>4172.431958917757</v>
      </c>
      <c r="L153" s="7">
        <f>+J153/payroll!F153</f>
        <v>0.002063872925093687</v>
      </c>
      <c r="O153" s="17">
        <v>4534.747099688456</v>
      </c>
      <c r="P153" s="17">
        <f t="shared" si="17"/>
        <v>-362.31514077069914</v>
      </c>
      <c r="R153" s="4">
        <v>7.673951149780613E-05</v>
      </c>
      <c r="S153" s="4">
        <f t="shared" si="13"/>
        <v>-1.5940559690372919E-12</v>
      </c>
    </row>
    <row r="154" spans="1:19" ht="12.75" outlineLevel="1">
      <c r="A154" t="s">
        <v>238</v>
      </c>
      <c r="B154" t="s">
        <v>239</v>
      </c>
      <c r="C154" s="4">
        <f>+payroll!G154</f>
        <v>0.0003801701538836969</v>
      </c>
      <c r="D154" s="4">
        <f>+IFR!T154</f>
        <v>0.0003884153753615898</v>
      </c>
      <c r="E154" s="4">
        <f>+claims!R154</f>
        <v>0.0003568075117370892</v>
      </c>
      <c r="F154" s="4">
        <f>+costs!L154</f>
        <v>5.0191609002228605E-06</v>
      </c>
      <c r="H154" s="4">
        <f t="shared" si="14"/>
        <v>0.00015260581445635793</v>
      </c>
      <c r="J154" s="17">
        <f t="shared" si="16"/>
        <v>8297.386550331157</v>
      </c>
      <c r="L154" s="7">
        <f>+J154/payroll!F154</f>
        <v>0.0028808417029010168</v>
      </c>
      <c r="O154" s="17">
        <v>9017.753360928586</v>
      </c>
      <c r="P154" s="17">
        <f t="shared" si="17"/>
        <v>-720.3668105974284</v>
      </c>
      <c r="R154" s="4">
        <v>0.00015260582405750373</v>
      </c>
      <c r="S154" s="4">
        <f t="shared" si="13"/>
        <v>-9.601145806127295E-12</v>
      </c>
    </row>
    <row r="155" spans="1:19" ht="12.75" outlineLevel="1">
      <c r="A155" t="s">
        <v>240</v>
      </c>
      <c r="B155" t="s">
        <v>241</v>
      </c>
      <c r="C155" s="4">
        <f>+payroll!G155</f>
        <v>0.00028799534418699535</v>
      </c>
      <c r="D155" s="4">
        <f>+IFR!T155</f>
        <v>0.00029188340339304395</v>
      </c>
      <c r="E155" s="4">
        <f>+claims!R155</f>
        <v>8.92018779342723E-05</v>
      </c>
      <c r="F155" s="4">
        <f>+costs!L155</f>
        <v>1.0725047416222347E-06</v>
      </c>
      <c r="H155" s="4">
        <f t="shared" si="14"/>
        <v>8.65086279826191E-05</v>
      </c>
      <c r="J155" s="17">
        <f t="shared" si="16"/>
        <v>4703.592250843495</v>
      </c>
      <c r="L155" s="7">
        <f>+J155/payroll!F155</f>
        <v>0.0021557594080280937</v>
      </c>
      <c r="O155" s="17">
        <v>5112.039976177007</v>
      </c>
      <c r="P155" s="17">
        <f t="shared" si="17"/>
        <v>-408.4477253335117</v>
      </c>
      <c r="R155" s="4">
        <v>8.65086300544432E-05</v>
      </c>
      <c r="S155" s="4">
        <f t="shared" si="13"/>
        <v>-2.0718240897844506E-12</v>
      </c>
    </row>
    <row r="156" spans="1:19" ht="12.75" outlineLevel="1">
      <c r="A156" t="s">
        <v>242</v>
      </c>
      <c r="B156" t="s">
        <v>243</v>
      </c>
      <c r="C156" s="4">
        <f>+payroll!G156</f>
        <v>6.223274542845241E-05</v>
      </c>
      <c r="D156" s="4">
        <f>+IFR!T156</f>
        <v>5.3984704702788694E-05</v>
      </c>
      <c r="E156" s="4">
        <f>+claims!R156</f>
        <v>0</v>
      </c>
      <c r="F156" s="4">
        <f>+costs!L156</f>
        <v>0</v>
      </c>
      <c r="H156" s="4">
        <f t="shared" si="14"/>
        <v>1.4527181266405138E-05</v>
      </c>
      <c r="J156" s="17">
        <f t="shared" si="16"/>
        <v>789.8626856617183</v>
      </c>
      <c r="L156" s="7">
        <f>+J156/payroll!F156</f>
        <v>0.0016752851074841371</v>
      </c>
      <c r="O156" s="17">
        <v>858.4640926075957</v>
      </c>
      <c r="P156" s="17">
        <f t="shared" si="17"/>
        <v>-68.60140694587744</v>
      </c>
      <c r="R156" s="4">
        <v>1.4527181271633736E-05</v>
      </c>
      <c r="S156" s="4">
        <f t="shared" si="13"/>
        <v>-5.228597164063341E-15</v>
      </c>
    </row>
    <row r="157" spans="1:19" ht="12.75" outlineLevel="1">
      <c r="A157" t="s">
        <v>244</v>
      </c>
      <c r="B157" t="s">
        <v>245</v>
      </c>
      <c r="C157" s="4">
        <f>+payroll!G157</f>
        <v>0.00020024935539163564</v>
      </c>
      <c r="D157" s="4">
        <f>+IFR!T157</f>
        <v>0.00024018618617766157</v>
      </c>
      <c r="E157" s="4">
        <f>+claims!R157</f>
        <v>0</v>
      </c>
      <c r="F157" s="4">
        <f>+costs!L157</f>
        <v>0</v>
      </c>
      <c r="H157" s="4">
        <f t="shared" si="14"/>
        <v>5.505444269616215E-05</v>
      </c>
      <c r="J157" s="17">
        <f t="shared" si="16"/>
        <v>2993.385238894359</v>
      </c>
      <c r="L157" s="7">
        <f>+J157/payroll!F157</f>
        <v>0.001973093095105517</v>
      </c>
      <c r="O157" s="17">
        <v>3253.367692359849</v>
      </c>
      <c r="P157" s="17">
        <f t="shared" si="17"/>
        <v>-259.9824534654899</v>
      </c>
      <c r="R157" s="4">
        <v>5.5054442719424975E-05</v>
      </c>
      <c r="S157" s="4">
        <f t="shared" si="13"/>
        <v>-2.326282477196559E-14</v>
      </c>
    </row>
    <row r="158" spans="1:19" ht="12.75" outlineLevel="1">
      <c r="A158" t="s">
        <v>246</v>
      </c>
      <c r="B158" t="s">
        <v>247</v>
      </c>
      <c r="C158" s="4">
        <f>+payroll!G158</f>
        <v>0.0004965430543664552</v>
      </c>
      <c r="D158" s="4">
        <f>+IFR!T158</f>
        <v>0.0005165146746563427</v>
      </c>
      <c r="E158" s="4">
        <f>+claims!R158</f>
        <v>0.0001784037558685446</v>
      </c>
      <c r="F158" s="4">
        <f>+costs!L158</f>
        <v>8.538032595797865E-05</v>
      </c>
      <c r="H158" s="4">
        <f t="shared" si="14"/>
        <v>0.0002046209750829186</v>
      </c>
      <c r="J158" s="17">
        <f t="shared" si="16"/>
        <v>11125.521872262583</v>
      </c>
      <c r="L158" s="7">
        <f>+J158/payroll!F158</f>
        <v>0.002957464711297929</v>
      </c>
      <c r="O158" s="17">
        <v>12091.686030246108</v>
      </c>
      <c r="P158" s="17">
        <f t="shared" si="17"/>
        <v>-966.164157983525</v>
      </c>
      <c r="R158" s="4">
        <v>0.00020462113781691206</v>
      </c>
      <c r="S158" s="4">
        <f t="shared" si="13"/>
        <v>-1.6273399346274607E-10</v>
      </c>
    </row>
    <row r="159" spans="1:19" ht="12.75" outlineLevel="1">
      <c r="A159" t="s">
        <v>248</v>
      </c>
      <c r="B159" t="s">
        <v>249</v>
      </c>
      <c r="C159" s="4">
        <f>+payroll!G159</f>
        <v>0.0007503301808933732</v>
      </c>
      <c r="D159" s="4">
        <f>+IFR!T159</f>
        <v>0.000789640680652655</v>
      </c>
      <c r="E159" s="4">
        <f>+claims!R159</f>
        <v>0.0005798122065727699</v>
      </c>
      <c r="F159" s="4">
        <f>+costs!L159</f>
        <v>9.82487544430449E-05</v>
      </c>
      <c r="H159" s="4">
        <f t="shared" si="14"/>
        <v>0.00033841744134499596</v>
      </c>
      <c r="J159" s="17">
        <f t="shared" si="16"/>
        <v>18400.218472779598</v>
      </c>
      <c r="L159" s="7">
        <f>+J159/payroll!F159</f>
        <v>0.0032368804138022643</v>
      </c>
      <c r="O159" s="17">
        <v>19997.893741389475</v>
      </c>
      <c r="P159" s="17">
        <f t="shared" si="17"/>
        <v>-1597.675268609877</v>
      </c>
      <c r="R159" s="4">
        <v>0.00033841762862499053</v>
      </c>
      <c r="S159" s="4">
        <f t="shared" si="13"/>
        <v>-1.8727999457224948E-10</v>
      </c>
    </row>
    <row r="160" spans="1:19" ht="12.75" outlineLevel="1">
      <c r="A160" t="s">
        <v>250</v>
      </c>
      <c r="B160" t="s">
        <v>251</v>
      </c>
      <c r="C160" s="4">
        <f>+payroll!G160</f>
        <v>0.00014468659966069406</v>
      </c>
      <c r="D160" s="4">
        <f>+IFR!T160</f>
        <v>0.00022646126125322374</v>
      </c>
      <c r="E160" s="4">
        <f>+claims!R160</f>
        <v>8.92018779342723E-05</v>
      </c>
      <c r="F160" s="4">
        <f>+costs!L160</f>
        <v>4.936220326754627E-05</v>
      </c>
      <c r="H160" s="4">
        <f t="shared" si="14"/>
        <v>8.939108626490833E-05</v>
      </c>
      <c r="J160" s="17">
        <f t="shared" si="16"/>
        <v>4860.31544431131</v>
      </c>
      <c r="L160" s="7">
        <f>+J160/payroll!F160</f>
        <v>0.0044339647620258785</v>
      </c>
      <c r="O160" s="17">
        <v>5282.390676353471</v>
      </c>
      <c r="P160" s="17">
        <f t="shared" si="17"/>
        <v>-422.0752320421607</v>
      </c>
      <c r="R160" s="4">
        <v>8.939118034175406E-05</v>
      </c>
      <c r="S160" s="4">
        <f t="shared" si="13"/>
        <v>-9.407684573308102E-11</v>
      </c>
    </row>
    <row r="161" spans="1:19" ht="12.75" outlineLevel="1">
      <c r="A161" t="s">
        <v>252</v>
      </c>
      <c r="B161" t="s">
        <v>253</v>
      </c>
      <c r="C161" s="4">
        <f>+payroll!G161</f>
        <v>7.3374508008213E-05</v>
      </c>
      <c r="D161" s="4">
        <f>+IFR!T161</f>
        <v>6.725213212974524E-05</v>
      </c>
      <c r="E161" s="4">
        <f>+claims!R161</f>
        <v>0</v>
      </c>
      <c r="F161" s="4">
        <f>+costs!L161</f>
        <v>0</v>
      </c>
      <c r="H161" s="4">
        <f t="shared" si="14"/>
        <v>1.757833001724478E-05</v>
      </c>
      <c r="J161" s="17">
        <f t="shared" si="16"/>
        <v>955.7578102902531</v>
      </c>
      <c r="L161" s="7">
        <f>+J161/payroll!F161</f>
        <v>0.0017193280330205047</v>
      </c>
      <c r="O161" s="17">
        <v>1038.767593731907</v>
      </c>
      <c r="P161" s="17">
        <f t="shared" si="17"/>
        <v>-83.0097834416539</v>
      </c>
      <c r="R161" s="4">
        <v>1.757833002375837E-05</v>
      </c>
      <c r="S161" s="4">
        <f t="shared" si="13"/>
        <v>-6.513588496695477E-15</v>
      </c>
    </row>
    <row r="162" spans="1:19" ht="12.75" outlineLevel="1">
      <c r="A162" t="s">
        <v>254</v>
      </c>
      <c r="B162" t="s">
        <v>255</v>
      </c>
      <c r="C162" s="4">
        <f>+payroll!G162</f>
        <v>4.322763443052416E-05</v>
      </c>
      <c r="D162" s="4">
        <f>+IFR!T162</f>
        <v>4.437725725568223E-05</v>
      </c>
      <c r="E162" s="4">
        <f>+claims!R162</f>
        <v>0</v>
      </c>
      <c r="F162" s="4">
        <f>+costs!L162</f>
        <v>0</v>
      </c>
      <c r="H162" s="4">
        <f t="shared" si="14"/>
        <v>1.09506114607758E-05</v>
      </c>
      <c r="J162" s="17">
        <f t="shared" si="16"/>
        <v>595.3997007009705</v>
      </c>
      <c r="L162" s="7">
        <f>+J162/payroll!F162</f>
        <v>0.0018180391565813172</v>
      </c>
      <c r="O162" s="17">
        <v>647.1115461960165</v>
      </c>
      <c r="P162" s="17">
        <f t="shared" si="17"/>
        <v>-51.71184549504608</v>
      </c>
      <c r="R162" s="4">
        <v>1.0950611465073884E-05</v>
      </c>
      <c r="S162" s="4">
        <f t="shared" si="13"/>
        <v>-4.298084037659446E-15</v>
      </c>
    </row>
    <row r="163" spans="1:19" ht="12.75" outlineLevel="1">
      <c r="A163" t="s">
        <v>256</v>
      </c>
      <c r="B163" t="s">
        <v>257</v>
      </c>
      <c r="C163" s="4">
        <f>+payroll!G163</f>
        <v>0.0006067933923188782</v>
      </c>
      <c r="D163" s="4">
        <f>+IFR!T163</f>
        <v>0.0005709568768566126</v>
      </c>
      <c r="E163" s="4">
        <f>+claims!R163</f>
        <v>0.0004014084507042253</v>
      </c>
      <c r="F163" s="4">
        <f>+costs!L163</f>
        <v>0.00072516619874674</v>
      </c>
      <c r="H163" s="4">
        <f t="shared" si="14"/>
        <v>0.0006425297705006141</v>
      </c>
      <c r="J163" s="17">
        <f t="shared" si="16"/>
        <v>34935.22114430185</v>
      </c>
      <c r="L163" s="7">
        <f>+J163/payroll!F163</f>
        <v>0.007599390203076525</v>
      </c>
      <c r="O163" s="17">
        <v>37969.345071850155</v>
      </c>
      <c r="P163" s="17">
        <f t="shared" si="17"/>
        <v>-3034.123927548302</v>
      </c>
      <c r="R163" s="4">
        <v>0.0006425311522900871</v>
      </c>
      <c r="S163" s="4">
        <f t="shared" si="13"/>
        <v>-1.3817894729904051E-09</v>
      </c>
    </row>
    <row r="164" spans="1:19" ht="12.75" outlineLevel="1">
      <c r="A164" t="s">
        <v>258</v>
      </c>
      <c r="B164" t="s">
        <v>259</v>
      </c>
      <c r="C164" s="4">
        <f>+payroll!G164</f>
        <v>4.6689961569405934E-05</v>
      </c>
      <c r="D164" s="4">
        <f>+IFR!T164</f>
        <v>6.267715715493263E-05</v>
      </c>
      <c r="E164" s="4">
        <f>+claims!R164</f>
        <v>0</v>
      </c>
      <c r="F164" s="4">
        <f>+costs!L164</f>
        <v>0</v>
      </c>
      <c r="H164" s="4">
        <f t="shared" si="14"/>
        <v>1.3670889840542322E-05</v>
      </c>
      <c r="J164" s="17">
        <f t="shared" si="16"/>
        <v>743.3049513746679</v>
      </c>
      <c r="L164" s="7">
        <f>+J164/payroll!F164</f>
        <v>0.0021013558341363685</v>
      </c>
      <c r="O164" s="17">
        <v>807.8627110711145</v>
      </c>
      <c r="P164" s="17">
        <f t="shared" si="17"/>
        <v>-64.55775969644662</v>
      </c>
      <c r="R164" s="4">
        <v>1.367088984661281E-05</v>
      </c>
      <c r="S164" s="4">
        <f t="shared" si="13"/>
        <v>-6.0704886213278075E-15</v>
      </c>
    </row>
    <row r="165" spans="1:19" ht="12.75" outlineLevel="1">
      <c r="A165" t="s">
        <v>260</v>
      </c>
      <c r="B165" t="s">
        <v>261</v>
      </c>
      <c r="C165" s="4">
        <f>+payroll!G165</f>
        <v>4.3505822817163163E-05</v>
      </c>
      <c r="D165" s="4">
        <f>+IFR!T165</f>
        <v>4.666474474308853E-05</v>
      </c>
      <c r="E165" s="4">
        <f>+claims!R165</f>
        <v>0</v>
      </c>
      <c r="F165" s="4">
        <f>+costs!L165</f>
        <v>0</v>
      </c>
      <c r="H165" s="4">
        <f t="shared" si="14"/>
        <v>1.127132094503146E-05</v>
      </c>
      <c r="J165" s="17">
        <f t="shared" si="16"/>
        <v>612.8371133625147</v>
      </c>
      <c r="L165" s="7">
        <f>+J165/payroll!F165</f>
        <v>0.0018593183790825017</v>
      </c>
      <c r="O165" s="17">
        <v>666.0634386067536</v>
      </c>
      <c r="P165" s="17">
        <f t="shared" si="17"/>
        <v>-53.226325244238865</v>
      </c>
      <c r="R165" s="4">
        <v>1.1271320949551096E-05</v>
      </c>
      <c r="S165" s="4">
        <f t="shared" si="13"/>
        <v>-4.519635669409175E-15</v>
      </c>
    </row>
    <row r="166" spans="1:19" ht="12.75" outlineLevel="1">
      <c r="A166" t="s">
        <v>262</v>
      </c>
      <c r="B166" t="s">
        <v>263</v>
      </c>
      <c r="C166" s="4">
        <f>+payroll!G166</f>
        <v>5.917935095720052E-05</v>
      </c>
      <c r="D166" s="4">
        <f>+IFR!T166</f>
        <v>6.31346546524139E-05</v>
      </c>
      <c r="E166" s="4">
        <f>+claims!R166</f>
        <v>0</v>
      </c>
      <c r="F166" s="4">
        <f>+costs!L166</f>
        <v>0</v>
      </c>
      <c r="H166" s="4">
        <f t="shared" si="14"/>
        <v>1.52892507012018E-05</v>
      </c>
      <c r="J166" s="17">
        <f t="shared" si="16"/>
        <v>831.2974416127021</v>
      </c>
      <c r="L166" s="7">
        <f>+J166/payroll!F166</f>
        <v>0.0018541392048428721</v>
      </c>
      <c r="O166" s="17">
        <v>903.4975532528204</v>
      </c>
      <c r="P166" s="17">
        <f t="shared" si="17"/>
        <v>-72.20011164011828</v>
      </c>
      <c r="R166" s="4">
        <v>1.5289250707316603E-05</v>
      </c>
      <c r="S166" s="4">
        <f t="shared" si="13"/>
        <v>-6.1148019969963635E-15</v>
      </c>
    </row>
    <row r="167" spans="1:19" ht="12.75" outlineLevel="1">
      <c r="A167" t="s">
        <v>515</v>
      </c>
      <c r="B167" t="s">
        <v>516</v>
      </c>
      <c r="C167" s="4">
        <f>+payroll!G167</f>
        <v>3.8925914498014656E-06</v>
      </c>
      <c r="D167" s="4">
        <f>+IFR!T167</f>
        <v>1.0979939939550243E-05</v>
      </c>
      <c r="E167" s="4">
        <f>+claims!R167</f>
        <v>0</v>
      </c>
      <c r="F167" s="4">
        <f>+costs!L167</f>
        <v>0</v>
      </c>
      <c r="H167" s="4">
        <f>(C167*$C$3)+(D167*$D$3)+(E167*$E$3)+(F167*$F$3)</f>
        <v>1.8590664236689635E-06</v>
      </c>
      <c r="J167" s="17">
        <f t="shared" si="16"/>
        <v>101.07998043766834</v>
      </c>
      <c r="L167" s="7">
        <f>+J167/payroll!F167</f>
        <v>0.0034275390832030415</v>
      </c>
      <c r="O167" s="17">
        <v>109.85901127171333</v>
      </c>
      <c r="P167" s="17">
        <f t="shared" si="17"/>
        <v>-8.779030834044988</v>
      </c>
      <c r="R167" s="4">
        <v>1.859066424732407E-06</v>
      </c>
      <c r="S167" s="4">
        <f>+H167-R167</f>
        <v>-1.0634435125306697E-15</v>
      </c>
    </row>
    <row r="168" spans="1:19" ht="12.75" outlineLevel="1">
      <c r="A168" t="s">
        <v>264</v>
      </c>
      <c r="B168" t="s">
        <v>265</v>
      </c>
      <c r="C168" s="4">
        <f>+payroll!G168</f>
        <v>1.986857807470683E-05</v>
      </c>
      <c r="D168" s="4">
        <f>+IFR!T168</f>
        <v>2.1959879879100485E-05</v>
      </c>
      <c r="E168" s="4">
        <f>+claims!R168</f>
        <v>0</v>
      </c>
      <c r="F168" s="4">
        <f>+costs!L168</f>
        <v>0</v>
      </c>
      <c r="H168" s="4">
        <f t="shared" si="14"/>
        <v>5.228557244225914E-06</v>
      </c>
      <c r="J168" s="17">
        <f t="shared" si="16"/>
        <v>284.2837981660481</v>
      </c>
      <c r="L168" s="7">
        <f>+J168/payroll!F168</f>
        <v>0.0018886062071132045</v>
      </c>
      <c r="O168" s="17">
        <v>308.9745056524645</v>
      </c>
      <c r="P168" s="17">
        <f t="shared" si="17"/>
        <v>-24.690707486416386</v>
      </c>
      <c r="R168" s="4">
        <v>5.2285572463528014E-06</v>
      </c>
      <c r="S168" s="4">
        <f t="shared" si="13"/>
        <v>-2.1268870250613393E-15</v>
      </c>
    </row>
    <row r="169" spans="1:19" ht="12.75" outlineLevel="1">
      <c r="A169" t="s">
        <v>266</v>
      </c>
      <c r="B169" t="s">
        <v>267</v>
      </c>
      <c r="C169" s="4">
        <f>+payroll!G169</f>
        <v>0.003420868101412767</v>
      </c>
      <c r="D169" s="4">
        <f>+IFR!T169</f>
        <v>0.003436721201079226</v>
      </c>
      <c r="E169" s="4">
        <f>+claims!R169</f>
        <v>0.0004906103286384976</v>
      </c>
      <c r="F169" s="4">
        <f>+costs!L169</f>
        <v>0.00019122423779583758</v>
      </c>
      <c r="H169" s="4">
        <f t="shared" si="14"/>
        <v>0.0010455247547847763</v>
      </c>
      <c r="J169" s="17">
        <f t="shared" si="16"/>
        <v>56846.608822171635</v>
      </c>
      <c r="L169" s="7">
        <f>+J169/payroll!F169</f>
        <v>0.002193432749004884</v>
      </c>
      <c r="O169" s="17">
        <v>61783.54311661775</v>
      </c>
      <c r="P169" s="17">
        <f t="shared" si="17"/>
        <v>-4936.934294446117</v>
      </c>
      <c r="R169" s="4">
        <v>0.0010455251194769557</v>
      </c>
      <c r="S169" s="4">
        <f t="shared" si="13"/>
        <v>-3.646921794501351E-10</v>
      </c>
    </row>
    <row r="170" spans="1:19" ht="12.75" outlineLevel="1">
      <c r="A170" t="s">
        <v>268</v>
      </c>
      <c r="B170" t="s">
        <v>269</v>
      </c>
      <c r="C170" s="4">
        <f>+payroll!G170</f>
        <v>6.770383799456543E-05</v>
      </c>
      <c r="D170" s="4">
        <f>+IFR!T170</f>
        <v>7.365709709448287E-05</v>
      </c>
      <c r="E170" s="4">
        <f>+claims!R170</f>
        <v>0</v>
      </c>
      <c r="F170" s="4">
        <f>+costs!L170</f>
        <v>0</v>
      </c>
      <c r="H170" s="4">
        <f t="shared" si="14"/>
        <v>1.767011688613104E-05</v>
      </c>
      <c r="J170" s="17">
        <f t="shared" si="16"/>
        <v>960.7483877076794</v>
      </c>
      <c r="L170" s="7">
        <f>+J170/payroll!F170</f>
        <v>0.001873063351243818</v>
      </c>
      <c r="O170" s="17">
        <v>1044.191614377533</v>
      </c>
      <c r="P170" s="17">
        <f t="shared" si="17"/>
        <v>-83.44322666985352</v>
      </c>
      <c r="R170" s="4">
        <v>1.767011689326497E-05</v>
      </c>
      <c r="S170" s="4">
        <f t="shared" si="13"/>
        <v>-7.133931710342004E-15</v>
      </c>
    </row>
    <row r="171" spans="1:19" ht="12.75" outlineLevel="1">
      <c r="A171" t="s">
        <v>270</v>
      </c>
      <c r="B171" t="s">
        <v>271</v>
      </c>
      <c r="C171" s="4">
        <f>+payroll!G171</f>
        <v>6.514991644952233E-05</v>
      </c>
      <c r="D171" s="4">
        <f>+IFR!T171</f>
        <v>6.31346546524139E-05</v>
      </c>
      <c r="E171" s="4">
        <f>+claims!R171</f>
        <v>0</v>
      </c>
      <c r="F171" s="4">
        <f>+costs!L171</f>
        <v>0</v>
      </c>
      <c r="H171" s="4">
        <f t="shared" si="14"/>
        <v>1.603557138774203E-05</v>
      </c>
      <c r="J171" s="17">
        <f t="shared" si="16"/>
        <v>871.8759166124455</v>
      </c>
      <c r="L171" s="7">
        <f>+J171/payroll!F171</f>
        <v>0.0017664319414177696</v>
      </c>
      <c r="O171" s="17">
        <v>947.6003629593849</v>
      </c>
      <c r="P171" s="17">
        <f t="shared" si="17"/>
        <v>-75.72444634693943</v>
      </c>
      <c r="R171" s="4">
        <v>1.603557139385683E-05</v>
      </c>
      <c r="S171" s="4">
        <f t="shared" si="13"/>
        <v>-6.1147986088645745E-15</v>
      </c>
    </row>
    <row r="172" spans="1:19" ht="12.75" outlineLevel="1">
      <c r="A172" t="s">
        <v>272</v>
      </c>
      <c r="B172" t="s">
        <v>273</v>
      </c>
      <c r="C172" s="4">
        <f>+payroll!G172</f>
        <v>0.00042277299963480665</v>
      </c>
      <c r="D172" s="4">
        <f>+IFR!T172</f>
        <v>0.0004140352352205404</v>
      </c>
      <c r="E172" s="4">
        <f>+claims!R172</f>
        <v>8.92018779342723E-05</v>
      </c>
      <c r="F172" s="4">
        <f>+costs!L172</f>
        <v>1.7679927777447004E-06</v>
      </c>
      <c r="H172" s="4">
        <f t="shared" si="14"/>
        <v>0.00011904210671370604</v>
      </c>
      <c r="J172" s="17">
        <f t="shared" si="16"/>
        <v>6472.481921400599</v>
      </c>
      <c r="L172" s="7">
        <f>+J172/payroll!F172</f>
        <v>0.0020207830643251745</v>
      </c>
      <c r="O172" s="17">
        <v>7034.562045530331</v>
      </c>
      <c r="P172" s="17">
        <f aca="true" t="shared" si="18" ref="P172:P235">+J172-O172</f>
        <v>-562.0801241297313</v>
      </c>
      <c r="R172" s="4">
        <v>0.00011904211012254626</v>
      </c>
      <c r="S172" s="4">
        <f aca="true" t="shared" si="19" ref="S172:S235">+H172-R172</f>
        <v>-3.4088402131420004E-12</v>
      </c>
    </row>
    <row r="173" spans="1:19" ht="12.75" outlineLevel="1">
      <c r="A173" t="s">
        <v>274</v>
      </c>
      <c r="B173" t="s">
        <v>275</v>
      </c>
      <c r="C173" s="4">
        <f>+payroll!G173</f>
        <v>4.596493036179551E-05</v>
      </c>
      <c r="D173" s="4">
        <f>+IFR!T173</f>
        <v>3.0194834833763167E-05</v>
      </c>
      <c r="E173" s="4">
        <f>+claims!R173</f>
        <v>0</v>
      </c>
      <c r="F173" s="4">
        <f>+costs!L173</f>
        <v>0</v>
      </c>
      <c r="H173" s="4">
        <f t="shared" si="14"/>
        <v>9.519970649444835E-06</v>
      </c>
      <c r="J173" s="17">
        <f aca="true" t="shared" si="20" ref="J173:J204">(+H173*$J$277)</f>
        <v>517.6138059198307</v>
      </c>
      <c r="L173" s="7">
        <f>+J173/payroll!F173</f>
        <v>0.0014863987647255282</v>
      </c>
      <c r="O173" s="17">
        <v>562.5697659687125</v>
      </c>
      <c r="P173" s="17">
        <f t="shared" si="18"/>
        <v>-44.95596004888182</v>
      </c>
      <c r="R173" s="4">
        <v>9.519970652369304E-06</v>
      </c>
      <c r="S173" s="4">
        <f t="shared" si="19"/>
        <v>-2.9244693418219864E-15</v>
      </c>
    </row>
    <row r="174" spans="1:19" ht="12.75" outlineLevel="1">
      <c r="A174" t="s">
        <v>276</v>
      </c>
      <c r="B174" t="s">
        <v>277</v>
      </c>
      <c r="C174" s="4">
        <f>+payroll!G174</f>
        <v>0.00015800086122228358</v>
      </c>
      <c r="D174" s="4">
        <f>+IFR!T174</f>
        <v>0.00014960168167637205</v>
      </c>
      <c r="E174" s="4">
        <f>+claims!R174</f>
        <v>0</v>
      </c>
      <c r="F174" s="4">
        <f>+costs!L174</f>
        <v>0</v>
      </c>
      <c r="H174" s="4">
        <f aca="true" t="shared" si="21" ref="H174:H238">(C174*$C$3)+(D174*$D$3)+(E174*$E$3)+(F174*$F$3)</f>
        <v>3.8450317862331955E-05</v>
      </c>
      <c r="J174" s="17">
        <f t="shared" si="20"/>
        <v>2090.5962949276022</v>
      </c>
      <c r="L174" s="7">
        <f>+J174/payroll!F174</f>
        <v>0.0017464928539026572</v>
      </c>
      <c r="O174" s="17">
        <v>2272.169433893803</v>
      </c>
      <c r="P174" s="17">
        <f t="shared" si="18"/>
        <v>-181.573138966201</v>
      </c>
      <c r="R174" s="4">
        <v>3.845031787682137E-05</v>
      </c>
      <c r="S174" s="4">
        <f t="shared" si="19"/>
        <v>-1.4489413358367842E-14</v>
      </c>
    </row>
    <row r="175" spans="1:19" ht="12.75" outlineLevel="1">
      <c r="A175" t="s">
        <v>278</v>
      </c>
      <c r="B175" t="s">
        <v>279</v>
      </c>
      <c r="C175" s="4">
        <f>+payroll!G175</f>
        <v>0.0001742243762306404</v>
      </c>
      <c r="D175" s="4">
        <f>+IFR!T175</f>
        <v>0.00019123395394716675</v>
      </c>
      <c r="E175" s="4">
        <f>+claims!R175</f>
        <v>0</v>
      </c>
      <c r="F175" s="4">
        <f>+costs!L175</f>
        <v>0</v>
      </c>
      <c r="H175" s="4">
        <f t="shared" si="21"/>
        <v>4.568229127222589E-05</v>
      </c>
      <c r="J175" s="17">
        <f t="shared" si="20"/>
        <v>2483.8085661465807</v>
      </c>
      <c r="L175" s="7">
        <f>+J175/payroll!F175</f>
        <v>0.0018817645946215971</v>
      </c>
      <c r="O175" s="17">
        <v>2699.533103227515</v>
      </c>
      <c r="P175" s="17">
        <f t="shared" si="18"/>
        <v>-215.72453708093417</v>
      </c>
      <c r="R175" s="4">
        <v>4.568229129074753E-05</v>
      </c>
      <c r="S175" s="4">
        <f t="shared" si="19"/>
        <v>-1.852164255300437E-14</v>
      </c>
    </row>
    <row r="176" spans="1:19" ht="12.75" outlineLevel="1">
      <c r="A176" t="s">
        <v>280</v>
      </c>
      <c r="B176" t="s">
        <v>281</v>
      </c>
      <c r="C176" s="4">
        <f>+payroll!G176</f>
        <v>0.0013928778522687797</v>
      </c>
      <c r="D176" s="4">
        <f>+IFR!T176</f>
        <v>0.001711955635574875</v>
      </c>
      <c r="E176" s="4">
        <f>+claims!R176</f>
        <v>0.0015492957746478873</v>
      </c>
      <c r="F176" s="4">
        <f>+costs!L176</f>
        <v>0.0005844708843646743</v>
      </c>
      <c r="H176" s="4">
        <f t="shared" si="21"/>
        <v>0.0009711810827964444</v>
      </c>
      <c r="J176" s="17">
        <f t="shared" si="20"/>
        <v>52804.441842782886</v>
      </c>
      <c r="L176" s="7">
        <f>+J176/payroll!F176</f>
        <v>0.00500395636916836</v>
      </c>
      <c r="O176" s="17">
        <v>57389.595666562695</v>
      </c>
      <c r="P176" s="17">
        <f t="shared" si="18"/>
        <v>-4585.153823779809</v>
      </c>
      <c r="R176" s="4">
        <v>0.0009711821966150902</v>
      </c>
      <c r="S176" s="4">
        <f t="shared" si="19"/>
        <v>-1.1138186458217736E-09</v>
      </c>
    </row>
    <row r="177" spans="1:19" ht="12.75" outlineLevel="1">
      <c r="A177" t="s">
        <v>282</v>
      </c>
      <c r="B177" t="s">
        <v>283</v>
      </c>
      <c r="C177" s="4">
        <f>+payroll!G177</f>
        <v>3.860503583971472E-05</v>
      </c>
      <c r="D177" s="4">
        <f>+IFR!T177</f>
        <v>3.842978978842585E-05</v>
      </c>
      <c r="E177" s="4">
        <f>+claims!R177</f>
        <v>0</v>
      </c>
      <c r="F177" s="4">
        <f>+costs!L177</f>
        <v>0</v>
      </c>
      <c r="H177" s="4">
        <f t="shared" si="21"/>
        <v>9.629353203517571E-06</v>
      </c>
      <c r="J177" s="17">
        <f t="shared" si="20"/>
        <v>523.561084771801</v>
      </c>
      <c r="L177" s="7">
        <f>+J177/payroll!F177</f>
        <v>0.0017901090561803772</v>
      </c>
      <c r="O177" s="17">
        <v>569.0335797882801</v>
      </c>
      <c r="P177" s="17">
        <f t="shared" si="18"/>
        <v>-45.472495016479115</v>
      </c>
      <c r="R177" s="4">
        <v>9.629353207239624E-06</v>
      </c>
      <c r="S177" s="4">
        <f t="shared" si="19"/>
        <v>-3.722052505615581E-15</v>
      </c>
    </row>
    <row r="178" spans="1:19" ht="12.75" outlineLevel="1">
      <c r="A178" t="s">
        <v>284</v>
      </c>
      <c r="B178" t="s">
        <v>285</v>
      </c>
      <c r="C178" s="4">
        <f>+payroll!G178</f>
        <v>6.017818874099487E-05</v>
      </c>
      <c r="D178" s="4">
        <f>+IFR!T178</f>
        <v>6.587963963730146E-05</v>
      </c>
      <c r="E178" s="4">
        <f>+claims!R178</f>
        <v>0</v>
      </c>
      <c r="F178" s="4">
        <f>+costs!L178</f>
        <v>0</v>
      </c>
      <c r="H178" s="4">
        <f t="shared" si="21"/>
        <v>1.575722854728704E-05</v>
      </c>
      <c r="J178" s="17">
        <f t="shared" si="20"/>
        <v>856.7420362357402</v>
      </c>
      <c r="L178" s="7">
        <f>+J178/payroll!F178</f>
        <v>0.0018791742592148026</v>
      </c>
      <c r="O178" s="17">
        <v>931.1520699572461</v>
      </c>
      <c r="P178" s="17">
        <f t="shared" si="18"/>
        <v>-74.4100337215059</v>
      </c>
      <c r="R178" s="4">
        <v>1.5757228553667703E-05</v>
      </c>
      <c r="S178" s="4">
        <f t="shared" si="19"/>
        <v>-6.380661922216965E-15</v>
      </c>
    </row>
    <row r="179" spans="1:19" ht="12.75" outlineLevel="1">
      <c r="A179" t="s">
        <v>286</v>
      </c>
      <c r="B179" t="s">
        <v>287</v>
      </c>
      <c r="C179" s="4">
        <f>+payroll!G179</f>
        <v>5.880047062581422E-05</v>
      </c>
      <c r="D179" s="4">
        <f>+IFR!T179</f>
        <v>5.627219219019499E-05</v>
      </c>
      <c r="E179" s="4">
        <f>+claims!R179</f>
        <v>0</v>
      </c>
      <c r="F179" s="4">
        <f>+costs!L179</f>
        <v>0</v>
      </c>
      <c r="H179" s="4">
        <f t="shared" si="21"/>
        <v>1.4384082852001152E-05</v>
      </c>
      <c r="J179" s="17">
        <f t="shared" si="20"/>
        <v>782.0822294367761</v>
      </c>
      <c r="L179" s="7">
        <f>+J179/payroll!F179</f>
        <v>0.001755608628331253</v>
      </c>
      <c r="O179" s="17">
        <v>850.0078857067437</v>
      </c>
      <c r="P179" s="17">
        <f t="shared" si="18"/>
        <v>-67.92565626996759</v>
      </c>
      <c r="R179" s="4">
        <v>1.43840828574513E-05</v>
      </c>
      <c r="S179" s="4">
        <f t="shared" si="19"/>
        <v>-5.4501471017471756E-15</v>
      </c>
    </row>
    <row r="180" spans="1:19" ht="12.75" outlineLevel="1">
      <c r="A180" t="s">
        <v>288</v>
      </c>
      <c r="B180" t="s">
        <v>289</v>
      </c>
      <c r="C180" s="4">
        <f>+payroll!G180</f>
        <v>9.356251795500756E-05</v>
      </c>
      <c r="D180" s="4">
        <f>+IFR!T180</f>
        <v>8.509453453151438E-05</v>
      </c>
      <c r="E180" s="4">
        <f>+claims!R180</f>
        <v>4.460093896713615E-05</v>
      </c>
      <c r="F180" s="4">
        <f>+costs!L180</f>
        <v>0</v>
      </c>
      <c r="H180" s="4">
        <f t="shared" si="21"/>
        <v>2.9022272405885664E-05</v>
      </c>
      <c r="J180" s="17">
        <f t="shared" si="20"/>
        <v>1577.9805872960962</v>
      </c>
      <c r="L180" s="7">
        <f>+J180/payroll!F180</f>
        <v>0.0022261572876610194</v>
      </c>
      <c r="O180" s="17">
        <v>1714.9966002928575</v>
      </c>
      <c r="P180" s="17">
        <f t="shared" si="18"/>
        <v>-137.01601299676122</v>
      </c>
      <c r="R180" s="4">
        <v>2.902227241412735E-05</v>
      </c>
      <c r="S180" s="4">
        <f t="shared" si="19"/>
        <v>-8.241684786892967E-15</v>
      </c>
    </row>
    <row r="181" spans="1:19" ht="12.75" outlineLevel="1">
      <c r="A181" t="s">
        <v>290</v>
      </c>
      <c r="B181" t="s">
        <v>291</v>
      </c>
      <c r="C181" s="4">
        <f>+payroll!G181</f>
        <v>1.8961926655706524E-05</v>
      </c>
      <c r="D181" s="4">
        <f>+IFR!T181</f>
        <v>3.065233233124442E-05</v>
      </c>
      <c r="E181" s="4">
        <f>+claims!R181</f>
        <v>0</v>
      </c>
      <c r="F181" s="4">
        <f>+costs!L181</f>
        <v>0</v>
      </c>
      <c r="H181" s="4">
        <f t="shared" si="21"/>
        <v>6.201782373368868E-06</v>
      </c>
      <c r="J181" s="17">
        <f t="shared" si="20"/>
        <v>337.19937760030615</v>
      </c>
      <c r="L181" s="7">
        <f>+J181/payroll!F181</f>
        <v>0.002347255647927228</v>
      </c>
      <c r="O181" s="17">
        <v>366.48592593911735</v>
      </c>
      <c r="P181" s="17">
        <f t="shared" si="18"/>
        <v>-29.2865483388112</v>
      </c>
      <c r="R181" s="4">
        <v>6.201782376337649E-06</v>
      </c>
      <c r="S181" s="4">
        <f t="shared" si="19"/>
        <v>-2.9687801763917006E-15</v>
      </c>
    </row>
    <row r="182" spans="1:19" ht="12.75" outlineLevel="1">
      <c r="A182" t="s">
        <v>292</v>
      </c>
      <c r="B182" t="s">
        <v>293</v>
      </c>
      <c r="C182" s="4">
        <f>+payroll!G182</f>
        <v>0.00041423900369497526</v>
      </c>
      <c r="D182" s="4">
        <f>+IFR!T182</f>
        <v>0.00046710494492836654</v>
      </c>
      <c r="E182" s="4">
        <f>+claims!R182</f>
        <v>0</v>
      </c>
      <c r="F182" s="4">
        <f>+costs!L182</f>
        <v>0</v>
      </c>
      <c r="H182" s="4">
        <f t="shared" si="21"/>
        <v>0.00011016799357791773</v>
      </c>
      <c r="J182" s="17">
        <f t="shared" si="20"/>
        <v>5989.984270565255</v>
      </c>
      <c r="L182" s="7">
        <f>+J182/payroll!F182</f>
        <v>0.0019086697220998422</v>
      </c>
      <c r="O182" s="17">
        <v>6510.22830285575</v>
      </c>
      <c r="P182" s="17">
        <f t="shared" si="18"/>
        <v>-520.2440322904949</v>
      </c>
      <c r="R182" s="4">
        <v>0.00011016799362315838</v>
      </c>
      <c r="S182" s="4">
        <f t="shared" si="19"/>
        <v>-4.524065312910136E-14</v>
      </c>
    </row>
    <row r="183" spans="1:19" ht="12.75" outlineLevel="1">
      <c r="A183" t="s">
        <v>294</v>
      </c>
      <c r="B183" t="s">
        <v>295</v>
      </c>
      <c r="C183" s="4">
        <f>+payroll!G183</f>
        <v>0.00024570316708808507</v>
      </c>
      <c r="D183" s="4">
        <f>+IFR!T183</f>
        <v>0.00029371339338296897</v>
      </c>
      <c r="E183" s="4">
        <f>+claims!R183</f>
        <v>4.460093896713615E-05</v>
      </c>
      <c r="F183" s="4">
        <f>+costs!L183</f>
        <v>0.0007274803306970133</v>
      </c>
      <c r="H183" s="4">
        <f t="shared" si="21"/>
        <v>0.0005106054093221601</v>
      </c>
      <c r="J183" s="17">
        <f t="shared" si="20"/>
        <v>27762.313453971514</v>
      </c>
      <c r="L183" s="7">
        <f>+J183/payroll!F183</f>
        <v>0.014914235266199477</v>
      </c>
      <c r="O183" s="17">
        <v>30173.73655833842</v>
      </c>
      <c r="P183" s="17">
        <f t="shared" si="18"/>
        <v>-2411.423104366906</v>
      </c>
      <c r="R183" s="4">
        <v>0.0005106067954941362</v>
      </c>
      <c r="S183" s="4">
        <f t="shared" si="19"/>
        <v>-1.386171976139848E-09</v>
      </c>
    </row>
    <row r="184" spans="1:19" ht="12.75" outlineLevel="1">
      <c r="A184" t="s">
        <v>296</v>
      </c>
      <c r="B184" t="s">
        <v>297</v>
      </c>
      <c r="C184" s="4">
        <f>+payroll!G184</f>
        <v>2.6890020018353676E-05</v>
      </c>
      <c r="D184" s="4">
        <f>+IFR!T184</f>
        <v>3.0194834833763167E-05</v>
      </c>
      <c r="E184" s="4">
        <f>+claims!R184</f>
        <v>0</v>
      </c>
      <c r="F184" s="4">
        <f>+costs!L184</f>
        <v>0</v>
      </c>
      <c r="H184" s="4">
        <f t="shared" si="21"/>
        <v>7.135606856514605E-06</v>
      </c>
      <c r="J184" s="17">
        <f t="shared" si="20"/>
        <v>387.97269010105117</v>
      </c>
      <c r="L184" s="7">
        <f>+J184/payroll!F184</f>
        <v>0.0019044348551569153</v>
      </c>
      <c r="O184" s="17">
        <v>421.66901843844</v>
      </c>
      <c r="P184" s="17">
        <f t="shared" si="18"/>
        <v>-33.69632833738882</v>
      </c>
      <c r="R184" s="4">
        <v>7.135606859439075E-06</v>
      </c>
      <c r="S184" s="4">
        <f t="shared" si="19"/>
        <v>-2.9244701888549336E-15</v>
      </c>
    </row>
    <row r="185" spans="1:19" ht="12.75" outlineLevel="1">
      <c r="A185" t="s">
        <v>298</v>
      </c>
      <c r="B185" t="s">
        <v>299</v>
      </c>
      <c r="C185" s="4">
        <f>+payroll!G185</f>
        <v>0.00016143389161134294</v>
      </c>
      <c r="D185" s="4">
        <f>+IFR!T185</f>
        <v>0.00017705153152524765</v>
      </c>
      <c r="E185" s="4">
        <f>+claims!R185</f>
        <v>0</v>
      </c>
      <c r="F185" s="4">
        <f>+costs!L185</f>
        <v>0</v>
      </c>
      <c r="H185" s="4">
        <f t="shared" si="21"/>
        <v>4.231067789207382E-05</v>
      </c>
      <c r="J185" s="17">
        <f t="shared" si="20"/>
        <v>2300.489341954171</v>
      </c>
      <c r="L185" s="7">
        <f>+J185/payroll!F185</f>
        <v>0.0018809688356219204</v>
      </c>
      <c r="O185" s="17">
        <v>2500.2921790635587</v>
      </c>
      <c r="P185" s="17">
        <f t="shared" si="18"/>
        <v>-199.80283710938784</v>
      </c>
      <c r="R185" s="4">
        <v>4.231067790922185E-05</v>
      </c>
      <c r="S185" s="4">
        <f t="shared" si="19"/>
        <v>-1.7148026163101016E-14</v>
      </c>
    </row>
    <row r="186" spans="1:19" ht="12.75" outlineLevel="1">
      <c r="A186" t="s">
        <v>300</v>
      </c>
      <c r="B186" t="s">
        <v>301</v>
      </c>
      <c r="C186" s="4">
        <f>+payroll!G186</f>
        <v>0.00019262425850801381</v>
      </c>
      <c r="D186" s="4">
        <f>+IFR!T186</f>
        <v>0.0002077038638564921</v>
      </c>
      <c r="E186" s="4">
        <f>+claims!R186</f>
        <v>4.460093896713615E-05</v>
      </c>
      <c r="F186" s="4">
        <f>+costs!L186</f>
        <v>2.4423269353685362E-05</v>
      </c>
      <c r="H186" s="4">
        <f t="shared" si="21"/>
        <v>7.138511775284488E-05</v>
      </c>
      <c r="J186" s="17">
        <f t="shared" si="20"/>
        <v>3881.3063450190443</v>
      </c>
      <c r="L186" s="7">
        <f>+J186/payroll!F186</f>
        <v>0.0026596410846754853</v>
      </c>
      <c r="O186" s="17">
        <v>4218.379501988382</v>
      </c>
      <c r="P186" s="17">
        <f t="shared" si="18"/>
        <v>-337.07315696933756</v>
      </c>
      <c r="R186" s="4">
        <v>7.138516430914327E-05</v>
      </c>
      <c r="S186" s="4">
        <f t="shared" si="19"/>
        <v>-4.655629839435925E-11</v>
      </c>
    </row>
    <row r="187" spans="1:19" ht="12.75" outlineLevel="1">
      <c r="A187" t="s">
        <v>302</v>
      </c>
      <c r="B187" t="s">
        <v>303</v>
      </c>
      <c r="C187" s="4">
        <f>+payroll!G187</f>
        <v>0.00013185313837626403</v>
      </c>
      <c r="D187" s="4">
        <f>+IFR!T187</f>
        <v>0.00015280416415874086</v>
      </c>
      <c r="E187" s="4">
        <f>+claims!R187</f>
        <v>0</v>
      </c>
      <c r="F187" s="4">
        <f>+costs!L187</f>
        <v>0</v>
      </c>
      <c r="H187" s="4">
        <f t="shared" si="21"/>
        <v>3.558216281687561E-05</v>
      </c>
      <c r="J187" s="17">
        <f t="shared" si="20"/>
        <v>1934.6507879807507</v>
      </c>
      <c r="L187" s="7">
        <f>+J187/payroll!F187</f>
        <v>0.0019367260942769649</v>
      </c>
      <c r="O187" s="17">
        <v>2102.6796978326474</v>
      </c>
      <c r="P187" s="17">
        <f t="shared" si="18"/>
        <v>-168.02890985189674</v>
      </c>
      <c r="R187" s="4">
        <v>3.55821628316752E-05</v>
      </c>
      <c r="S187" s="4">
        <f t="shared" si="19"/>
        <v>-1.479959004738879E-14</v>
      </c>
    </row>
    <row r="188" spans="1:19" ht="12.75" outlineLevel="1">
      <c r="A188" t="s">
        <v>304</v>
      </c>
      <c r="B188" t="s">
        <v>305</v>
      </c>
      <c r="C188" s="4">
        <f>+payroll!G188</f>
        <v>7.666693165399329E-05</v>
      </c>
      <c r="D188" s="4">
        <f>+IFR!T188</f>
        <v>8.555203202899564E-05</v>
      </c>
      <c r="E188" s="4">
        <f>+claims!R188</f>
        <v>4.460093896713615E-05</v>
      </c>
      <c r="F188" s="4">
        <f>+costs!L188</f>
        <v>0</v>
      </c>
      <c r="H188" s="4">
        <f t="shared" si="21"/>
        <v>2.6967511305444037E-05</v>
      </c>
      <c r="J188" s="17">
        <f t="shared" si="20"/>
        <v>1466.2604200162075</v>
      </c>
      <c r="L188" s="7">
        <f>+J188/payroll!F188</f>
        <v>0.0025244055125770728</v>
      </c>
      <c r="O188" s="17">
        <v>1593.5732772635508</v>
      </c>
      <c r="P188" s="17">
        <f t="shared" si="18"/>
        <v>-127.31285724734335</v>
      </c>
      <c r="R188" s="4">
        <v>2.6967511313730035E-05</v>
      </c>
      <c r="S188" s="4">
        <f t="shared" si="19"/>
        <v>-8.285998162561523E-15</v>
      </c>
    </row>
    <row r="189" spans="1:19" ht="12.75" outlineLevel="1">
      <c r="A189" t="s">
        <v>306</v>
      </c>
      <c r="B189" t="s">
        <v>307</v>
      </c>
      <c r="C189" s="4">
        <f>+payroll!G189</f>
        <v>8.171491397133646E-05</v>
      </c>
      <c r="D189" s="4">
        <f>+IFR!T189</f>
        <v>9.51594794761021E-05</v>
      </c>
      <c r="E189" s="4">
        <f>+claims!R189</f>
        <v>0</v>
      </c>
      <c r="F189" s="4">
        <f>+costs!L189</f>
        <v>0</v>
      </c>
      <c r="H189" s="4">
        <f t="shared" si="21"/>
        <v>2.210929918092982E-05</v>
      </c>
      <c r="J189" s="17">
        <f t="shared" si="20"/>
        <v>1202.1127918003247</v>
      </c>
      <c r="L189" s="7">
        <f>+J189/payroll!F189</f>
        <v>0.001941779811767311</v>
      </c>
      <c r="O189" s="17">
        <v>1306.5190769966575</v>
      </c>
      <c r="P189" s="17">
        <f t="shared" si="18"/>
        <v>-104.40628519633287</v>
      </c>
      <c r="R189" s="4">
        <v>2.2109299190146333E-05</v>
      </c>
      <c r="S189" s="4">
        <f t="shared" si="19"/>
        <v>-9.216511288965418E-15</v>
      </c>
    </row>
    <row r="190" spans="1:19" ht="12.75" outlineLevel="1">
      <c r="A190" t="s">
        <v>308</v>
      </c>
      <c r="B190" t="s">
        <v>309</v>
      </c>
      <c r="C190" s="4">
        <f>+payroll!G190</f>
        <v>0.004160116206765927</v>
      </c>
      <c r="D190" s="4">
        <f>+IFR!T190</f>
        <v>0.004522820260099737</v>
      </c>
      <c r="E190" s="4">
        <f>+claims!R190</f>
        <v>0.0014718309859154928</v>
      </c>
      <c r="F190" s="4">
        <f>+costs!L190</f>
        <v>0.0014431576811881801</v>
      </c>
      <c r="H190" s="4">
        <f t="shared" si="21"/>
        <v>0.00217203631495844</v>
      </c>
      <c r="J190" s="17">
        <f t="shared" si="20"/>
        <v>118096.5808594468</v>
      </c>
      <c r="L190" s="7">
        <f>+J190/payroll!F190</f>
        <v>0.003747036751016521</v>
      </c>
      <c r="O190" s="17">
        <v>128352.84947420434</v>
      </c>
      <c r="P190" s="17">
        <f t="shared" si="18"/>
        <v>-10256.268614757544</v>
      </c>
      <c r="R190" s="4">
        <v>0.0021720390651941085</v>
      </c>
      <c r="S190" s="4">
        <f t="shared" si="19"/>
        <v>-2.7502356685429885E-09</v>
      </c>
    </row>
    <row r="191" spans="1:19" ht="12.75" outlineLevel="1">
      <c r="A191" t="s">
        <v>310</v>
      </c>
      <c r="B191" t="s">
        <v>311</v>
      </c>
      <c r="C191" s="4">
        <f>+payroll!G191</f>
        <v>5.681033115919973E-05</v>
      </c>
      <c r="D191" s="4">
        <f>+IFR!T191</f>
        <v>6.496464464233894E-05</v>
      </c>
      <c r="E191" s="4">
        <f>+claims!R191</f>
        <v>0</v>
      </c>
      <c r="F191" s="4">
        <f>+costs!L191</f>
        <v>0</v>
      </c>
      <c r="H191" s="4">
        <f t="shared" si="21"/>
        <v>1.5221871975192334E-05</v>
      </c>
      <c r="J191" s="17">
        <f t="shared" si="20"/>
        <v>827.6339682584198</v>
      </c>
      <c r="L191" s="7">
        <f>+J191/payroll!F191</f>
        <v>0.0019229459480275021</v>
      </c>
      <c r="O191" s="17">
        <v>899.5158987374646</v>
      </c>
      <c r="P191" s="17">
        <f t="shared" si="18"/>
        <v>-71.88193047904474</v>
      </c>
      <c r="R191" s="4">
        <v>1.5221871981484374E-05</v>
      </c>
      <c r="S191" s="4">
        <f t="shared" si="19"/>
        <v>-6.292040253077537E-15</v>
      </c>
    </row>
    <row r="192" spans="1:19" ht="12.75" outlineLevel="1">
      <c r="A192" t="s">
        <v>312</v>
      </c>
      <c r="B192" t="s">
        <v>313</v>
      </c>
      <c r="C192" s="4">
        <f>+payroll!G192</f>
        <v>1.0648809342963166E-05</v>
      </c>
      <c r="D192" s="4">
        <f>+IFR!T192</f>
        <v>2.0587387386656703E-05</v>
      </c>
      <c r="E192" s="4">
        <f>+claims!R192</f>
        <v>0</v>
      </c>
      <c r="F192" s="4">
        <f>+costs!L192</f>
        <v>0</v>
      </c>
      <c r="H192" s="4">
        <f t="shared" si="21"/>
        <v>3.904524591202484E-06</v>
      </c>
      <c r="J192" s="17">
        <f t="shared" si="20"/>
        <v>212.29433455004897</v>
      </c>
      <c r="L192" s="7">
        <f>+J192/payroll!F192</f>
        <v>0.0026314398285261073</v>
      </c>
      <c r="O192" s="17">
        <v>230.7325900862897</v>
      </c>
      <c r="P192" s="17">
        <f t="shared" si="18"/>
        <v>-18.438255536240717</v>
      </c>
      <c r="R192" s="4">
        <v>3.90452459319644E-06</v>
      </c>
      <c r="S192" s="4">
        <f t="shared" si="19"/>
        <v>-1.9939562154180912E-15</v>
      </c>
    </row>
    <row r="193" spans="1:19" ht="12.75" outlineLevel="1">
      <c r="A193" t="s">
        <v>314</v>
      </c>
      <c r="B193" t="s">
        <v>315</v>
      </c>
      <c r="C193" s="4">
        <f>+payroll!G193</f>
        <v>0.00010561220802477951</v>
      </c>
      <c r="D193" s="4">
        <f>+IFR!T193</f>
        <v>0.00010064944944587722</v>
      </c>
      <c r="E193" s="4">
        <f>+claims!R193</f>
        <v>0.00013380281690140845</v>
      </c>
      <c r="F193" s="4">
        <f>+costs!L193</f>
        <v>1.8257084367129187E-05</v>
      </c>
      <c r="H193" s="4">
        <f t="shared" si="21"/>
        <v>5.680738033932087E-05</v>
      </c>
      <c r="J193" s="17">
        <f t="shared" si="20"/>
        <v>3088.6948525924263</v>
      </c>
      <c r="L193" s="7">
        <f>+J193/payroll!F193</f>
        <v>0.0038602636973107504</v>
      </c>
      <c r="O193" s="17">
        <v>3356.8553286006363</v>
      </c>
      <c r="P193" s="17">
        <f t="shared" si="18"/>
        <v>-268.16047600821</v>
      </c>
      <c r="R193" s="4">
        <v>5.6807415136180565E-05</v>
      </c>
      <c r="S193" s="4">
        <f t="shared" si="19"/>
        <v>-3.479685969568066E-11</v>
      </c>
    </row>
    <row r="194" spans="1:19" ht="12.75" outlineLevel="1">
      <c r="A194" t="s">
        <v>316</v>
      </c>
      <c r="B194" t="s">
        <v>317</v>
      </c>
      <c r="C194" s="4">
        <f>+payroll!G194</f>
        <v>0.001135802060220952</v>
      </c>
      <c r="D194" s="4">
        <f>+IFR!T194</f>
        <v>0.0011849185184764637</v>
      </c>
      <c r="E194" s="4">
        <f>+claims!R194</f>
        <v>0.0004014084507042253</v>
      </c>
      <c r="F194" s="4">
        <f>+costs!L194</f>
        <v>0.00020901792195069472</v>
      </c>
      <c r="H194" s="4">
        <f t="shared" si="21"/>
        <v>0.00047571209311322757</v>
      </c>
      <c r="J194" s="17">
        <f t="shared" si="20"/>
        <v>25865.116196843108</v>
      </c>
      <c r="L194" s="7">
        <f>+J194/payroll!F194</f>
        <v>0.0030058539321715034</v>
      </c>
      <c r="O194" s="17">
        <v>28111.312293527484</v>
      </c>
      <c r="P194" s="17">
        <f t="shared" si="18"/>
        <v>-2246.1960966843762</v>
      </c>
      <c r="R194" s="4">
        <v>0.0004757124914914596</v>
      </c>
      <c r="S194" s="4">
        <f t="shared" si="19"/>
        <v>-3.983782320411515E-10</v>
      </c>
    </row>
    <row r="195" spans="1:19" ht="12.75" outlineLevel="1">
      <c r="A195" t="s">
        <v>318</v>
      </c>
      <c r="B195" t="s">
        <v>319</v>
      </c>
      <c r="C195" s="4">
        <f>+payroll!G195</f>
        <v>9.832467324150081E-05</v>
      </c>
      <c r="D195" s="4">
        <f>+IFR!T195</f>
        <v>0.00013084428427964038</v>
      </c>
      <c r="E195" s="4">
        <f>+claims!R195</f>
        <v>4.460093896713615E-05</v>
      </c>
      <c r="F195" s="4">
        <f>+costs!L195</f>
        <v>0.0008435504297939578</v>
      </c>
      <c r="H195" s="4">
        <f t="shared" si="21"/>
        <v>0.0005414665184115877</v>
      </c>
      <c r="J195" s="17">
        <f t="shared" si="20"/>
        <v>29440.274103106214</v>
      </c>
      <c r="L195" s="7">
        <f>+J195/payroll!F195</f>
        <v>0.03952168279566142</v>
      </c>
      <c r="O195" s="17">
        <v>31626.268519230445</v>
      </c>
      <c r="P195" s="17">
        <f t="shared" si="18"/>
        <v>-2185.994416124231</v>
      </c>
      <c r="R195" s="4">
        <v>0.0005395627222822535</v>
      </c>
      <c r="S195" s="4">
        <f t="shared" si="19"/>
        <v>1.903796129334263E-06</v>
      </c>
    </row>
    <row r="196" spans="1:19" ht="12.75" outlineLevel="1">
      <c r="A196" t="s">
        <v>320</v>
      </c>
      <c r="B196" t="s">
        <v>321</v>
      </c>
      <c r="C196" s="4">
        <f>+payroll!G196</f>
        <v>4.5140511416029254E-05</v>
      </c>
      <c r="D196" s="4">
        <f>+IFR!T196</f>
        <v>4.391975975820097E-05</v>
      </c>
      <c r="E196" s="4">
        <f>+claims!R196</f>
        <v>0</v>
      </c>
      <c r="F196" s="4">
        <f>+costs!L196</f>
        <v>0</v>
      </c>
      <c r="H196" s="4">
        <f t="shared" si="21"/>
        <v>1.1132533896778778E-05</v>
      </c>
      <c r="J196" s="17">
        <f t="shared" si="20"/>
        <v>605.2910720033809</v>
      </c>
      <c r="L196" s="7">
        <f>+J196/payroll!F196</f>
        <v>0.001769921006929058</v>
      </c>
      <c r="O196" s="17">
        <v>657.8620060467117</v>
      </c>
      <c r="P196" s="17">
        <f t="shared" si="18"/>
        <v>-52.570934043330794</v>
      </c>
      <c r="R196" s="4">
        <v>1.1132533901032552E-05</v>
      </c>
      <c r="S196" s="4">
        <f t="shared" si="19"/>
        <v>-4.253774050122679E-15</v>
      </c>
    </row>
    <row r="197" spans="1:19" ht="12.75" outlineLevel="1">
      <c r="A197" t="s">
        <v>322</v>
      </c>
      <c r="B197" t="s">
        <v>323</v>
      </c>
      <c r="C197" s="4">
        <f>+payroll!G197</f>
        <v>0.00011609446230971916</v>
      </c>
      <c r="D197" s="4">
        <f>+IFR!T197</f>
        <v>0.0001386217417368218</v>
      </c>
      <c r="E197" s="4">
        <f>+claims!R197</f>
        <v>0.0001784037558685446</v>
      </c>
      <c r="F197" s="4">
        <f>+costs!L197</f>
        <v>2.0043454964537288E-06</v>
      </c>
      <c r="H197" s="4">
        <f t="shared" si="21"/>
        <v>5.9802696183971536E-05</v>
      </c>
      <c r="J197" s="17">
        <f t="shared" si="20"/>
        <v>3251.5542658587915</v>
      </c>
      <c r="L197" s="7">
        <f>+J197/payroll!F197</f>
        <v>0.0036968820352531</v>
      </c>
      <c r="O197" s="17">
        <v>3533.8189019775236</v>
      </c>
      <c r="P197" s="17">
        <f t="shared" si="18"/>
        <v>-282.26463611873214</v>
      </c>
      <c r="R197" s="4">
        <v>5.980270001648434E-05</v>
      </c>
      <c r="S197" s="4">
        <f t="shared" si="19"/>
        <v>-3.832512805105725E-12</v>
      </c>
    </row>
    <row r="198" spans="1:19" ht="12.75" outlineLevel="1">
      <c r="A198" t="s">
        <v>324</v>
      </c>
      <c r="B198" t="s">
        <v>325</v>
      </c>
      <c r="C198" s="4">
        <f>+payroll!G198</f>
        <v>0.00010687066216056718</v>
      </c>
      <c r="D198" s="4">
        <f>+IFR!T198</f>
        <v>9.470198197862084E-05</v>
      </c>
      <c r="E198" s="4">
        <f>+claims!R198</f>
        <v>0</v>
      </c>
      <c r="F198" s="4">
        <f>+costs!L198</f>
        <v>0</v>
      </c>
      <c r="H198" s="4">
        <f t="shared" si="21"/>
        <v>2.5196580517398503E-05</v>
      </c>
      <c r="J198" s="17">
        <f t="shared" si="20"/>
        <v>1369.9724944568666</v>
      </c>
      <c r="L198" s="7">
        <f>+J198/payroll!F198</f>
        <v>0.0016920353741117701</v>
      </c>
      <c r="O198" s="17">
        <v>1488.9577843090635</v>
      </c>
      <c r="P198" s="17">
        <f t="shared" si="18"/>
        <v>-118.98528985219696</v>
      </c>
      <c r="R198" s="4">
        <v>2.5196580526570704E-05</v>
      </c>
      <c r="S198" s="4">
        <f t="shared" si="19"/>
        <v>-9.17220130142865E-15</v>
      </c>
    </row>
    <row r="199" spans="1:19" ht="12.75" outlineLevel="1">
      <c r="A199" t="s">
        <v>326</v>
      </c>
      <c r="B199" t="s">
        <v>327</v>
      </c>
      <c r="C199" s="4">
        <f>+payroll!G199</f>
        <v>4.4003458779874014E-05</v>
      </c>
      <c r="D199" s="4">
        <f>+IFR!T199</f>
        <v>5.489969969775121E-05</v>
      </c>
      <c r="E199" s="4">
        <f>+claims!R199</f>
        <v>4.460093896713615E-05</v>
      </c>
      <c r="F199" s="4">
        <f>+costs!L199</f>
        <v>0</v>
      </c>
      <c r="H199" s="4">
        <f t="shared" si="21"/>
        <v>1.9053035654773576E-05</v>
      </c>
      <c r="J199" s="17">
        <f t="shared" si="20"/>
        <v>1035.939569852424</v>
      </c>
      <c r="L199" s="7">
        <f>+J199/payroll!F199</f>
        <v>0.0031074467737225234</v>
      </c>
      <c r="O199" s="17">
        <v>1125.8780628016864</v>
      </c>
      <c r="P199" s="17">
        <f t="shared" si="18"/>
        <v>-89.93849294926235</v>
      </c>
      <c r="R199" s="4">
        <v>1.905303566009079E-05</v>
      </c>
      <c r="S199" s="4">
        <f t="shared" si="19"/>
        <v>-5.31721544507098E-15</v>
      </c>
    </row>
    <row r="200" spans="1:19" ht="12.75" outlineLevel="1">
      <c r="A200" t="s">
        <v>328</v>
      </c>
      <c r="B200" t="s">
        <v>329</v>
      </c>
      <c r="C200" s="4">
        <f>+payroll!G200</f>
        <v>0.0001316874761181459</v>
      </c>
      <c r="D200" s="4">
        <f>+IFR!T200</f>
        <v>0.00016881657657058497</v>
      </c>
      <c r="E200" s="4">
        <f>+claims!R200</f>
        <v>0</v>
      </c>
      <c r="F200" s="4">
        <f>+costs!L200</f>
        <v>0</v>
      </c>
      <c r="H200" s="4">
        <f t="shared" si="21"/>
        <v>3.756300658609136E-05</v>
      </c>
      <c r="J200" s="17">
        <f t="shared" si="20"/>
        <v>2042.3519690107719</v>
      </c>
      <c r="L200" s="7">
        <f>+J200/payroll!F200</f>
        <v>0.0020471148324597006</v>
      </c>
      <c r="O200" s="17">
        <v>2219.7349763311445</v>
      </c>
      <c r="P200" s="17">
        <f t="shared" si="18"/>
        <v>-177.3830073203726</v>
      </c>
      <c r="R200" s="4">
        <v>3.7563006602441805E-05</v>
      </c>
      <c r="S200" s="4">
        <f t="shared" si="19"/>
        <v>-1.635044638743921E-14</v>
      </c>
    </row>
    <row r="201" spans="1:19" ht="12.75" outlineLevel="1">
      <c r="A201" t="s">
        <v>330</v>
      </c>
      <c r="B201" t="s">
        <v>331</v>
      </c>
      <c r="C201" s="4">
        <f>+payroll!G201</f>
        <v>4.5176511811743177E-05</v>
      </c>
      <c r="D201" s="4">
        <f>+IFR!T201</f>
        <v>5.764468468263877E-05</v>
      </c>
      <c r="E201" s="4">
        <f>+claims!R201</f>
        <v>0</v>
      </c>
      <c r="F201" s="4">
        <f>+costs!L201</f>
        <v>0</v>
      </c>
      <c r="H201" s="4">
        <f t="shared" si="21"/>
        <v>1.2852649561797743E-05</v>
      </c>
      <c r="J201" s="17">
        <f t="shared" si="20"/>
        <v>698.8161099240293</v>
      </c>
      <c r="L201" s="7">
        <f>+J201/payroll!F201</f>
        <v>0.002041767582352997</v>
      </c>
      <c r="O201" s="17">
        <v>759.5099105142814</v>
      </c>
      <c r="P201" s="17">
        <f t="shared" si="18"/>
        <v>-60.69380059025207</v>
      </c>
      <c r="R201" s="4">
        <v>1.2852649567380822E-05</v>
      </c>
      <c r="S201" s="4">
        <f t="shared" si="19"/>
        <v>-5.583078758423371E-15</v>
      </c>
    </row>
    <row r="202" spans="1:19" ht="12.75" outlineLevel="1">
      <c r="A202" t="s">
        <v>332</v>
      </c>
      <c r="B202" t="s">
        <v>333</v>
      </c>
      <c r="C202" s="4">
        <f>+payroll!G202</f>
        <v>0.00012111462562459589</v>
      </c>
      <c r="D202" s="4">
        <f>+IFR!T202</f>
        <v>0.0001317592792746029</v>
      </c>
      <c r="E202" s="4">
        <f>+claims!R202</f>
        <v>0</v>
      </c>
      <c r="F202" s="4">
        <f>+costs!L202</f>
        <v>0</v>
      </c>
      <c r="H202" s="4">
        <f t="shared" si="21"/>
        <v>3.160923811239985E-05</v>
      </c>
      <c r="J202" s="17">
        <f t="shared" si="20"/>
        <v>1718.637445855947</v>
      </c>
      <c r="L202" s="7">
        <f>+J202/payroll!F202</f>
        <v>0.0018730258436591661</v>
      </c>
      <c r="O202" s="17">
        <v>1867.9050957346267</v>
      </c>
      <c r="P202" s="17">
        <f t="shared" si="18"/>
        <v>-149.26764987867978</v>
      </c>
      <c r="R202" s="4">
        <v>3.160923812516117E-05</v>
      </c>
      <c r="S202" s="4">
        <f t="shared" si="19"/>
        <v>-1.276132384443393E-14</v>
      </c>
    </row>
    <row r="203" spans="1:19" ht="12.75" outlineLevel="1">
      <c r="A203" t="s">
        <v>334</v>
      </c>
      <c r="B203" t="s">
        <v>335</v>
      </c>
      <c r="C203" s="4">
        <f>+payroll!G203</f>
        <v>9.32322965477011E-05</v>
      </c>
      <c r="D203" s="4">
        <f>+IFR!T203</f>
        <v>9.149949949625203E-05</v>
      </c>
      <c r="E203" s="4">
        <f>+claims!R203</f>
        <v>0</v>
      </c>
      <c r="F203" s="4">
        <f>+costs!L203</f>
        <v>0</v>
      </c>
      <c r="H203" s="4">
        <f t="shared" si="21"/>
        <v>2.309147450549414E-05</v>
      </c>
      <c r="J203" s="17">
        <f t="shared" si="20"/>
        <v>1255.5150055831928</v>
      </c>
      <c r="L203" s="7">
        <f>+J203/payroll!F203</f>
        <v>0.0017775082140142852</v>
      </c>
      <c r="O203" s="17">
        <v>1364.5593969542213</v>
      </c>
      <c r="P203" s="17">
        <f t="shared" si="18"/>
        <v>-109.0443913710285</v>
      </c>
      <c r="R203" s="4">
        <v>2.3091474514356173E-05</v>
      </c>
      <c r="S203" s="4">
        <f t="shared" si="19"/>
        <v>-8.862031388671282E-15</v>
      </c>
    </row>
    <row r="204" spans="1:19" ht="12.75" outlineLevel="1">
      <c r="A204" t="s">
        <v>336</v>
      </c>
      <c r="B204" t="s">
        <v>337</v>
      </c>
      <c r="C204" s="4">
        <f>+payroll!G204</f>
        <v>0.0005563327702132709</v>
      </c>
      <c r="D204" s="4">
        <f>+IFR!T204</f>
        <v>0.0005924592592382318</v>
      </c>
      <c r="E204" s="4">
        <f>+claims!R204</f>
        <v>8.92018779342723E-05</v>
      </c>
      <c r="F204" s="4">
        <f>+costs!L204</f>
        <v>6.984191820434633E-06</v>
      </c>
      <c r="H204" s="4">
        <f t="shared" si="21"/>
        <v>0.00016116980046383946</v>
      </c>
      <c r="J204" s="17">
        <f t="shared" si="20"/>
        <v>8763.022165650538</v>
      </c>
      <c r="L204" s="7">
        <f>+J204/payroll!F204</f>
        <v>0.0020790999053623203</v>
      </c>
      <c r="O204" s="17">
        <v>9524.042724207733</v>
      </c>
      <c r="P204" s="17">
        <f t="shared" si="18"/>
        <v>-761.0205585571948</v>
      </c>
      <c r="R204" s="4">
        <v>0.00016116981382892427</v>
      </c>
      <c r="S204" s="4">
        <f t="shared" si="19"/>
        <v>-1.336508480926854E-11</v>
      </c>
    </row>
    <row r="205" spans="1:19" ht="12.75" outlineLevel="1">
      <c r="A205" t="s">
        <v>338</v>
      </c>
      <c r="B205" t="s">
        <v>339</v>
      </c>
      <c r="C205" s="4">
        <f>+payroll!G205</f>
        <v>8.889458705606459E-05</v>
      </c>
      <c r="D205" s="4">
        <f>+IFR!T205</f>
        <v>0.0001043094294257273</v>
      </c>
      <c r="E205" s="4">
        <f>+claims!R205</f>
        <v>0</v>
      </c>
      <c r="F205" s="4">
        <f>+costs!L205</f>
        <v>0</v>
      </c>
      <c r="H205" s="4">
        <f t="shared" si="21"/>
        <v>2.4150502060223986E-05</v>
      </c>
      <c r="J205" s="17">
        <f aca="true" t="shared" si="22" ref="J205:J237">(+H205*$J$277)</f>
        <v>1313.0957800795568</v>
      </c>
      <c r="L205" s="7">
        <f>+J205/payroll!F205</f>
        <v>0.0019497421460253296</v>
      </c>
      <c r="O205" s="17">
        <v>1427.1411953186448</v>
      </c>
      <c r="P205" s="17">
        <f t="shared" si="18"/>
        <v>-114.04541523908802</v>
      </c>
      <c r="R205" s="4">
        <v>2.41505020703267E-05</v>
      </c>
      <c r="S205" s="4">
        <f t="shared" si="19"/>
        <v>-1.0102714427832546E-14</v>
      </c>
    </row>
    <row r="206" spans="1:19" ht="12.75" outlineLevel="1">
      <c r="A206" t="s">
        <v>340</v>
      </c>
      <c r="B206" t="s">
        <v>341</v>
      </c>
      <c r="C206" s="4">
        <f>+payroll!G206</f>
        <v>0.0003516814263182137</v>
      </c>
      <c r="D206" s="4">
        <f>+IFR!T206</f>
        <v>0.000372860460447227</v>
      </c>
      <c r="E206" s="4">
        <f>+claims!R206</f>
        <v>0.00022300469483568075</v>
      </c>
      <c r="F206" s="4">
        <f>+costs!L206</f>
        <v>0.0001521615229811688</v>
      </c>
      <c r="H206" s="4">
        <f t="shared" si="21"/>
        <v>0.0002153153538597335</v>
      </c>
      <c r="J206" s="17">
        <f t="shared" si="22"/>
        <v>11706.989851991937</v>
      </c>
      <c r="L206" s="7">
        <f>+J206/payroll!F206</f>
        <v>0.004393917522234555</v>
      </c>
      <c r="O206" s="17">
        <v>12723.642349427464</v>
      </c>
      <c r="P206" s="17">
        <f t="shared" si="18"/>
        <v>-1016.652497435527</v>
      </c>
      <c r="R206" s="4">
        <v>0.0002153156438249365</v>
      </c>
      <c r="S206" s="4">
        <f t="shared" si="19"/>
        <v>-2.899652029987945E-10</v>
      </c>
    </row>
    <row r="207" spans="1:19" ht="12.75" outlineLevel="1">
      <c r="A207" t="s">
        <v>342</v>
      </c>
      <c r="B207" t="s">
        <v>343</v>
      </c>
      <c r="C207" s="4">
        <f>+payroll!G207</f>
        <v>3.426327714840736E-05</v>
      </c>
      <c r="D207" s="4">
        <f>+IFR!T207</f>
        <v>3.5684804803538285E-05</v>
      </c>
      <c r="E207" s="4">
        <f>+claims!R207</f>
        <v>0</v>
      </c>
      <c r="F207" s="4">
        <f>+costs!L207</f>
        <v>0</v>
      </c>
      <c r="H207" s="4">
        <f t="shared" si="21"/>
        <v>8.743510243993206E-06</v>
      </c>
      <c r="J207" s="17">
        <f t="shared" si="22"/>
        <v>475.39659324015616</v>
      </c>
      <c r="L207" s="7">
        <f>+J207/payroll!F207</f>
        <v>0.0018314001979571255</v>
      </c>
      <c r="O207" s="17">
        <v>516.685890412398</v>
      </c>
      <c r="P207" s="17">
        <f t="shared" si="18"/>
        <v>-41.28929717224179</v>
      </c>
      <c r="R207" s="4">
        <v>8.743510247449397E-06</v>
      </c>
      <c r="S207" s="4">
        <f t="shared" si="19"/>
        <v>-3.4561908863290844E-15</v>
      </c>
    </row>
    <row r="208" spans="1:19" ht="12.75" outlineLevel="1">
      <c r="A208" t="s">
        <v>344</v>
      </c>
      <c r="B208" t="s">
        <v>345</v>
      </c>
      <c r="C208" s="4">
        <f>+payroll!G208</f>
        <v>0.00010041173879581093</v>
      </c>
      <c r="D208" s="4">
        <f>+IFR!T208</f>
        <v>0.00010019195194839597</v>
      </c>
      <c r="E208" s="4">
        <f>+claims!R208</f>
        <v>0</v>
      </c>
      <c r="F208" s="4">
        <f>+costs!L208</f>
        <v>0</v>
      </c>
      <c r="H208" s="4">
        <f t="shared" si="21"/>
        <v>2.507546134302586E-05</v>
      </c>
      <c r="J208" s="17">
        <f t="shared" si="22"/>
        <v>1363.387079530136</v>
      </c>
      <c r="L208" s="7">
        <f>+J208/payroll!F208</f>
        <v>0.0017922177618527174</v>
      </c>
      <c r="O208" s="17">
        <v>1481.8004108159935</v>
      </c>
      <c r="P208" s="17">
        <f t="shared" si="18"/>
        <v>-118.41333128585757</v>
      </c>
      <c r="R208" s="4">
        <v>2.5075461352729782E-05</v>
      </c>
      <c r="S208" s="4">
        <f t="shared" si="19"/>
        <v>-9.703921151869854E-15</v>
      </c>
    </row>
    <row r="209" spans="1:19" ht="12.75" outlineLevel="1">
      <c r="A209" t="s">
        <v>528</v>
      </c>
      <c r="B209" t="s">
        <v>526</v>
      </c>
      <c r="C209" s="4">
        <f>+payroll!G209</f>
        <v>2.856667938160583E-05</v>
      </c>
      <c r="D209" s="4">
        <f>+IFR!T209</f>
        <v>3.202482482368821E-05</v>
      </c>
      <c r="E209" s="4">
        <f>+claims!R209</f>
        <v>0</v>
      </c>
      <c r="F209" s="4">
        <f>+costs!L209</f>
        <v>0</v>
      </c>
      <c r="H209" s="4">
        <f>(C209*$C$3)+(D209*$D$3)+(E209*$E$3)+(F209*$F$3)</f>
        <v>7.573938025661755E-06</v>
      </c>
      <c r="J209" s="17">
        <f t="shared" si="22"/>
        <v>411.8053544096094</v>
      </c>
      <c r="L209" s="7">
        <f>+J209/payroll!F209</f>
        <v>0.0019027788673984742</v>
      </c>
      <c r="O209" s="17">
        <v>447.57160494045667</v>
      </c>
      <c r="P209" s="17">
        <f t="shared" si="18"/>
        <v>-35.76625053084729</v>
      </c>
      <c r="R209" s="4">
        <v>7.573938028763465E-06</v>
      </c>
      <c r="S209" s="4">
        <f t="shared" si="19"/>
        <v>-3.1017092919690542E-15</v>
      </c>
    </row>
    <row r="210" spans="1:19" ht="12.75" outlineLevel="1">
      <c r="A210" t="s">
        <v>346</v>
      </c>
      <c r="B210" t="s">
        <v>347</v>
      </c>
      <c r="C210" s="4">
        <f>+payroll!G210</f>
        <v>0.00014115404746318748</v>
      </c>
      <c r="D210" s="4">
        <f>+IFR!T210</f>
        <v>0.00012352432431994023</v>
      </c>
      <c r="E210" s="4">
        <f>+claims!R210</f>
        <v>0</v>
      </c>
      <c r="F210" s="4">
        <f>+costs!L210</f>
        <v>0</v>
      </c>
      <c r="H210" s="4">
        <f t="shared" si="21"/>
        <v>3.308479647289096E-05</v>
      </c>
      <c r="J210" s="17">
        <f t="shared" si="22"/>
        <v>1798.8655691301683</v>
      </c>
      <c r="L210" s="7">
        <f>+J210/payroll!F210</f>
        <v>0.0016821373907186853</v>
      </c>
      <c r="O210" s="17">
        <v>1955.1012176662705</v>
      </c>
      <c r="P210" s="17">
        <f t="shared" si="18"/>
        <v>-156.2356485361022</v>
      </c>
      <c r="R210" s="4">
        <v>3.3084796484854704E-05</v>
      </c>
      <c r="S210" s="4">
        <f t="shared" si="19"/>
        <v>-1.1963744068772125E-14</v>
      </c>
    </row>
    <row r="211" spans="1:19" ht="12.75" outlineLevel="1">
      <c r="A211" t="s">
        <v>348</v>
      </c>
      <c r="B211" t="s">
        <v>349</v>
      </c>
      <c r="C211" s="4">
        <f>+payroll!G211</f>
        <v>0.00011371386535636432</v>
      </c>
      <c r="D211" s="4">
        <f>+IFR!T211</f>
        <v>0.0001802540140076165</v>
      </c>
      <c r="E211" s="4">
        <f>+claims!R211</f>
        <v>8.92018779342723E-05</v>
      </c>
      <c r="F211" s="4">
        <f>+costs!L211</f>
        <v>1.1755135839887285E-05</v>
      </c>
      <c r="H211" s="4">
        <f t="shared" si="21"/>
        <v>5.7179348114570816E-05</v>
      </c>
      <c r="J211" s="17">
        <f t="shared" si="22"/>
        <v>3108.9192485403155</v>
      </c>
      <c r="L211" s="7">
        <f>+J211/payroll!F211</f>
        <v>0.0036087110568857987</v>
      </c>
      <c r="O211" s="17">
        <v>3378.8694041562535</v>
      </c>
      <c r="P211" s="17">
        <f t="shared" si="18"/>
        <v>-269.950155615938</v>
      </c>
      <c r="R211" s="4">
        <v>5.717937053030535E-05</v>
      </c>
      <c r="S211" s="4">
        <f t="shared" si="19"/>
        <v>-2.2415734531402737E-11</v>
      </c>
    </row>
    <row r="212" spans="1:19" ht="12.75" outlineLevel="1">
      <c r="A212" t="s">
        <v>350</v>
      </c>
      <c r="B212" t="s">
        <v>351</v>
      </c>
      <c r="C212" s="4">
        <f>+payroll!G212</f>
        <v>8.951273580216084E-05</v>
      </c>
      <c r="D212" s="4">
        <f>+IFR!T212</f>
        <v>8.097705705418304E-05</v>
      </c>
      <c r="E212" s="4">
        <f>+claims!R212</f>
        <v>0</v>
      </c>
      <c r="F212" s="4">
        <f>+costs!L212</f>
        <v>0</v>
      </c>
      <c r="H212" s="4">
        <f t="shared" si="21"/>
        <v>2.1311224107042985E-05</v>
      </c>
      <c r="J212" s="17">
        <f t="shared" si="22"/>
        <v>1158.7203600780267</v>
      </c>
      <c r="L212" s="7">
        <f>+J212/payroll!F212</f>
        <v>0.0017086373598105555</v>
      </c>
      <c r="O212" s="17">
        <v>1259.3579118970401</v>
      </c>
      <c r="P212" s="17">
        <f t="shared" si="18"/>
        <v>-100.63755181901342</v>
      </c>
      <c r="R212" s="4">
        <v>2.131122411488588E-05</v>
      </c>
      <c r="S212" s="4">
        <f t="shared" si="19"/>
        <v>-7.842894899062064E-15</v>
      </c>
    </row>
    <row r="213" spans="1:19" ht="12.75" outlineLevel="1">
      <c r="A213" t="s">
        <v>352</v>
      </c>
      <c r="B213" t="s">
        <v>353</v>
      </c>
      <c r="C213" s="4">
        <f>+payroll!G213</f>
        <v>1.761952600588704E-05</v>
      </c>
      <c r="D213" s="4">
        <f>+IFR!T213</f>
        <v>1.7842402401769143E-05</v>
      </c>
      <c r="E213" s="4">
        <f>+claims!R213</f>
        <v>0</v>
      </c>
      <c r="F213" s="4">
        <f>+costs!L213</f>
        <v>0</v>
      </c>
      <c r="H213" s="4">
        <f t="shared" si="21"/>
        <v>4.432741050957022E-06</v>
      </c>
      <c r="J213" s="17">
        <f t="shared" si="22"/>
        <v>241.01418486796882</v>
      </c>
      <c r="L213" s="7">
        <f>+J213/payroll!F213</f>
        <v>0.001805529021290974</v>
      </c>
      <c r="O213" s="17">
        <v>261.94682604218116</v>
      </c>
      <c r="P213" s="17">
        <f t="shared" si="18"/>
        <v>-20.932641174212335</v>
      </c>
      <c r="R213" s="4">
        <v>4.4327410526851186E-06</v>
      </c>
      <c r="S213" s="4">
        <f t="shared" si="19"/>
        <v>-1.7280962901974894E-15</v>
      </c>
    </row>
    <row r="214" spans="1:19" ht="12.75" outlineLevel="1">
      <c r="A214" t="s">
        <v>354</v>
      </c>
      <c r="B214" t="s">
        <v>355</v>
      </c>
      <c r="C214" s="4">
        <f>+payroll!G214</f>
        <v>0.00019881123116409366</v>
      </c>
      <c r="D214" s="4">
        <f>+IFR!T214</f>
        <v>0.00013816424423934056</v>
      </c>
      <c r="E214" s="4">
        <f>+claims!R214</f>
        <v>4.460093896713615E-05</v>
      </c>
      <c r="F214" s="4">
        <f>+costs!L214</f>
        <v>6.33825410821475E-06</v>
      </c>
      <c r="H214" s="4">
        <f t="shared" si="21"/>
        <v>5.261502773542855E-05</v>
      </c>
      <c r="J214" s="17">
        <f t="shared" si="22"/>
        <v>2860.7509158970793</v>
      </c>
      <c r="L214" s="7">
        <f>+J214/payroll!F214</f>
        <v>0.001899307231098221</v>
      </c>
      <c r="O214" s="17">
        <v>3109.180573434211</v>
      </c>
      <c r="P214" s="17">
        <f t="shared" si="18"/>
        <v>-248.4296575371318</v>
      </c>
      <c r="R214" s="4">
        <v>5.261503982574143E-05</v>
      </c>
      <c r="S214" s="4">
        <f t="shared" si="19"/>
        <v>-1.2090312881711182E-11</v>
      </c>
    </row>
    <row r="215" spans="1:19" ht="12.75" outlineLevel="1">
      <c r="A215" t="s">
        <v>356</v>
      </c>
      <c r="B215" t="s">
        <v>357</v>
      </c>
      <c r="C215" s="4">
        <f>+payroll!G215</f>
        <v>0.00019425036740246585</v>
      </c>
      <c r="D215" s="4">
        <f>+IFR!T215</f>
        <v>0.00021273633632878594</v>
      </c>
      <c r="E215" s="4">
        <f>+claims!R215</f>
        <v>0</v>
      </c>
      <c r="F215" s="4">
        <f>+costs!L215</f>
        <v>0</v>
      </c>
      <c r="H215" s="4">
        <f t="shared" si="21"/>
        <v>5.0873337966406474E-05</v>
      </c>
      <c r="J215" s="17">
        <f t="shared" si="22"/>
        <v>2766.052864477381</v>
      </c>
      <c r="L215" s="7">
        <f>+J215/payroll!F215</f>
        <v>0.0018795536119289853</v>
      </c>
      <c r="O215" s="17">
        <v>3006.290973751846</v>
      </c>
      <c r="P215" s="17">
        <f t="shared" si="18"/>
        <v>-240.2381092744654</v>
      </c>
      <c r="R215" s="4">
        <v>5.087333798701069E-05</v>
      </c>
      <c r="S215" s="4">
        <f t="shared" si="19"/>
        <v>-2.0604218743495994E-14</v>
      </c>
    </row>
    <row r="216" spans="1:19" ht="12.75" outlineLevel="1">
      <c r="A216" t="s">
        <v>358</v>
      </c>
      <c r="B216" t="s">
        <v>359</v>
      </c>
      <c r="C216" s="4">
        <f>+payroll!G216</f>
        <v>6.898750074503452E-05</v>
      </c>
      <c r="D216" s="4">
        <f>+IFR!T216</f>
        <v>6.31346546524139E-05</v>
      </c>
      <c r="E216" s="4">
        <f>+claims!R216</f>
        <v>4.460093896713615E-05</v>
      </c>
      <c r="F216" s="4">
        <f>+costs!L216</f>
        <v>0</v>
      </c>
      <c r="H216" s="4">
        <f t="shared" si="21"/>
        <v>2.3205410269751473E-05</v>
      </c>
      <c r="J216" s="17">
        <f t="shared" si="22"/>
        <v>1261.7098486913553</v>
      </c>
      <c r="L216" s="7">
        <f>+J216/payroll!F216</f>
        <v>0.0024140439474720074</v>
      </c>
      <c r="O216" s="17">
        <v>1371.257014206202</v>
      </c>
      <c r="P216" s="17">
        <f t="shared" si="18"/>
        <v>-109.54716551484671</v>
      </c>
      <c r="R216" s="4">
        <v>2.320541027586627E-05</v>
      </c>
      <c r="S216" s="4">
        <f t="shared" si="19"/>
        <v>-6.1147986088645745E-15</v>
      </c>
    </row>
    <row r="217" spans="1:19" ht="12.75" outlineLevel="1">
      <c r="A217" t="s">
        <v>360</v>
      </c>
      <c r="B217" t="s">
        <v>361</v>
      </c>
      <c r="C217" s="4">
        <f>+payroll!G217</f>
        <v>0.0007205157942722983</v>
      </c>
      <c r="D217" s="4">
        <f>+IFR!T217</f>
        <v>0.0009241449449121455</v>
      </c>
      <c r="E217" s="4">
        <f>+claims!R217</f>
        <v>0.0004906103286384976</v>
      </c>
      <c r="F217" s="4">
        <f>+costs!L217</f>
        <v>0.0010913299099845285</v>
      </c>
      <c r="H217" s="4">
        <f t="shared" si="21"/>
        <v>0.0009339720876845473</v>
      </c>
      <c r="J217" s="17">
        <f t="shared" si="22"/>
        <v>50781.33796110815</v>
      </c>
      <c r="L217" s="7">
        <f>+J217/payroll!F217</f>
        <v>0.009302865129628315</v>
      </c>
      <c r="O217" s="17">
        <v>55191.78267998965</v>
      </c>
      <c r="P217" s="17">
        <f t="shared" si="18"/>
        <v>-4410.444718881503</v>
      </c>
      <c r="R217" s="4">
        <v>0.000933974167197825</v>
      </c>
      <c r="S217" s="4">
        <f t="shared" si="19"/>
        <v>-2.07951327772099E-09</v>
      </c>
    </row>
    <row r="218" spans="1:19" ht="12.75" outlineLevel="1">
      <c r="A218" t="s">
        <v>504</v>
      </c>
      <c r="B218" t="s">
        <v>365</v>
      </c>
      <c r="C218" s="4">
        <f>+payroll!G218</f>
        <v>0.00010134878542117956</v>
      </c>
      <c r="D218" s="4">
        <f>+IFR!T218</f>
        <v>0.00010796940940557739</v>
      </c>
      <c r="E218" s="4">
        <f>+claims!R218</f>
        <v>0</v>
      </c>
      <c r="F218" s="4">
        <f>+costs!L218</f>
        <v>0</v>
      </c>
      <c r="H218" s="4">
        <f>(C218*$C$3)+(D218*$D$3)+(E218*$E$3)+(F218*$F$3)</f>
        <v>2.6164774353344618E-05</v>
      </c>
      <c r="J218" s="17">
        <f t="shared" si="22"/>
        <v>1422.6145156086243</v>
      </c>
      <c r="L218" s="7">
        <f>+J218/payroll!F218</f>
        <v>0.0018527839421053711</v>
      </c>
      <c r="O218" s="17">
        <v>1546.1718871416515</v>
      </c>
      <c r="P218" s="17">
        <f>+J218-O218</f>
        <v>-123.55737153302721</v>
      </c>
      <c r="R218" s="4">
        <v>2.6164774363801812E-05</v>
      </c>
      <c r="S218" s="4">
        <f>+H218-R218</f>
        <v>-1.0457194328126682E-14</v>
      </c>
    </row>
    <row r="219" spans="1:19" ht="12.75" outlineLevel="1">
      <c r="A219" t="s">
        <v>505</v>
      </c>
      <c r="B219" t="s">
        <v>366</v>
      </c>
      <c r="C219" s="4">
        <f>+payroll!G219</f>
        <v>5.2009724501493605E-05</v>
      </c>
      <c r="D219" s="4">
        <f>+IFR!T219</f>
        <v>6.404964964737642E-05</v>
      </c>
      <c r="E219" s="4">
        <f>+claims!R219</f>
        <v>0</v>
      </c>
      <c r="F219" s="4">
        <f>+costs!L219</f>
        <v>0</v>
      </c>
      <c r="H219" s="4">
        <f>(C219*$C$3)+(D219*$D$3)+(E219*$E$3)+(F219*$F$3)</f>
        <v>1.4507421768608752E-05</v>
      </c>
      <c r="J219" s="17">
        <f t="shared" si="22"/>
        <v>788.7883347803898</v>
      </c>
      <c r="L219" s="7">
        <f>+J219/payroll!F219</f>
        <v>0.002001852232851061</v>
      </c>
      <c r="O219" s="17">
        <v>857.2964318594377</v>
      </c>
      <c r="P219" s="17">
        <f>+J219-O219</f>
        <v>-68.50809707904784</v>
      </c>
      <c r="R219" s="4">
        <v>1.4507421774812174E-05</v>
      </c>
      <c r="S219" s="4">
        <f>+H219-R219</f>
        <v>-6.2034219720698974E-15</v>
      </c>
    </row>
    <row r="220" spans="1:19" ht="12.75" outlineLevel="1">
      <c r="A220" t="s">
        <v>506</v>
      </c>
      <c r="B220" t="s">
        <v>362</v>
      </c>
      <c r="C220" s="4">
        <f>+payroll!G220</f>
        <v>4.4969514692834674E-05</v>
      </c>
      <c r="D220" s="4">
        <f>+IFR!T220</f>
        <v>4.849473473301357E-05</v>
      </c>
      <c r="E220" s="4">
        <f>+claims!R220</f>
        <v>0</v>
      </c>
      <c r="F220" s="4">
        <f>+costs!L220</f>
        <v>0</v>
      </c>
      <c r="H220" s="4">
        <f>(C220*$C$3)+(D220*$D$3)+(E220*$E$3)+(F220*$F$3)</f>
        <v>1.168303117823103E-05</v>
      </c>
      <c r="J220" s="17">
        <f t="shared" si="22"/>
        <v>635.2223610265921</v>
      </c>
      <c r="L220" s="7">
        <f>+J220/payroll!F220</f>
        <v>0.0018645054954519963</v>
      </c>
      <c r="O220" s="17">
        <v>690.3928969703163</v>
      </c>
      <c r="P220" s="17">
        <f>+J220-O220</f>
        <v>-55.17053594372419</v>
      </c>
      <c r="R220" s="4">
        <v>1.1683031182927906E-05</v>
      </c>
      <c r="S220" s="4">
        <f>+H220-R220</f>
        <v>-4.696875619556243E-15</v>
      </c>
    </row>
    <row r="221" spans="1:19" ht="12.75" outlineLevel="1">
      <c r="A221" t="s">
        <v>364</v>
      </c>
      <c r="B221" t="s">
        <v>363</v>
      </c>
      <c r="C221" s="4">
        <f>+payroll!G221</f>
        <v>0.0003554348929764323</v>
      </c>
      <c r="D221" s="4">
        <f>+IFR!T221</f>
        <v>0.00035639055053790167</v>
      </c>
      <c r="E221" s="4">
        <f>+claims!R221</f>
        <v>0.00022300469483568075</v>
      </c>
      <c r="F221" s="4">
        <f>+costs!L221</f>
        <v>2.400546474462885E-05</v>
      </c>
      <c r="H221" s="4">
        <f t="shared" si="21"/>
        <v>0.00013683216351142115</v>
      </c>
      <c r="J221" s="17">
        <f t="shared" si="22"/>
        <v>7439.75160590664</v>
      </c>
      <c r="L221" s="7">
        <f>+J221/payroll!F221</f>
        <v>0.0027628319296272297</v>
      </c>
      <c r="O221" s="17">
        <v>8085.7428048002575</v>
      </c>
      <c r="P221" s="17">
        <f t="shared" si="18"/>
        <v>-645.9911988936174</v>
      </c>
      <c r="R221" s="4">
        <v>0.000136832209286034</v>
      </c>
      <c r="S221" s="4">
        <f t="shared" si="19"/>
        <v>-4.5774612859915756E-11</v>
      </c>
    </row>
    <row r="222" spans="1:19" ht="12.75" outlineLevel="1">
      <c r="A222" t="s">
        <v>367</v>
      </c>
      <c r="B222" t="s">
        <v>368</v>
      </c>
      <c r="C222" s="4">
        <f>+payroll!G222</f>
        <v>0.0003194216202217088</v>
      </c>
      <c r="D222" s="4">
        <f>+IFR!T222</f>
        <v>0.0003824679078943335</v>
      </c>
      <c r="E222" s="4">
        <f>+claims!R222</f>
        <v>4.460093896713615E-05</v>
      </c>
      <c r="F222" s="4">
        <f>+costs!L222</f>
        <v>0.0010884476164955473</v>
      </c>
      <c r="H222" s="4">
        <f t="shared" si="21"/>
        <v>0.0007474949017569041</v>
      </c>
      <c r="J222" s="17">
        <f t="shared" si="22"/>
        <v>40642.31868473505</v>
      </c>
      <c r="L222" s="7">
        <f>+J222/payroll!F222</f>
        <v>0.01679462300250141</v>
      </c>
      <c r="O222" s="17">
        <v>44172.51773861413</v>
      </c>
      <c r="P222" s="17">
        <f t="shared" si="18"/>
        <v>-3530.199053879078</v>
      </c>
      <c r="R222" s="4">
        <v>0.0007474969757257867</v>
      </c>
      <c r="S222" s="4">
        <f t="shared" si="19"/>
        <v>-2.0739688825913496E-09</v>
      </c>
    </row>
    <row r="223" spans="1:19" ht="12.75" outlineLevel="1">
      <c r="A223" t="s">
        <v>369</v>
      </c>
      <c r="B223" t="s">
        <v>370</v>
      </c>
      <c r="C223" s="4">
        <f>+payroll!G223</f>
        <v>3.733956808474837E-05</v>
      </c>
      <c r="D223" s="4">
        <f>+IFR!T223</f>
        <v>4.391975975820097E-05</v>
      </c>
      <c r="E223" s="4">
        <f>+claims!R223</f>
        <v>0</v>
      </c>
      <c r="F223" s="4">
        <f>+costs!L223</f>
        <v>0</v>
      </c>
      <c r="H223" s="4">
        <f t="shared" si="21"/>
        <v>1.0157415980368667E-05</v>
      </c>
      <c r="J223" s="17">
        <f t="shared" si="22"/>
        <v>552.2725791403712</v>
      </c>
      <c r="L223" s="7">
        <f>+J223/payroll!F223</f>
        <v>0.0019522718012953426</v>
      </c>
      <c r="O223" s="17">
        <v>600.238734061233</v>
      </c>
      <c r="P223" s="17">
        <f t="shared" si="18"/>
        <v>-47.966154920861754</v>
      </c>
      <c r="R223" s="4">
        <v>1.0157415984622441E-05</v>
      </c>
      <c r="S223" s="4">
        <f t="shared" si="19"/>
        <v>-4.253774050122679E-15</v>
      </c>
    </row>
    <row r="224" spans="1:19" ht="12.75" outlineLevel="1">
      <c r="A224" t="s">
        <v>371</v>
      </c>
      <c r="B224" t="s">
        <v>372</v>
      </c>
      <c r="C224" s="4">
        <f>+payroll!G224</f>
        <v>4.546631893024107E-05</v>
      </c>
      <c r="D224" s="4">
        <f>+IFR!T224</f>
        <v>4.849473473301357E-05</v>
      </c>
      <c r="E224" s="4">
        <f>+claims!R224</f>
        <v>0</v>
      </c>
      <c r="F224" s="4">
        <f>+costs!L224</f>
        <v>5.5129891987223925E-05</v>
      </c>
      <c r="H224" s="4">
        <f t="shared" si="21"/>
        <v>4.482306690024119E-05</v>
      </c>
      <c r="J224" s="17">
        <f t="shared" si="22"/>
        <v>2437.091363573271</v>
      </c>
      <c r="L224" s="7">
        <f>+J224/payroll!F224</f>
        <v>0.007075190005609389</v>
      </c>
      <c r="O224" s="17">
        <v>2648.776365596672</v>
      </c>
      <c r="P224" s="17">
        <f t="shared" si="18"/>
        <v>-211.685002023401</v>
      </c>
      <c r="R224" s="4">
        <v>4.4823171949624225E-05</v>
      </c>
      <c r="S224" s="4">
        <f t="shared" si="19"/>
        <v>-1.0504938303783351E-10</v>
      </c>
    </row>
    <row r="225" spans="1:19" ht="12.75" outlineLevel="1">
      <c r="A225" t="s">
        <v>373</v>
      </c>
      <c r="B225" t="s">
        <v>374</v>
      </c>
      <c r="C225" s="4">
        <f>+payroll!G225</f>
        <v>0.0005296170954017931</v>
      </c>
      <c r="D225" s="4">
        <f>+IFR!T225</f>
        <v>0.0005590619419220998</v>
      </c>
      <c r="E225" s="4">
        <f>+claims!R225</f>
        <v>0.0007042253521126761</v>
      </c>
      <c r="F225" s="4">
        <f>+costs!L225</f>
        <v>0.0011567057078364976</v>
      </c>
      <c r="H225" s="4">
        <f t="shared" si="21"/>
        <v>0.0009357421071842866</v>
      </c>
      <c r="J225" s="17">
        <f t="shared" si="22"/>
        <v>50877.5763386777</v>
      </c>
      <c r="L225" s="7">
        <f>+J225/payroll!F225</f>
        <v>0.012680036691018741</v>
      </c>
      <c r="O225" s="17">
        <v>55296.23199653094</v>
      </c>
      <c r="P225" s="17">
        <f t="shared" si="18"/>
        <v>-4418.65565785324</v>
      </c>
      <c r="R225" s="4">
        <v>0.0009357443112294753</v>
      </c>
      <c r="S225" s="4">
        <f t="shared" si="19"/>
        <v>-2.204045188762896E-09</v>
      </c>
    </row>
    <row r="226" spans="1:19" ht="12.75" outlineLevel="1">
      <c r="A226" t="s">
        <v>375</v>
      </c>
      <c r="B226" t="s">
        <v>376</v>
      </c>
      <c r="C226" s="4">
        <f>+payroll!G226</f>
        <v>5.150474962135748E-05</v>
      </c>
      <c r="D226" s="4">
        <f>+IFR!T226</f>
        <v>5.3984704702788694E-05</v>
      </c>
      <c r="E226" s="4">
        <f>+claims!R226</f>
        <v>0</v>
      </c>
      <c r="F226" s="4">
        <f>+costs!L226</f>
        <v>0</v>
      </c>
      <c r="H226" s="4">
        <f t="shared" si="21"/>
        <v>1.3186181790518273E-05</v>
      </c>
      <c r="J226" s="17">
        <f t="shared" si="22"/>
        <v>716.9507127145353</v>
      </c>
      <c r="L226" s="7">
        <f>+J226/payroll!F226</f>
        <v>0.0018373763047743465</v>
      </c>
      <c r="O226" s="17">
        <v>779.2195456343512</v>
      </c>
      <c r="P226" s="17">
        <f t="shared" si="18"/>
        <v>-62.268832919815964</v>
      </c>
      <c r="R226" s="4">
        <v>1.3186181795746868E-05</v>
      </c>
      <c r="S226" s="4">
        <f t="shared" si="19"/>
        <v>-5.228595469997446E-15</v>
      </c>
    </row>
    <row r="227" spans="1:19" ht="12.75" outlineLevel="1">
      <c r="A227" t="s">
        <v>377</v>
      </c>
      <c r="B227" t="s">
        <v>378</v>
      </c>
      <c r="C227" s="4">
        <f>+payroll!G227</f>
        <v>7.303650465752495E-05</v>
      </c>
      <c r="D227" s="4">
        <f>+IFR!T227</f>
        <v>8.234954954662681E-05</v>
      </c>
      <c r="E227" s="4">
        <f>+claims!R227</f>
        <v>0</v>
      </c>
      <c r="F227" s="4">
        <f>+costs!L227</f>
        <v>0</v>
      </c>
      <c r="H227" s="4">
        <f t="shared" si="21"/>
        <v>1.9423256775518972E-05</v>
      </c>
      <c r="J227" s="17">
        <f t="shared" si="22"/>
        <v>1056.0689978094424</v>
      </c>
      <c r="L227" s="7">
        <f>+J227/payroll!F227</f>
        <v>0.0019085713646044473</v>
      </c>
      <c r="O227" s="17">
        <v>1147.7910406363628</v>
      </c>
      <c r="P227" s="17">
        <f t="shared" si="18"/>
        <v>-91.72204282692041</v>
      </c>
      <c r="R227" s="4">
        <v>1.9423256783494797E-05</v>
      </c>
      <c r="S227" s="4">
        <f t="shared" si="19"/>
        <v>-7.975824861672365E-15</v>
      </c>
    </row>
    <row r="228" spans="1:19" ht="12.75" outlineLevel="1">
      <c r="A228" t="s">
        <v>379</v>
      </c>
      <c r="B228" t="s">
        <v>380</v>
      </c>
      <c r="C228" s="4">
        <f>+payroll!G228</f>
        <v>9.624938805974155E-05</v>
      </c>
      <c r="D228" s="4">
        <f>+IFR!T228</f>
        <v>0.00012169433433001519</v>
      </c>
      <c r="E228" s="4">
        <f>+claims!R228</f>
        <v>0</v>
      </c>
      <c r="F228" s="4">
        <f>+costs!L228</f>
        <v>0</v>
      </c>
      <c r="H228" s="4">
        <f t="shared" si="21"/>
        <v>2.7242965298719593E-05</v>
      </c>
      <c r="J228" s="17">
        <f t="shared" si="22"/>
        <v>1481.2372298263817</v>
      </c>
      <c r="L228" s="7">
        <f>+J228/payroll!F228</f>
        <v>0.002031340526177146</v>
      </c>
      <c r="O228" s="17">
        <v>1609.8861201098546</v>
      </c>
      <c r="P228" s="17">
        <f t="shared" si="18"/>
        <v>-128.64889028347284</v>
      </c>
      <c r="R228" s="4">
        <v>2.724296531050609E-05</v>
      </c>
      <c r="S228" s="4">
        <f t="shared" si="19"/>
        <v>-1.178649734236148E-14</v>
      </c>
    </row>
    <row r="229" spans="1:19" ht="12.75" outlineLevel="1">
      <c r="A229" t="s">
        <v>381</v>
      </c>
      <c r="B229" t="s">
        <v>382</v>
      </c>
      <c r="C229" s="4">
        <f>+payroll!G229</f>
        <v>9.916237042359562E-05</v>
      </c>
      <c r="D229" s="4">
        <f>+IFR!T229</f>
        <v>9.607447447106463E-05</v>
      </c>
      <c r="E229" s="4">
        <f>+claims!R229</f>
        <v>4.460093896713615E-05</v>
      </c>
      <c r="F229" s="4">
        <f>+costs!L229</f>
        <v>1.2314379871163372E-05</v>
      </c>
      <c r="H229" s="4">
        <f t="shared" si="21"/>
        <v>3.8483374379600973E-05</v>
      </c>
      <c r="J229" s="17">
        <f t="shared" si="22"/>
        <v>2092.393622917796</v>
      </c>
      <c r="L229" s="7">
        <f>+J229/payroll!F229</f>
        <v>0.0027851755802569297</v>
      </c>
      <c r="O229" s="17">
        <v>2274.0916138989637</v>
      </c>
      <c r="P229" s="17">
        <f t="shared" si="18"/>
        <v>-181.69799098116755</v>
      </c>
      <c r="R229" s="4">
        <v>3.8483397852767946E-05</v>
      </c>
      <c r="S229" s="4">
        <f t="shared" si="19"/>
        <v>-2.3473166972979263E-11</v>
      </c>
    </row>
    <row r="230" spans="1:19" ht="12.75" outlineLevel="1">
      <c r="A230" t="s">
        <v>383</v>
      </c>
      <c r="B230" t="s">
        <v>384</v>
      </c>
      <c r="C230" s="4">
        <f>+payroll!G230</f>
        <v>4.400350114370637E-05</v>
      </c>
      <c r="D230" s="4">
        <f>+IFR!T230</f>
        <v>5.3527207205307434E-05</v>
      </c>
      <c r="E230" s="4">
        <f>+claims!R230</f>
        <v>0</v>
      </c>
      <c r="F230" s="4">
        <f>+costs!L230</f>
        <v>0</v>
      </c>
      <c r="H230" s="4">
        <f t="shared" si="21"/>
        <v>1.2191338543626725E-05</v>
      </c>
      <c r="J230" s="17">
        <f t="shared" si="22"/>
        <v>662.8597266937742</v>
      </c>
      <c r="L230" s="7">
        <f>+J230/payroll!F230</f>
        <v>0.0019883392777341967</v>
      </c>
      <c r="O230" s="17">
        <v>720.4306319718947</v>
      </c>
      <c r="P230" s="17">
        <f t="shared" si="18"/>
        <v>-57.57090527812056</v>
      </c>
      <c r="R230" s="4">
        <v>1.2191338548811014E-05</v>
      </c>
      <c r="S230" s="4">
        <f t="shared" si="19"/>
        <v>-5.184288870592468E-15</v>
      </c>
    </row>
    <row r="231" spans="1:19" ht="12.75" outlineLevel="1">
      <c r="A231" t="s">
        <v>385</v>
      </c>
      <c r="B231" t="s">
        <v>386</v>
      </c>
      <c r="C231" s="4">
        <f>+payroll!G231</f>
        <v>0.0007770830878853171</v>
      </c>
      <c r="D231" s="4">
        <f>+IFR!T231</f>
        <v>0.0009941420620267782</v>
      </c>
      <c r="E231" s="4">
        <f>+claims!R231</f>
        <v>0.0015492957746478873</v>
      </c>
      <c r="F231" s="4">
        <f>+costs!L231</f>
        <v>0.001201864585818499</v>
      </c>
      <c r="H231" s="4">
        <f t="shared" si="21"/>
        <v>0.0011749162614272943</v>
      </c>
      <c r="J231" s="17">
        <f t="shared" si="22"/>
        <v>63881.801752187705</v>
      </c>
      <c r="L231" s="7">
        <f>+J231/payroll!F231</f>
        <v>0.01085090072705308</v>
      </c>
      <c r="O231" s="17">
        <v>69429.25114536656</v>
      </c>
      <c r="P231" s="17">
        <f t="shared" si="18"/>
        <v>-5547.44939317886</v>
      </c>
      <c r="R231" s="4">
        <v>0.0011749185515605037</v>
      </c>
      <c r="S231" s="4">
        <f t="shared" si="19"/>
        <v>-2.29013320937263E-09</v>
      </c>
    </row>
    <row r="232" spans="1:19" ht="12.75" outlineLevel="1">
      <c r="A232" t="s">
        <v>387</v>
      </c>
      <c r="B232" t="s">
        <v>388</v>
      </c>
      <c r="C232" s="4">
        <f>+payroll!G232</f>
        <v>0.00013160134084506072</v>
      </c>
      <c r="D232" s="4">
        <f>+IFR!T232</f>
        <v>0.00012809929929475283</v>
      </c>
      <c r="E232" s="4">
        <f>+claims!R232</f>
        <v>8.92018779342723E-05</v>
      </c>
      <c r="F232" s="4">
        <f>+costs!L232</f>
        <v>9.867958636730585E-06</v>
      </c>
      <c r="H232" s="4">
        <f t="shared" si="21"/>
        <v>5.176363688965588E-05</v>
      </c>
      <c r="J232" s="17">
        <f t="shared" si="22"/>
        <v>2814.4596328423995</v>
      </c>
      <c r="L232" s="7">
        <f>+J232/payroll!F232</f>
        <v>0.002822869495335158</v>
      </c>
      <c r="O232" s="17">
        <v>3058.8346727298685</v>
      </c>
      <c r="P232" s="17">
        <f t="shared" si="18"/>
        <v>-244.37503988746903</v>
      </c>
      <c r="R232" s="4">
        <v>5.1763655704505116E-05</v>
      </c>
      <c r="S232" s="4">
        <f t="shared" si="19"/>
        <v>-1.8814849235082674E-11</v>
      </c>
    </row>
    <row r="233" spans="1:19" ht="12.75" outlineLevel="1">
      <c r="A233" t="s">
        <v>389</v>
      </c>
      <c r="B233" t="s">
        <v>390</v>
      </c>
      <c r="C233" s="4">
        <f>+payroll!G233</f>
        <v>4.997942353727758E-05</v>
      </c>
      <c r="D233" s="4">
        <f>+IFR!T233</f>
        <v>5.581469469271373E-05</v>
      </c>
      <c r="E233" s="4">
        <f>+claims!R233</f>
        <v>0</v>
      </c>
      <c r="F233" s="4">
        <f>+costs!L233</f>
        <v>0</v>
      </c>
      <c r="H233" s="4">
        <f t="shared" si="21"/>
        <v>1.3224264778748915E-05</v>
      </c>
      <c r="J233" s="17">
        <f t="shared" si="22"/>
        <v>719.0213367957148</v>
      </c>
      <c r="L233" s="7">
        <f>+J233/payroll!F233</f>
        <v>0.001898919814830335</v>
      </c>
      <c r="O233" s="17">
        <v>781.4700082213919</v>
      </c>
      <c r="P233" s="17">
        <f t="shared" si="18"/>
        <v>-62.44867142567716</v>
      </c>
      <c r="R233" s="4">
        <v>1.3224264784154752E-05</v>
      </c>
      <c r="S233" s="4">
        <f t="shared" si="19"/>
        <v>-5.405837114210409E-15</v>
      </c>
    </row>
    <row r="234" spans="1:19" ht="12.75" outlineLevel="1">
      <c r="A234" t="s">
        <v>391</v>
      </c>
      <c r="B234" t="s">
        <v>392</v>
      </c>
      <c r="C234" s="4">
        <f>+payroll!G234</f>
        <v>5.631241731730154E-05</v>
      </c>
      <c r="D234" s="4">
        <f>+IFR!T234</f>
        <v>7.868956956677674E-05</v>
      </c>
      <c r="E234" s="4">
        <f>+claims!R234</f>
        <v>4.460093896713615E-05</v>
      </c>
      <c r="F234" s="4">
        <f>+costs!L234</f>
        <v>4.1098077728275925E-06</v>
      </c>
      <c r="H234" s="4">
        <f t="shared" si="21"/>
        <v>2.603127386927676E-05</v>
      </c>
      <c r="J234" s="17">
        <f t="shared" si="22"/>
        <v>1415.3559119642389</v>
      </c>
      <c r="L234" s="7">
        <f>+J234/payroll!F234</f>
        <v>0.003317550813083356</v>
      </c>
      <c r="O234" s="17">
        <v>1538.2489336296449</v>
      </c>
      <c r="P234" s="17">
        <f t="shared" si="18"/>
        <v>-122.89302166540597</v>
      </c>
      <c r="R234" s="4">
        <v>2.6031281707740003E-05</v>
      </c>
      <c r="S234" s="4">
        <f t="shared" si="19"/>
        <v>-7.83846324301082E-12</v>
      </c>
    </row>
    <row r="235" spans="1:19" ht="12.75" outlineLevel="1">
      <c r="A235" t="s">
        <v>393</v>
      </c>
      <c r="B235" t="s">
        <v>394</v>
      </c>
      <c r="C235" s="4">
        <f>+payroll!G235</f>
        <v>0.0001696147758912884</v>
      </c>
      <c r="D235" s="4">
        <f>+IFR!T235</f>
        <v>0.00018848896896227918</v>
      </c>
      <c r="E235" s="4">
        <f>+claims!R235</f>
        <v>0</v>
      </c>
      <c r="F235" s="4">
        <f>+costs!L235</f>
        <v>0</v>
      </c>
      <c r="H235" s="4">
        <f t="shared" si="21"/>
        <v>4.476296810669595E-05</v>
      </c>
      <c r="J235" s="17">
        <f t="shared" si="22"/>
        <v>2433.8237100894908</v>
      </c>
      <c r="L235" s="7">
        <f>+J235/payroll!F235</f>
        <v>0.0018940067636054041</v>
      </c>
      <c r="O235" s="17">
        <v>2645.2069464434126</v>
      </c>
      <c r="P235" s="17">
        <f t="shared" si="18"/>
        <v>-211.3832363539218</v>
      </c>
      <c r="R235" s="4">
        <v>4.476296812495172E-05</v>
      </c>
      <c r="S235" s="4">
        <f t="shared" si="19"/>
        <v>-1.825577585152019E-14</v>
      </c>
    </row>
    <row r="236" spans="1:19" ht="12.75" outlineLevel="1">
      <c r="A236" t="s">
        <v>538</v>
      </c>
      <c r="B236" t="s">
        <v>540</v>
      </c>
      <c r="C236" s="4">
        <f>+payroll!G236</f>
        <v>2.0819278731422686E-05</v>
      </c>
      <c r="D236" s="4">
        <f>+IFR!T236</f>
        <v>2.4247367366506786E-05</v>
      </c>
      <c r="E236" s="4">
        <f>+claims!R236</f>
        <v>0</v>
      </c>
      <c r="F236" s="4">
        <f>+costs!L236</f>
        <v>0</v>
      </c>
      <c r="H236" s="4">
        <f>(C236*$C$3)+(D236*$D$3)+(E236*$E$3)+(F236*$F$3)</f>
        <v>5.6333307622411845E-06</v>
      </c>
      <c r="J236" s="17">
        <f>(+H236*$J$277)</f>
        <v>306.2918871518751</v>
      </c>
      <c r="L236" s="7">
        <f>+J236/payroll!F236</f>
        <v>0.0019418957213188485</v>
      </c>
      <c r="O236" s="17">
        <v>332.89404823146</v>
      </c>
      <c r="P236" s="17">
        <f>+J236-O236</f>
        <v>-26.602161079584903</v>
      </c>
      <c r="R236" s="4">
        <v>5.633330764589622E-06</v>
      </c>
      <c r="S236" s="4">
        <f>+H236-R236</f>
        <v>-2.3484378097781214E-15</v>
      </c>
    </row>
    <row r="237" spans="1:19" ht="12.75" outlineLevel="1">
      <c r="A237" t="s">
        <v>395</v>
      </c>
      <c r="B237" t="s">
        <v>396</v>
      </c>
      <c r="C237" s="4">
        <f>+payroll!G237</f>
        <v>6.750573981208755E-05</v>
      </c>
      <c r="D237" s="4">
        <f>+IFR!T237</f>
        <v>0.00010659691691313362</v>
      </c>
      <c r="E237" s="4">
        <f>+claims!R237</f>
        <v>4.460093896713615E-05</v>
      </c>
      <c r="F237" s="4">
        <f>+costs!L237</f>
        <v>5.89703134920741E-05</v>
      </c>
      <c r="H237" s="4">
        <f t="shared" si="21"/>
        <v>6.383516103096752E-05</v>
      </c>
      <c r="J237" s="17">
        <f t="shared" si="22"/>
        <v>3470.8048868481787</v>
      </c>
      <c r="L237" s="7">
        <f>+J237/payroll!F237</f>
        <v>0.006786495881722472</v>
      </c>
      <c r="O237" s="17">
        <v>3772.2362957939818</v>
      </c>
      <c r="P237" s="17">
        <f aca="true" t="shared" si="23" ref="P237:P266">+J237-O237</f>
        <v>-301.431408945803</v>
      </c>
      <c r="R237" s="4">
        <v>6.383527340353033E-05</v>
      </c>
      <c r="S237" s="4">
        <f aca="true" t="shared" si="24" ref="S237:S266">+H237-R237</f>
        <v>-1.12372562806589E-10</v>
      </c>
    </row>
    <row r="238" spans="1:19" ht="12.75" outlineLevel="1">
      <c r="A238" t="s">
        <v>397</v>
      </c>
      <c r="B238" t="s">
        <v>398</v>
      </c>
      <c r="C238" s="4">
        <f>+payroll!G238</f>
        <v>0.00012578615528913544</v>
      </c>
      <c r="D238" s="4">
        <f>+IFR!T238</f>
        <v>0.00013496176175697172</v>
      </c>
      <c r="E238" s="4">
        <f>+claims!R238</f>
        <v>0</v>
      </c>
      <c r="F238" s="4">
        <f>+costs!L238</f>
        <v>0</v>
      </c>
      <c r="H238" s="4">
        <f t="shared" si="21"/>
        <v>3.2593489630763395E-05</v>
      </c>
      <c r="J238" s="17">
        <f aca="true" t="shared" si="25" ref="J238:J266">(+H238*$J$277)</f>
        <v>1772.152545131199</v>
      </c>
      <c r="L238" s="7">
        <f>+J238/payroll!F238</f>
        <v>0.001859620609520133</v>
      </c>
      <c r="O238" s="17">
        <v>1926.068105551513</v>
      </c>
      <c r="P238" s="17">
        <f t="shared" si="23"/>
        <v>-153.91556042031402</v>
      </c>
      <c r="R238" s="4">
        <v>3.259348964383489E-05</v>
      </c>
      <c r="S238" s="4">
        <f t="shared" si="24"/>
        <v>-1.30714937571913E-14</v>
      </c>
    </row>
    <row r="239" spans="1:19" ht="12.75" outlineLevel="1">
      <c r="A239" t="s">
        <v>399</v>
      </c>
      <c r="B239" t="s">
        <v>400</v>
      </c>
      <c r="C239" s="4">
        <f>+payroll!G239</f>
        <v>0.0004331503066091465</v>
      </c>
      <c r="D239" s="4">
        <f>+IFR!T239</f>
        <v>0.0004332501301147533</v>
      </c>
      <c r="E239" s="4">
        <f>+claims!R239</f>
        <v>0.0005352112676056338</v>
      </c>
      <c r="F239" s="4">
        <f>+costs!L239</f>
        <v>0.00019770424150044344</v>
      </c>
      <c r="H239" s="4">
        <f aca="true" t="shared" si="26" ref="H239:H266">(C239*$C$3)+(D239*$D$3)+(E239*$E$3)+(F239*$F$3)</f>
        <v>0.0003072042896315986</v>
      </c>
      <c r="J239" s="17">
        <f t="shared" si="25"/>
        <v>16703.116785384493</v>
      </c>
      <c r="L239" s="7">
        <f>+J239/payroll!F239</f>
        <v>0.005089967182941072</v>
      </c>
      <c r="O239" s="17">
        <v>18153.462501577404</v>
      </c>
      <c r="P239" s="17">
        <f t="shared" si="23"/>
        <v>-1450.345716192911</v>
      </c>
      <c r="R239" s="4">
        <v>0.00030720466637990335</v>
      </c>
      <c r="S239" s="4">
        <f t="shared" si="24"/>
        <v>-3.7674830475394744E-10</v>
      </c>
    </row>
    <row r="240" spans="1:19" ht="12.75" outlineLevel="1">
      <c r="A240" t="s">
        <v>401</v>
      </c>
      <c r="B240" t="s">
        <v>402</v>
      </c>
      <c r="C240" s="4">
        <f>+payroll!G240</f>
        <v>4.7051410074624486E-05</v>
      </c>
      <c r="D240" s="4">
        <f>+IFR!T240</f>
        <v>5.169721721538239E-05</v>
      </c>
      <c r="E240" s="4">
        <f>+claims!R240</f>
        <v>0</v>
      </c>
      <c r="F240" s="4">
        <f>+costs!L240</f>
        <v>0</v>
      </c>
      <c r="H240" s="4">
        <f t="shared" si="26"/>
        <v>1.2343578411250859E-05</v>
      </c>
      <c r="J240" s="17">
        <f t="shared" si="25"/>
        <v>671.1372162150527</v>
      </c>
      <c r="L240" s="7">
        <f>+J240/payroll!F240</f>
        <v>0.0018827591622634218</v>
      </c>
      <c r="O240" s="17">
        <v>729.4270406641223</v>
      </c>
      <c r="P240" s="17">
        <f t="shared" si="23"/>
        <v>-58.289824449069556</v>
      </c>
      <c r="R240" s="4">
        <v>1.2343578416257906E-05</v>
      </c>
      <c r="S240" s="4">
        <f t="shared" si="24"/>
        <v>-5.007047226379506E-15</v>
      </c>
    </row>
    <row r="241" spans="1:19" ht="12.75" outlineLevel="1">
      <c r="A241" t="s">
        <v>403</v>
      </c>
      <c r="B241" t="s">
        <v>404</v>
      </c>
      <c r="C241" s="4">
        <f>+payroll!G241</f>
        <v>8.476971744835677E-05</v>
      </c>
      <c r="D241" s="4">
        <f>+IFR!T241</f>
        <v>6.633713713478272E-05</v>
      </c>
      <c r="E241" s="4">
        <f>+claims!R241</f>
        <v>0</v>
      </c>
      <c r="F241" s="4">
        <f>+costs!L241</f>
        <v>3.1017417153415797E-06</v>
      </c>
      <c r="H241" s="4">
        <f t="shared" si="26"/>
        <v>2.0749401852097385E-05</v>
      </c>
      <c r="J241" s="17">
        <f t="shared" si="25"/>
        <v>1128.1733167791263</v>
      </c>
      <c r="L241" s="7">
        <f>+J241/payroll!F241</f>
        <v>0.0017566740219669295</v>
      </c>
      <c r="O241" s="17">
        <v>1226.1587976174858</v>
      </c>
      <c r="P241" s="17">
        <f t="shared" si="23"/>
        <v>-97.98548083835954</v>
      </c>
      <c r="R241" s="4">
        <v>2.074940776859171E-05</v>
      </c>
      <c r="S241" s="4">
        <f t="shared" si="24"/>
        <v>-5.9164943249007985E-12</v>
      </c>
    </row>
    <row r="242" spans="1:19" ht="12.75" outlineLevel="1">
      <c r="A242" t="s">
        <v>405</v>
      </c>
      <c r="B242" t="s">
        <v>406</v>
      </c>
      <c r="C242" s="4">
        <f>+payroll!G242</f>
        <v>6.076716844606055E-05</v>
      </c>
      <c r="D242" s="4">
        <f>+IFR!T242</f>
        <v>7.319959959700162E-05</v>
      </c>
      <c r="E242" s="4">
        <f>+claims!R242</f>
        <v>0</v>
      </c>
      <c r="F242" s="4">
        <f>+costs!L242</f>
        <v>0</v>
      </c>
      <c r="H242" s="4">
        <f t="shared" si="26"/>
        <v>1.674584600538277E-05</v>
      </c>
      <c r="J242" s="17">
        <f t="shared" si="25"/>
        <v>910.494517616926</v>
      </c>
      <c r="L242" s="7">
        <f>+J242/payroll!F242</f>
        <v>0.0019777182712363505</v>
      </c>
      <c r="O242" s="17">
        <v>989.5730790667575</v>
      </c>
      <c r="P242" s="17">
        <f t="shared" si="23"/>
        <v>-79.07856144983145</v>
      </c>
      <c r="R242" s="4">
        <v>1.6745846012472395E-05</v>
      </c>
      <c r="S242" s="4">
        <f t="shared" si="24"/>
        <v>-7.089625110937026E-15</v>
      </c>
    </row>
    <row r="243" spans="1:19" ht="12.75" outlineLevel="1">
      <c r="A243" t="s">
        <v>407</v>
      </c>
      <c r="B243" t="s">
        <v>408</v>
      </c>
      <c r="C243" s="4">
        <f>+payroll!G243</f>
        <v>0.00028076877751930104</v>
      </c>
      <c r="D243" s="4">
        <f>+IFR!T243</f>
        <v>0.0003454106105983514</v>
      </c>
      <c r="E243" s="4">
        <f>+claims!R243</f>
        <v>0.0005164319248826291</v>
      </c>
      <c r="F243" s="4">
        <f>+costs!L243</f>
        <v>1.1162237910999741E-05</v>
      </c>
      <c r="H243" s="4">
        <f t="shared" si="26"/>
        <v>0.00016243455499370075</v>
      </c>
      <c r="J243" s="17">
        <f t="shared" si="25"/>
        <v>8831.7885967523</v>
      </c>
      <c r="L243" s="7">
        <f>+J243/payroll!F243</f>
        <v>0.004151986614151342</v>
      </c>
      <c r="O243" s="17">
        <v>9598.445264463957</v>
      </c>
      <c r="P243" s="17">
        <f t="shared" si="23"/>
        <v>-766.6566677116571</v>
      </c>
      <c r="R243" s="4">
        <v>0.0001624345762957215</v>
      </c>
      <c r="S243" s="4">
        <f t="shared" si="24"/>
        <v>-2.1302020748476674E-11</v>
      </c>
    </row>
    <row r="244" spans="1:19" ht="12.75" outlineLevel="1">
      <c r="A244" t="s">
        <v>409</v>
      </c>
      <c r="B244" t="s">
        <v>410</v>
      </c>
      <c r="C244" s="4">
        <f>+payroll!G244</f>
        <v>4.461866529184034E-05</v>
      </c>
      <c r="D244" s="4">
        <f>+IFR!T244</f>
        <v>3.293981981865073E-05</v>
      </c>
      <c r="E244" s="4">
        <f>+claims!R244</f>
        <v>0</v>
      </c>
      <c r="F244" s="4">
        <f>+costs!L244</f>
        <v>0</v>
      </c>
      <c r="H244" s="4">
        <f t="shared" si="26"/>
        <v>9.694810638811383E-06</v>
      </c>
      <c r="J244" s="17">
        <f t="shared" si="25"/>
        <v>527.1200949259086</v>
      </c>
      <c r="L244" s="7">
        <f>+J244/payroll!F244</f>
        <v>0.0015593696910918835</v>
      </c>
      <c r="O244" s="17">
        <v>572.9016982321431</v>
      </c>
      <c r="P244" s="17">
        <f t="shared" si="23"/>
        <v>-45.7816033062345</v>
      </c>
      <c r="R244" s="4">
        <v>9.694810642001714E-06</v>
      </c>
      <c r="S244" s="4">
        <f t="shared" si="24"/>
        <v>-3.1903309611084826E-15</v>
      </c>
    </row>
    <row r="245" spans="1:19" ht="12.75" outlineLevel="1">
      <c r="A245" t="s">
        <v>411</v>
      </c>
      <c r="B245" t="s">
        <v>412</v>
      </c>
      <c r="C245" s="4">
        <f>+payroll!G245</f>
        <v>0.00035268455336779497</v>
      </c>
      <c r="D245" s="4">
        <f>+IFR!T245</f>
        <v>0.0004565825024862976</v>
      </c>
      <c r="E245" s="4">
        <f>+claims!R245</f>
        <v>0.0001784037558685446</v>
      </c>
      <c r="F245" s="4">
        <f>+costs!L245</f>
        <v>0.0001304013315207328</v>
      </c>
      <c r="H245" s="4">
        <f t="shared" si="26"/>
        <v>0.00020615974427448295</v>
      </c>
      <c r="J245" s="17">
        <f t="shared" si="25"/>
        <v>11209.186854751186</v>
      </c>
      <c r="L245" s="7">
        <f>+J245/payroll!F245</f>
        <v>0.004195113936321446</v>
      </c>
      <c r="O245" s="17">
        <v>12182.632179301667</v>
      </c>
      <c r="P245" s="17">
        <f t="shared" si="23"/>
        <v>-973.445324550481</v>
      </c>
      <c r="R245" s="4">
        <v>0.0002061599927858509</v>
      </c>
      <c r="S245" s="4">
        <f t="shared" si="24"/>
        <v>-2.485113679510237E-10</v>
      </c>
    </row>
    <row r="246" spans="1:19" ht="12.75" outlineLevel="1">
      <c r="A246" t="s">
        <v>413</v>
      </c>
      <c r="B246" t="s">
        <v>414</v>
      </c>
      <c r="C246" s="4">
        <f>+payroll!G246</f>
        <v>9.565758308532794E-05</v>
      </c>
      <c r="D246" s="4">
        <f>+IFR!T246</f>
        <v>9.561697697358337E-05</v>
      </c>
      <c r="E246" s="4">
        <f>+claims!R246</f>
        <v>0</v>
      </c>
      <c r="F246" s="4">
        <f>+costs!L246</f>
        <v>0</v>
      </c>
      <c r="H246" s="4">
        <f t="shared" si="26"/>
        <v>2.3909320007363914E-05</v>
      </c>
      <c r="J246" s="17">
        <f t="shared" si="25"/>
        <v>1299.9823824759897</v>
      </c>
      <c r="L246" s="7">
        <f>+J246/payroll!F246</f>
        <v>0.0017938005542656804</v>
      </c>
      <c r="O246" s="17">
        <v>1412.8888687065605</v>
      </c>
      <c r="P246" s="17">
        <f t="shared" si="23"/>
        <v>-112.90648623057086</v>
      </c>
      <c r="R246" s="4">
        <v>2.3909320016624736E-05</v>
      </c>
      <c r="S246" s="4">
        <f t="shared" si="24"/>
        <v>-9.260821276502185E-15</v>
      </c>
    </row>
    <row r="247" spans="1:19" ht="12.75" outlineLevel="1">
      <c r="A247" t="s">
        <v>415</v>
      </c>
      <c r="B247" t="s">
        <v>416</v>
      </c>
      <c r="C247" s="4">
        <f>+payroll!G247</f>
        <v>0.0018843593797183695</v>
      </c>
      <c r="D247" s="4">
        <f>+IFR!T247</f>
        <v>0.0019407043843155053</v>
      </c>
      <c r="E247" s="4">
        <f>+claims!R247</f>
        <v>0.0011150234741784037</v>
      </c>
      <c r="F247" s="4">
        <f>+costs!L247</f>
        <v>0.0009552095095455061</v>
      </c>
      <c r="H247" s="4">
        <f t="shared" si="26"/>
        <v>0.0012185121973582985</v>
      </c>
      <c r="J247" s="17">
        <f t="shared" si="25"/>
        <v>66252.17232903399</v>
      </c>
      <c r="L247" s="7">
        <f>+J247/payroll!F247</f>
        <v>0.004640796018349448</v>
      </c>
      <c r="O247" s="17">
        <v>72005.75688570456</v>
      </c>
      <c r="P247" s="17">
        <f t="shared" si="23"/>
        <v>-5753.584556670568</v>
      </c>
      <c r="R247" s="4">
        <v>0.0012185140176057532</v>
      </c>
      <c r="S247" s="4">
        <f t="shared" si="24"/>
        <v>-1.8202474547177744E-09</v>
      </c>
    </row>
    <row r="248" spans="1:19" ht="12.75" outlineLevel="1">
      <c r="A248" t="s">
        <v>417</v>
      </c>
      <c r="B248" t="s">
        <v>418</v>
      </c>
      <c r="C248" s="4">
        <f>+payroll!G248</f>
        <v>0.0004367132861259547</v>
      </c>
      <c r="D248" s="4">
        <f>+IFR!T248</f>
        <v>0.000536644564545518</v>
      </c>
      <c r="E248" s="4">
        <f>+claims!R248</f>
        <v>0.0004460093896713615</v>
      </c>
      <c r="F248" s="4">
        <f>+costs!L248</f>
        <v>0.00021134089386485696</v>
      </c>
      <c r="H248" s="4">
        <f t="shared" si="26"/>
        <v>0.0003153756761035525</v>
      </c>
      <c r="J248" s="17">
        <f t="shared" si="25"/>
        <v>17147.406227772273</v>
      </c>
      <c r="L248" s="7">
        <f>+J248/payroll!F248</f>
        <v>0.005182724490276881</v>
      </c>
      <c r="O248" s="17">
        <v>18636.414480701005</v>
      </c>
      <c r="P248" s="17">
        <f t="shared" si="23"/>
        <v>-1489.008252928732</v>
      </c>
      <c r="R248" s="4">
        <v>0.00031537607884519575</v>
      </c>
      <c r="S248" s="4">
        <f t="shared" si="24"/>
        <v>-4.027416432576987E-10</v>
      </c>
    </row>
    <row r="249" spans="1:19" ht="12.75" outlineLevel="1">
      <c r="A249" t="s">
        <v>419</v>
      </c>
      <c r="B249" t="s">
        <v>420</v>
      </c>
      <c r="C249" s="4">
        <f>+payroll!G249</f>
        <v>0.00013310350300707314</v>
      </c>
      <c r="D249" s="4">
        <f>+IFR!T249</f>
        <v>0.0001948939339270168</v>
      </c>
      <c r="E249" s="4">
        <f>+claims!R249</f>
        <v>8.92018779342723E-05</v>
      </c>
      <c r="F249" s="4">
        <f>+costs!L249</f>
        <v>6.6510647602069494E-06</v>
      </c>
      <c r="H249" s="4">
        <f t="shared" si="26"/>
        <v>5.8370600163026256E-05</v>
      </c>
      <c r="J249" s="17">
        <f t="shared" si="25"/>
        <v>3173.689249343498</v>
      </c>
      <c r="L249" s="7">
        <f>+J249/payroll!F249</f>
        <v>0.0031472482892686573</v>
      </c>
      <c r="O249" s="17">
        <v>3449.2631668083586</v>
      </c>
      <c r="P249" s="17">
        <f t="shared" si="23"/>
        <v>-275.57391746486064</v>
      </c>
      <c r="R249" s="4">
        <v>5.837061285486409E-05</v>
      </c>
      <c r="S249" s="4">
        <f t="shared" si="24"/>
        <v>-1.2691837835419103E-11</v>
      </c>
    </row>
    <row r="250" spans="1:19" ht="12.75" outlineLevel="1">
      <c r="A250" t="s">
        <v>421</v>
      </c>
      <c r="B250" t="s">
        <v>422</v>
      </c>
      <c r="C250" s="4">
        <f>+payroll!G250</f>
        <v>0.0007111237100538833</v>
      </c>
      <c r="D250" s="4">
        <f>+IFR!T250</f>
        <v>0.001062309189151486</v>
      </c>
      <c r="E250" s="4">
        <f>+claims!R250</f>
        <v>0.0005798122065727699</v>
      </c>
      <c r="F250" s="4">
        <f>+costs!L250</f>
        <v>0.0005629499922775769</v>
      </c>
      <c r="H250" s="4">
        <f t="shared" si="26"/>
        <v>0.0006464209387531327</v>
      </c>
      <c r="J250" s="17">
        <f t="shared" si="25"/>
        <v>35146.789276476506</v>
      </c>
      <c r="L250" s="7">
        <f>+J250/payroll!F250</f>
        <v>0.0065237391772294305</v>
      </c>
      <c r="O250" s="17">
        <v>38199.09448461427</v>
      </c>
      <c r="P250" s="17">
        <f t="shared" si="23"/>
        <v>-3052.305208137761</v>
      </c>
      <c r="R250" s="4">
        <v>0.0006464220115028761</v>
      </c>
      <c r="S250" s="4">
        <f t="shared" si="24"/>
        <v>-1.072749743419657E-09</v>
      </c>
    </row>
    <row r="251" spans="1:19" ht="12.75" outlineLevel="1">
      <c r="A251" t="s">
        <v>423</v>
      </c>
      <c r="B251" t="s">
        <v>424</v>
      </c>
      <c r="C251" s="4">
        <f>+payroll!G251</f>
        <v>0.0017195436199584952</v>
      </c>
      <c r="D251" s="4">
        <f>+IFR!T251</f>
        <v>0.0016758133332738557</v>
      </c>
      <c r="E251" s="4">
        <f>+claims!R251</f>
        <v>0.0005798122065727699</v>
      </c>
      <c r="F251" s="4">
        <f>+costs!L251</f>
        <v>0.0002018221138017309</v>
      </c>
      <c r="H251" s="4">
        <f t="shared" si="26"/>
        <v>0.0006324847184209979</v>
      </c>
      <c r="J251" s="17">
        <f t="shared" si="25"/>
        <v>34389.05794390415</v>
      </c>
      <c r="L251" s="7">
        <f>+J251/payroll!F251</f>
        <v>0.0026397522733455294</v>
      </c>
      <c r="O251" s="17">
        <v>37375.43476523435</v>
      </c>
      <c r="P251" s="17">
        <f t="shared" si="23"/>
        <v>-2986.376821330203</v>
      </c>
      <c r="R251" s="4">
        <v>0.0006324851031358571</v>
      </c>
      <c r="S251" s="4">
        <f t="shared" si="24"/>
        <v>-3.8471485914494397E-10</v>
      </c>
    </row>
    <row r="252" spans="1:19" ht="12.75" outlineLevel="1">
      <c r="A252" t="s">
        <v>425</v>
      </c>
      <c r="B252" t="s">
        <v>426</v>
      </c>
      <c r="C252" s="4">
        <f>+payroll!G252</f>
        <v>3.221749887630863E-05</v>
      </c>
      <c r="D252" s="4">
        <f>+IFR!T252</f>
        <v>3.751479479346333E-05</v>
      </c>
      <c r="E252" s="4">
        <f>+claims!R252</f>
        <v>0</v>
      </c>
      <c r="F252" s="4">
        <f>+costs!L252</f>
        <v>0</v>
      </c>
      <c r="H252" s="4">
        <f t="shared" si="26"/>
        <v>8.716536708721495E-06</v>
      </c>
      <c r="J252" s="17">
        <f t="shared" si="25"/>
        <v>473.9300052888669</v>
      </c>
      <c r="L252" s="7">
        <f>+J252/payroll!F252</f>
        <v>0.0019416836525756028</v>
      </c>
      <c r="O252" s="17">
        <v>515.0919258946565</v>
      </c>
      <c r="P252" s="17">
        <f t="shared" si="23"/>
        <v>-41.16192060578959</v>
      </c>
      <c r="R252" s="4">
        <v>8.716536712354928E-06</v>
      </c>
      <c r="S252" s="4">
        <f t="shared" si="24"/>
        <v>-3.633432530542047E-15</v>
      </c>
    </row>
    <row r="253" spans="1:19" ht="12.75" outlineLevel="1">
      <c r="A253" t="s">
        <v>427</v>
      </c>
      <c r="B253" t="s">
        <v>428</v>
      </c>
      <c r="C253" s="4">
        <f>+payroll!G253</f>
        <v>7.758573891247017E-05</v>
      </c>
      <c r="D253" s="4">
        <f>+IFR!T253</f>
        <v>8.37220420390706E-05</v>
      </c>
      <c r="E253" s="4">
        <f>+claims!R253</f>
        <v>0</v>
      </c>
      <c r="F253" s="4">
        <f>+costs!L253</f>
        <v>0</v>
      </c>
      <c r="H253" s="4">
        <f t="shared" si="26"/>
        <v>2.0163472618942595E-05</v>
      </c>
      <c r="J253" s="17">
        <f t="shared" si="25"/>
        <v>1096.3155441513686</v>
      </c>
      <c r="L253" s="7">
        <f>+J253/payroll!F253</f>
        <v>0.0018651328101757724</v>
      </c>
      <c r="O253" s="17">
        <v>1191.533092911014</v>
      </c>
      <c r="P253" s="17">
        <f t="shared" si="23"/>
        <v>-95.2175487596453</v>
      </c>
      <c r="R253" s="4">
        <v>2.0163472627051353E-05</v>
      </c>
      <c r="S253" s="4">
        <f t="shared" si="24"/>
        <v>-8.108758212414455E-15</v>
      </c>
    </row>
    <row r="254" spans="1:19" ht="12.75" outlineLevel="1">
      <c r="A254" t="s">
        <v>429</v>
      </c>
      <c r="B254" t="s">
        <v>430</v>
      </c>
      <c r="C254" s="4">
        <f>+payroll!G254</f>
        <v>0.0002667639162436131</v>
      </c>
      <c r="D254" s="4">
        <f>+IFR!T254</f>
        <v>0.00038201041039685215</v>
      </c>
      <c r="E254" s="4">
        <f>+claims!R254</f>
        <v>0.0002676056338028169</v>
      </c>
      <c r="F254" s="4">
        <f>+costs!L254</f>
        <v>0.00012088511039452197</v>
      </c>
      <c r="H254" s="4">
        <f t="shared" si="26"/>
        <v>0.00019376870213719385</v>
      </c>
      <c r="J254" s="17">
        <f t="shared" si="25"/>
        <v>10535.4689709288</v>
      </c>
      <c r="L254" s="7">
        <f>+J254/payroll!F254</f>
        <v>0.005212941828842556</v>
      </c>
      <c r="O254" s="17">
        <v>11450.326708784509</v>
      </c>
      <c r="P254" s="17">
        <f t="shared" si="23"/>
        <v>-914.8577378557093</v>
      </c>
      <c r="R254" s="4">
        <v>0.00019376893250909875</v>
      </c>
      <c r="S254" s="4">
        <f t="shared" si="24"/>
        <v>-2.3037190490199193E-10</v>
      </c>
    </row>
    <row r="255" spans="1:19" ht="12.75" outlineLevel="1">
      <c r="A255" t="s">
        <v>431</v>
      </c>
      <c r="B255" t="s">
        <v>432</v>
      </c>
      <c r="C255" s="4">
        <f>+payroll!G255</f>
        <v>4.1551984458850596E-05</v>
      </c>
      <c r="D255" s="4">
        <f>+IFR!T255</f>
        <v>5.581469469271373E-05</v>
      </c>
      <c r="E255" s="4">
        <f>+claims!R255</f>
        <v>0</v>
      </c>
      <c r="F255" s="4">
        <f>+costs!L255</f>
        <v>5.916572322014063E-07</v>
      </c>
      <c r="H255" s="4">
        <f t="shared" si="26"/>
        <v>1.2525829233266384E-05</v>
      </c>
      <c r="J255" s="17">
        <f t="shared" si="25"/>
        <v>681.0464423134521</v>
      </c>
      <c r="L255" s="7">
        <f>+J255/payroll!F255</f>
        <v>0.002163421042341977</v>
      </c>
      <c r="O255" s="17">
        <v>740.1970988146085</v>
      </c>
      <c r="P255" s="17">
        <f t="shared" si="23"/>
        <v>-59.15065650115639</v>
      </c>
      <c r="R255" s="4">
        <v>1.2525830366017953E-05</v>
      </c>
      <c r="S255" s="4">
        <f t="shared" si="24"/>
        <v>-1.1327515683936086E-12</v>
      </c>
    </row>
    <row r="256" spans="1:19" ht="12.75" outlineLevel="1">
      <c r="A256" t="s">
        <v>433</v>
      </c>
      <c r="B256" t="s">
        <v>434</v>
      </c>
      <c r="C256" s="4">
        <f>+payroll!G256</f>
        <v>6.20130902511587E-05</v>
      </c>
      <c r="D256" s="4">
        <f>+IFR!T256</f>
        <v>6.953961961715153E-05</v>
      </c>
      <c r="E256" s="4">
        <f>+claims!R256</f>
        <v>0</v>
      </c>
      <c r="F256" s="4">
        <f>+costs!L256</f>
        <v>0</v>
      </c>
      <c r="H256" s="4">
        <f t="shared" si="26"/>
        <v>1.644408873353878E-05</v>
      </c>
      <c r="J256" s="17">
        <f t="shared" si="25"/>
        <v>894.0875626278095</v>
      </c>
      <c r="L256" s="7">
        <f>+J256/payroll!F256</f>
        <v>0.0019030612690707825</v>
      </c>
      <c r="O256" s="17">
        <v>971.7411419682403</v>
      </c>
      <c r="P256" s="17">
        <f t="shared" si="23"/>
        <v>-77.65357934043084</v>
      </c>
      <c r="R256" s="4">
        <v>1.644408874027392E-05</v>
      </c>
      <c r="S256" s="4">
        <f t="shared" si="24"/>
        <v>-6.735138434379312E-15</v>
      </c>
    </row>
    <row r="257" spans="1:19" ht="12.75" outlineLevel="1">
      <c r="A257" t="s">
        <v>435</v>
      </c>
      <c r="B257" t="s">
        <v>436</v>
      </c>
      <c r="C257" s="4">
        <f>+payroll!G257</f>
        <v>0.0003353422235370098</v>
      </c>
      <c r="D257" s="4">
        <f>+IFR!T257</f>
        <v>0.0003568480480353829</v>
      </c>
      <c r="E257" s="4">
        <f>+claims!R257</f>
        <v>4.460093896713615E-05</v>
      </c>
      <c r="F257" s="4">
        <f>+costs!L257</f>
        <v>1.53466425720813E-06</v>
      </c>
      <c r="H257" s="4">
        <f t="shared" si="26"/>
        <v>9.413472334594438E-05</v>
      </c>
      <c r="J257" s="17">
        <f t="shared" si="25"/>
        <v>5118.2334709347115</v>
      </c>
      <c r="L257" s="7">
        <f>+J257/payroll!F257</f>
        <v>0.002014595890448298</v>
      </c>
      <c r="O257" s="17">
        <v>5562.729161247831</v>
      </c>
      <c r="P257" s="17">
        <f t="shared" si="23"/>
        <v>-444.49569031311967</v>
      </c>
      <c r="R257" s="4">
        <v>9.413472630466087E-05</v>
      </c>
      <c r="S257" s="4">
        <f t="shared" si="24"/>
        <v>-2.958716483077682E-12</v>
      </c>
    </row>
    <row r="258" spans="1:19" ht="12.75" outlineLevel="1">
      <c r="A258" t="s">
        <v>437</v>
      </c>
      <c r="B258" t="s">
        <v>438</v>
      </c>
      <c r="C258" s="4">
        <f>+payroll!G258</f>
        <v>0.00014797711684321637</v>
      </c>
      <c r="D258" s="4">
        <f>+IFR!T258</f>
        <v>0.00019306394393709176</v>
      </c>
      <c r="E258" s="4">
        <f>+claims!R258</f>
        <v>0</v>
      </c>
      <c r="F258" s="4">
        <f>+costs!L258</f>
        <v>0</v>
      </c>
      <c r="H258" s="4">
        <f t="shared" si="26"/>
        <v>4.2630132597538516E-05</v>
      </c>
      <c r="J258" s="17">
        <f t="shared" si="25"/>
        <v>2317.8585305791617</v>
      </c>
      <c r="L258" s="7">
        <f>+J258/payroll!F258</f>
        <v>0.002067513980390265</v>
      </c>
      <c r="O258" s="17">
        <v>2519.169922021869</v>
      </c>
      <c r="P258" s="17">
        <f t="shared" si="23"/>
        <v>-201.3113914427072</v>
      </c>
      <c r="R258" s="4">
        <v>4.26301326162374E-05</v>
      </c>
      <c r="S258" s="4">
        <f t="shared" si="24"/>
        <v>-1.8698882503151437E-14</v>
      </c>
    </row>
    <row r="259" spans="1:19" ht="12.75" outlineLevel="1">
      <c r="A259" t="s">
        <v>439</v>
      </c>
      <c r="B259" t="s">
        <v>440</v>
      </c>
      <c r="C259" s="4">
        <f>+payroll!G259</f>
        <v>0.00022374570551045355</v>
      </c>
      <c r="D259" s="4">
        <f>+IFR!T259</f>
        <v>0.0002658060460366121</v>
      </c>
      <c r="E259" s="4">
        <f>+claims!R259</f>
        <v>0.00013380281690140845</v>
      </c>
      <c r="F259" s="4">
        <f>+costs!L259</f>
        <v>1.6524528988482267E-06</v>
      </c>
      <c r="H259" s="4">
        <f t="shared" si="26"/>
        <v>8.22558632179034E-05</v>
      </c>
      <c r="J259" s="17">
        <f t="shared" si="25"/>
        <v>4472.36362245748</v>
      </c>
      <c r="L259" s="7">
        <f>+J259/payroll!F259</f>
        <v>0.0026383869411157985</v>
      </c>
      <c r="O259" s="17">
        <v>4860.693531506844</v>
      </c>
      <c r="P259" s="17">
        <f t="shared" si="23"/>
        <v>-388.3299090493638</v>
      </c>
      <c r="R259" s="4">
        <v>8.225586639223704E-05</v>
      </c>
      <c r="S259" s="4">
        <f t="shared" si="24"/>
        <v>-3.174333639368622E-12</v>
      </c>
    </row>
    <row r="260" spans="1:19" ht="12.75" outlineLevel="1">
      <c r="A260" t="s">
        <v>441</v>
      </c>
      <c r="B260" t="s">
        <v>442</v>
      </c>
      <c r="C260" s="4">
        <f>+payroll!G260</f>
        <v>1.5224505574616816E-05</v>
      </c>
      <c r="D260" s="4">
        <f>+IFR!T260</f>
        <v>2.1044884884137966E-05</v>
      </c>
      <c r="E260" s="4">
        <f>+claims!R260</f>
        <v>0</v>
      </c>
      <c r="F260" s="4">
        <f>+costs!L260</f>
        <v>0</v>
      </c>
      <c r="H260" s="4">
        <f t="shared" si="26"/>
        <v>4.5336738073443475E-06</v>
      </c>
      <c r="J260" s="17">
        <f t="shared" si="25"/>
        <v>246.50203667964107</v>
      </c>
      <c r="L260" s="7">
        <f>+J260/payroll!F260</f>
        <v>0.0021371421270642197</v>
      </c>
      <c r="O260" s="17">
        <v>267.9113105170053</v>
      </c>
      <c r="P260" s="17">
        <f t="shared" si="23"/>
        <v>-21.409273837364225</v>
      </c>
      <c r="R260" s="4">
        <v>4.533673809382615E-06</v>
      </c>
      <c r="S260" s="4">
        <f t="shared" si="24"/>
        <v>-2.0382670499878054E-15</v>
      </c>
    </row>
    <row r="261" spans="1:19" ht="12.75" outlineLevel="1">
      <c r="A261" t="s">
        <v>443</v>
      </c>
      <c r="B261" t="s">
        <v>444</v>
      </c>
      <c r="C261" s="4">
        <f>+payroll!G261</f>
        <v>0.0001381085678903277</v>
      </c>
      <c r="D261" s="4">
        <f>+IFR!T261</f>
        <v>0.00014365421420911567</v>
      </c>
      <c r="E261" s="4">
        <f>+claims!R261</f>
        <v>8.92018779342723E-05</v>
      </c>
      <c r="F261" s="4">
        <f>+costs!L261</f>
        <v>0</v>
      </c>
      <c r="H261" s="4">
        <f t="shared" si="26"/>
        <v>4.8600629452571265E-05</v>
      </c>
      <c r="J261" s="17">
        <f t="shared" si="25"/>
        <v>2642.482598673962</v>
      </c>
      <c r="L261" s="7">
        <f>+J261/payroll!F261</f>
        <v>0.0025255013497719036</v>
      </c>
      <c r="O261" s="17">
        <v>2871.917818939099</v>
      </c>
      <c r="P261" s="17">
        <f t="shared" si="23"/>
        <v>-229.4352202651371</v>
      </c>
      <c r="R261" s="4">
        <v>4.860062946648465E-05</v>
      </c>
      <c r="S261" s="4">
        <f t="shared" si="24"/>
        <v>-1.3913383520389871E-14</v>
      </c>
    </row>
    <row r="262" spans="1:19" ht="12.75" outlineLevel="1">
      <c r="A262" t="s">
        <v>445</v>
      </c>
      <c r="B262" t="s">
        <v>446</v>
      </c>
      <c r="C262" s="4">
        <f>+payroll!G262</f>
        <v>2.2266938518423062E-05</v>
      </c>
      <c r="D262" s="4">
        <f>+IFR!T262</f>
        <v>2.6534854853913084E-05</v>
      </c>
      <c r="E262" s="4">
        <f>+claims!R262</f>
        <v>0</v>
      </c>
      <c r="F262" s="4">
        <f>+costs!L262</f>
        <v>0</v>
      </c>
      <c r="H262" s="4">
        <f t="shared" si="26"/>
        <v>6.100224171542018E-06</v>
      </c>
      <c r="J262" s="17">
        <f t="shared" si="25"/>
        <v>331.6775194658973</v>
      </c>
      <c r="L262" s="7">
        <f>+J262/payroll!F262</f>
        <v>0.0019661272280220065</v>
      </c>
      <c r="O262" s="17">
        <v>360.48448161352314</v>
      </c>
      <c r="P262" s="17">
        <f t="shared" si="23"/>
        <v>-28.806962147625825</v>
      </c>
      <c r="R262" s="4">
        <v>6.100224174112007E-06</v>
      </c>
      <c r="S262" s="4">
        <f t="shared" si="24"/>
        <v>-2.5699885944949034E-15</v>
      </c>
    </row>
    <row r="263" spans="1:19" ht="12.75" outlineLevel="1">
      <c r="A263" t="s">
        <v>447</v>
      </c>
      <c r="B263" t="s">
        <v>448</v>
      </c>
      <c r="C263" s="4">
        <f>+payroll!G263</f>
        <v>0.0005584805888118581</v>
      </c>
      <c r="D263" s="4">
        <f>+IFR!T263</f>
        <v>0.0006258565765543639</v>
      </c>
      <c r="E263" s="4">
        <f>+claims!R263</f>
        <v>0.0005352112676056338</v>
      </c>
      <c r="F263" s="4">
        <f>+costs!L263</f>
        <v>9.229534893816114E-05</v>
      </c>
      <c r="H263" s="4">
        <f t="shared" si="26"/>
        <v>0.00028370104517451953</v>
      </c>
      <c r="J263" s="17">
        <f t="shared" si="25"/>
        <v>15425.213285167052</v>
      </c>
      <c r="L263" s="7">
        <f>+J263/payroll!F263</f>
        <v>0.003645685371865938</v>
      </c>
      <c r="O263" s="17">
        <v>16764.53577303144</v>
      </c>
      <c r="P263" s="17">
        <f t="shared" si="23"/>
        <v>-1339.3224878643869</v>
      </c>
      <c r="R263" s="4">
        <v>0.0002837012210950117</v>
      </c>
      <c r="S263" s="4">
        <f t="shared" si="24"/>
        <v>-1.7592049214934513E-10</v>
      </c>
    </row>
    <row r="264" spans="1:19" ht="12.75" outlineLevel="1">
      <c r="A264" t="s">
        <v>449</v>
      </c>
      <c r="B264" t="s">
        <v>450</v>
      </c>
      <c r="C264" s="4">
        <f>+payroll!G264</f>
        <v>9.586035566737251E-06</v>
      </c>
      <c r="D264" s="4">
        <f>+IFR!T264</f>
        <v>1.9214894894212925E-05</v>
      </c>
      <c r="E264" s="4">
        <f>+claims!R264</f>
        <v>0</v>
      </c>
      <c r="F264" s="4">
        <f>+costs!L264</f>
        <v>0</v>
      </c>
      <c r="H264" s="4">
        <f t="shared" si="26"/>
        <v>3.600116307618772E-06</v>
      </c>
      <c r="J264" s="17">
        <f t="shared" si="25"/>
        <v>195.7432404320774</v>
      </c>
      <c r="L264" s="7">
        <f>+J264/payroll!F264</f>
        <v>0.0026952796256011395</v>
      </c>
      <c r="O264" s="17">
        <v>212.7439950411345</v>
      </c>
      <c r="P264" s="17">
        <f t="shared" si="23"/>
        <v>-17.000754609057083</v>
      </c>
      <c r="R264" s="4">
        <v>3.6001163094797982E-06</v>
      </c>
      <c r="S264" s="4">
        <f t="shared" si="24"/>
        <v>-1.8610262528077903E-15</v>
      </c>
    </row>
    <row r="265" spans="1:19" ht="12.75" outlineLevel="1">
      <c r="A265" t="s">
        <v>451</v>
      </c>
      <c r="B265" t="s">
        <v>452</v>
      </c>
      <c r="C265" s="4">
        <f>+payroll!G265</f>
        <v>5.580599754277533E-05</v>
      </c>
      <c r="D265" s="4">
        <f>+IFR!T265</f>
        <v>5.581469469271373E-05</v>
      </c>
      <c r="E265" s="4">
        <f>+claims!R265</f>
        <v>0</v>
      </c>
      <c r="F265" s="4">
        <f>+costs!L265</f>
        <v>3.3436775691382224E-07</v>
      </c>
      <c r="H265" s="4">
        <f t="shared" si="26"/>
        <v>1.4153207183584425E-05</v>
      </c>
      <c r="J265" s="17">
        <f t="shared" si="25"/>
        <v>769.5292040311319</v>
      </c>
      <c r="L265" s="7">
        <f>+J265/payroll!F265</f>
        <v>0.0018201212551718342</v>
      </c>
      <c r="O265" s="17">
        <v>836.3647098616548</v>
      </c>
      <c r="P265" s="17">
        <f t="shared" si="23"/>
        <v>-66.83550583052283</v>
      </c>
      <c r="R265" s="4">
        <v>1.415320782609574E-05</v>
      </c>
      <c r="S265" s="4">
        <f t="shared" si="24"/>
        <v>-6.425113160968016E-13</v>
      </c>
    </row>
    <row r="266" spans="1:19" ht="12.75" outlineLevel="1">
      <c r="A266" t="s">
        <v>453</v>
      </c>
      <c r="B266" t="s">
        <v>454</v>
      </c>
      <c r="C266" s="31">
        <f>+payroll!G266</f>
        <v>3.795834585787623E-05</v>
      </c>
      <c r="D266" s="31">
        <f>+IFR!T266</f>
        <v>4.940972972797609E-05</v>
      </c>
      <c r="E266" s="31">
        <f>+claims!R266</f>
        <v>0</v>
      </c>
      <c r="F266" s="31">
        <f>+costs!L266</f>
        <v>0</v>
      </c>
      <c r="H266" s="31">
        <f t="shared" si="26"/>
        <v>1.092100944823154E-05</v>
      </c>
      <c r="J266" s="23">
        <f t="shared" si="25"/>
        <v>593.7901988505826</v>
      </c>
      <c r="L266" s="33">
        <f>+J266/payroll!F266</f>
        <v>0.0020648182831129788</v>
      </c>
      <c r="O266" s="23">
        <v>645.3622553754406</v>
      </c>
      <c r="P266" s="23">
        <f t="shared" si="23"/>
        <v>-51.572056524858</v>
      </c>
      <c r="R266" s="31">
        <v>1.0921009453017036E-05</v>
      </c>
      <c r="S266" s="31">
        <f t="shared" si="24"/>
        <v>-4.785495594629777E-15</v>
      </c>
    </row>
    <row r="267" spans="2:19" ht="12.75">
      <c r="B267" t="s">
        <v>499</v>
      </c>
      <c r="C267" s="4">
        <f>SUBTOTAL(9,C145:C266)</f>
        <v>0.034474716127552665</v>
      </c>
      <c r="D267" s="4">
        <f>SUBTOTAL(9,D145:D266)</f>
        <v>0.03806013181046096</v>
      </c>
      <c r="E267" s="4">
        <f>SUBTOTAL(9,E145:E266)</f>
        <v>0.01711971830985915</v>
      </c>
      <c r="F267" s="4">
        <f>SUBTOTAL(9,F145:F266)</f>
        <v>0.013754444162793075</v>
      </c>
      <c r="H267" s="4">
        <f>SUBTOTAL(9,H145:H266)</f>
        <v>0.01988748023640642</v>
      </c>
      <c r="J267" s="17">
        <f>SUBTOTAL(9,J145:J266)</f>
        <v>1081309.4613818007</v>
      </c>
      <c r="L267" s="7">
        <f>+J267/payroll!F267</f>
        <v>0.0041400481779632166</v>
      </c>
      <c r="O267" s="17">
        <f>SUBTOTAL(9,O145:O266)</f>
        <v>1174843.4420400648</v>
      </c>
      <c r="P267" s="17">
        <f>SUBTOTAL(9,P145:P266)</f>
        <v>-93533.98065826463</v>
      </c>
      <c r="R267" s="4">
        <f>SUBTOTAL(9,R145:R266)</f>
        <v>0.019885601044412074</v>
      </c>
      <c r="S267" s="4">
        <f>SUBTOTAL(9,S145:S266)</f>
        <v>1.8791919943476093E-06</v>
      </c>
    </row>
    <row r="268" spans="3:19" ht="6.75" customHeight="1">
      <c r="C268" s="8"/>
      <c r="D268" s="8"/>
      <c r="E268" s="8"/>
      <c r="F268" s="8"/>
      <c r="H268" s="8"/>
      <c r="J268" s="23"/>
      <c r="O268" s="23"/>
      <c r="P268" s="23"/>
      <c r="R268" s="23"/>
      <c r="S268" s="23"/>
    </row>
    <row r="269" spans="3:19" ht="12.75">
      <c r="C269" s="9">
        <f>SUBTOTAL(9,C4:C268)</f>
        <v>0.9999999999999999</v>
      </c>
      <c r="D269" s="9">
        <f>SUBTOTAL(9,D4:D268)</f>
        <v>1</v>
      </c>
      <c r="E269" s="9">
        <f>SUBTOTAL(9,E4:E268)</f>
        <v>1.0000000000000007</v>
      </c>
      <c r="F269" s="9">
        <f>SUBTOTAL(9,F4:F268)</f>
        <v>1.000000000000001</v>
      </c>
      <c r="H269" s="9">
        <f>SUBTOTAL(9,H4:H268)</f>
        <v>0.9999999999999999</v>
      </c>
      <c r="J269" s="17">
        <f>SUBTOTAL(9,J4:J268)</f>
        <v>54371365.73000004</v>
      </c>
      <c r="L269" s="7">
        <f>+J269/payroll!F269</f>
        <v>0.007176725457073977</v>
      </c>
      <c r="N269" s="40"/>
      <c r="O269" s="17">
        <f>SUBTOTAL(9,O4:O268)</f>
        <v>59093645.00000004</v>
      </c>
      <c r="P269" s="17">
        <f>SUBTOTAL(9,P4:P268)</f>
        <v>-4722279.270000011</v>
      </c>
      <c r="Q269" s="40"/>
      <c r="R269" s="9">
        <f>SUBTOTAL(9,R4:R268)</f>
        <v>1.0000000000000009</v>
      </c>
      <c r="S269" s="9">
        <f>SUBTOTAL(9,S4:S268)</f>
        <v>-3.883646063160967E-18</v>
      </c>
    </row>
    <row r="270" spans="10:19" ht="6" customHeight="1">
      <c r="J270" s="17"/>
      <c r="O270" s="17"/>
      <c r="P270" s="17"/>
      <c r="R270" s="17"/>
      <c r="S270" s="17"/>
    </row>
    <row r="271" spans="10:19" ht="6" customHeight="1">
      <c r="J271" s="17"/>
      <c r="O271" s="17"/>
      <c r="P271" s="17"/>
      <c r="R271" s="17"/>
      <c r="S271" s="17"/>
    </row>
    <row r="272" spans="8:19" ht="12.75">
      <c r="H272" s="10" t="s">
        <v>585</v>
      </c>
      <c r="J272" s="17">
        <v>46500000</v>
      </c>
      <c r="O272" s="17">
        <v>51000000</v>
      </c>
      <c r="P272" s="17">
        <f>+J272-O272</f>
        <v>-4500000</v>
      </c>
      <c r="R272" s="17"/>
      <c r="S272" s="17"/>
    </row>
    <row r="273" spans="8:19" ht="12.75">
      <c r="H273" s="10" t="s">
        <v>530</v>
      </c>
      <c r="J273" s="17">
        <v>-1441839.35</v>
      </c>
      <c r="O273" s="17">
        <v>-1067000</v>
      </c>
      <c r="P273" s="17">
        <f>+J273-O273</f>
        <v>-374839.3500000001</v>
      </c>
      <c r="R273" s="17"/>
      <c r="S273" s="17"/>
    </row>
    <row r="274" spans="8:19" ht="12.75">
      <c r="H274" s="10" t="s">
        <v>584</v>
      </c>
      <c r="J274" s="17">
        <v>10310645</v>
      </c>
      <c r="O274" s="17">
        <v>10310645</v>
      </c>
      <c r="P274" s="17">
        <f>+J274-O274</f>
        <v>0</v>
      </c>
      <c r="R274" s="17"/>
      <c r="S274" s="17"/>
    </row>
    <row r="275" spans="8:19" ht="12.75">
      <c r="H275" s="10" t="s">
        <v>530</v>
      </c>
      <c r="J275" s="17">
        <v>-997439.92</v>
      </c>
      <c r="O275" s="17">
        <v>-1150000</v>
      </c>
      <c r="P275" s="17">
        <f>+J275-O275</f>
        <v>152560.07999999996</v>
      </c>
      <c r="R275" s="17"/>
      <c r="S275" s="17"/>
    </row>
    <row r="276" spans="10:19" ht="6.75" customHeight="1">
      <c r="J276" s="17"/>
      <c r="O276" s="17"/>
      <c r="P276" s="17"/>
      <c r="R276" s="17"/>
      <c r="S276" s="17"/>
    </row>
    <row r="277" spans="10:19" ht="13.5" thickBot="1">
      <c r="J277" s="18">
        <f>SUM(J272:J276)</f>
        <v>54371365.73</v>
      </c>
      <c r="O277" s="18">
        <f>SUM(O272:O276)</f>
        <v>59093645</v>
      </c>
      <c r="P277" s="18">
        <f>SUM(P272:P276)</f>
        <v>-4722279.27</v>
      </c>
      <c r="R277" s="17"/>
      <c r="S277" s="17"/>
    </row>
    <row r="278" spans="1:19" ht="12.75" customHeight="1" thickTop="1">
      <c r="A278" s="42"/>
      <c r="J278" s="17"/>
      <c r="O278" s="17"/>
      <c r="P278" s="17"/>
      <c r="R278" s="17"/>
      <c r="S278" s="17"/>
    </row>
    <row r="279" spans="10:19" ht="12.75">
      <c r="J279" s="17"/>
      <c r="N279" s="10" t="s">
        <v>599</v>
      </c>
      <c r="O279" s="17" t="s">
        <v>600</v>
      </c>
      <c r="P279" s="17"/>
      <c r="R279" s="17"/>
      <c r="S279" s="17"/>
    </row>
    <row r="280" spans="10:19" ht="12.75">
      <c r="J280" s="17"/>
      <c r="O280" s="17"/>
      <c r="P280" s="17"/>
      <c r="R280" s="17"/>
      <c r="S280" s="17"/>
    </row>
    <row r="281" spans="10:19" ht="12.75">
      <c r="J281" s="17"/>
      <c r="O281" s="17"/>
      <c r="P281" s="17"/>
      <c r="R281" s="17"/>
      <c r="S281" s="17"/>
    </row>
    <row r="282" spans="10:19" ht="12.75">
      <c r="J282" s="17"/>
      <c r="O282" s="17"/>
      <c r="P282" s="17"/>
      <c r="R282" s="17"/>
      <c r="S282" s="17"/>
    </row>
    <row r="284" ht="12.75">
      <c r="J284" s="17"/>
    </row>
  </sheetData>
  <sheetProtection sheet="1" objects="1" scenarios="1"/>
  <autoFilter ref="P3:P266"/>
  <printOptions horizontalCentered="1"/>
  <pageMargins left="0.25" right="0.25" top="1" bottom="0.5" header="0.5" footer="0.25"/>
  <pageSetup fitToHeight="3" horizontalDpi="300" verticalDpi="300" orientation="landscape" scale="78" r:id="rId3"/>
  <headerFooter alignWithMargins="0">
    <oddHeader>&amp;C&amp;"Arial,Bold"&amp;14State Office of Risk Management
FY 2011 Final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3"/>
  <sheetViews>
    <sheetView zoomScale="95" zoomScaleNormal="95" zoomScalePageLayoutView="0" workbookViewId="0" topLeftCell="A1">
      <pane xSplit="2" ySplit="3" topLeftCell="C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"/>
    </sheetView>
  </sheetViews>
  <sheetFormatPr defaultColWidth="9.140625" defaultRowHeight="12.75" outlineLevelRow="1"/>
  <cols>
    <col min="1" max="1" width="6.8515625" style="0" bestFit="1" customWidth="1"/>
    <col min="2" max="2" width="39.28125" style="0" customWidth="1"/>
    <col min="3" max="3" width="16.8515625" style="0" bestFit="1" customWidth="1"/>
    <col min="4" max="4" width="17.00390625" style="0" bestFit="1" customWidth="1"/>
    <col min="5" max="6" width="16.8515625" style="0" bestFit="1" customWidth="1"/>
    <col min="7" max="7" width="9.7109375" style="4" bestFit="1" customWidth="1"/>
    <col min="9" max="9" width="12.8515625" style="0" bestFit="1" customWidth="1"/>
  </cols>
  <sheetData>
    <row r="1" ht="12.75"/>
    <row r="2" spans="1:6" ht="12.75">
      <c r="A2" s="20" t="s">
        <v>475</v>
      </c>
      <c r="B2" s="20"/>
      <c r="F2" s="1" t="s">
        <v>455</v>
      </c>
    </row>
    <row r="3" spans="1:6" ht="12.75">
      <c r="A3" s="2" t="s">
        <v>473</v>
      </c>
      <c r="B3" s="2" t="s">
        <v>474</v>
      </c>
      <c r="C3" s="12" t="s">
        <v>518</v>
      </c>
      <c r="D3" s="12" t="s">
        <v>542</v>
      </c>
      <c r="E3" s="12" t="s">
        <v>531</v>
      </c>
      <c r="F3" s="12" t="s">
        <v>456</v>
      </c>
    </row>
    <row r="4" ht="12.75"/>
    <row r="5" spans="1:7" ht="12.75">
      <c r="A5" t="s">
        <v>7</v>
      </c>
      <c r="B5" t="s">
        <v>545</v>
      </c>
      <c r="C5" s="17">
        <v>25707812</v>
      </c>
      <c r="D5" s="17">
        <v>23958958.68</v>
      </c>
      <c r="E5" s="17">
        <v>27833388.95</v>
      </c>
      <c r="F5" s="17">
        <f aca="true" t="shared" si="0" ref="F5:F56">IF(C5&gt;0,(+C5+(D5*2)+(E5*3))/6,IF(D5&gt;0,((D5*2)+(E5*3))/5,E5))</f>
        <v>26187649.36833333</v>
      </c>
      <c r="G5" s="4">
        <f aca="true" t="shared" si="1" ref="G5:G37">+F5/$F$269</f>
        <v>0.003456627718640256</v>
      </c>
    </row>
    <row r="6" spans="1:7" ht="12.75">
      <c r="A6" t="s">
        <v>8</v>
      </c>
      <c r="B6" t="s">
        <v>546</v>
      </c>
      <c r="C6" s="17">
        <v>25987581.38</v>
      </c>
      <c r="D6" s="17">
        <v>23879546</v>
      </c>
      <c r="E6" s="17">
        <v>29793344</v>
      </c>
      <c r="F6" s="17">
        <f t="shared" si="0"/>
        <v>27187784.23</v>
      </c>
      <c r="G6" s="4">
        <f t="shared" si="1"/>
        <v>0.003588640097322699</v>
      </c>
    </row>
    <row r="7" spans="1:7" ht="12.75">
      <c r="A7" t="s">
        <v>9</v>
      </c>
      <c r="B7" t="s">
        <v>10</v>
      </c>
      <c r="C7" s="17">
        <v>24114461.21</v>
      </c>
      <c r="D7" s="17">
        <v>23285954.32</v>
      </c>
      <c r="E7" s="17">
        <v>25001862.36</v>
      </c>
      <c r="F7" s="17">
        <f t="shared" si="0"/>
        <v>24281992.82166667</v>
      </c>
      <c r="G7" s="4">
        <f t="shared" si="1"/>
        <v>0.003205091387571857</v>
      </c>
    </row>
    <row r="8" spans="1:7" ht="12.75">
      <c r="A8" t="s">
        <v>11</v>
      </c>
      <c r="B8" t="s">
        <v>12</v>
      </c>
      <c r="C8" s="17">
        <v>9731687</v>
      </c>
      <c r="D8" s="17">
        <v>10353118</v>
      </c>
      <c r="E8" s="17">
        <v>11213877</v>
      </c>
      <c r="F8" s="17">
        <f t="shared" si="0"/>
        <v>10679925.666666666</v>
      </c>
      <c r="G8" s="4">
        <f t="shared" si="1"/>
        <v>0.0014096922779582414</v>
      </c>
    </row>
    <row r="9" spans="1:7" ht="12.75">
      <c r="A9" t="s">
        <v>13</v>
      </c>
      <c r="B9" t="s">
        <v>14</v>
      </c>
      <c r="C9" s="17">
        <v>1113015</v>
      </c>
      <c r="D9" s="17">
        <v>1132042</v>
      </c>
      <c r="E9" s="17">
        <v>1227572</v>
      </c>
      <c r="F9" s="17">
        <f t="shared" si="0"/>
        <v>1176635.8333333333</v>
      </c>
      <c r="G9" s="4">
        <f t="shared" si="1"/>
        <v>0.00015530954989658266</v>
      </c>
    </row>
    <row r="10" spans="1:7" ht="12.75">
      <c r="A10" t="s">
        <v>15</v>
      </c>
      <c r="B10" t="s">
        <v>16</v>
      </c>
      <c r="C10" s="17">
        <v>1543018.3</v>
      </c>
      <c r="D10" s="17">
        <v>1742264</v>
      </c>
      <c r="E10" s="17">
        <v>1802187</v>
      </c>
      <c r="F10" s="17">
        <f t="shared" si="0"/>
        <v>1739017.8833333335</v>
      </c>
      <c r="G10" s="4">
        <f t="shared" si="1"/>
        <v>0.0002295409310776058</v>
      </c>
    </row>
    <row r="11" spans="1:7" ht="12.75">
      <c r="A11" t="s">
        <v>17</v>
      </c>
      <c r="B11" t="s">
        <v>18</v>
      </c>
      <c r="C11" s="17">
        <v>4205777</v>
      </c>
      <c r="D11" s="17">
        <v>4402644</v>
      </c>
      <c r="E11" s="17">
        <v>4773422</v>
      </c>
      <c r="F11" s="17">
        <f t="shared" si="0"/>
        <v>4555221.833333333</v>
      </c>
      <c r="G11" s="4">
        <f t="shared" si="1"/>
        <v>0.0006012645821008789</v>
      </c>
    </row>
    <row r="12" spans="1:7" ht="12.75">
      <c r="A12" t="s">
        <v>19</v>
      </c>
      <c r="B12" t="s">
        <v>20</v>
      </c>
      <c r="C12" s="17">
        <v>1103457</v>
      </c>
      <c r="D12" s="17">
        <v>1330266.85</v>
      </c>
      <c r="E12" s="17">
        <v>1447461</v>
      </c>
      <c r="F12" s="17">
        <f t="shared" si="0"/>
        <v>1351062.2833333334</v>
      </c>
      <c r="G12" s="4">
        <f t="shared" si="1"/>
        <v>0.0001783328954994565</v>
      </c>
    </row>
    <row r="13" spans="1:7" ht="12.75">
      <c r="A13" t="s">
        <v>21</v>
      </c>
      <c r="B13" t="s">
        <v>22</v>
      </c>
      <c r="C13" s="17">
        <v>4565148.73</v>
      </c>
      <c r="D13" s="17">
        <v>4630234.02</v>
      </c>
      <c r="E13" s="17">
        <v>4812931.92</v>
      </c>
      <c r="F13" s="17">
        <f t="shared" si="0"/>
        <v>4710735.421666667</v>
      </c>
      <c r="G13" s="4">
        <f t="shared" si="1"/>
        <v>0.0006217915325154599</v>
      </c>
    </row>
    <row r="14" spans="1:7" ht="12.75">
      <c r="A14" t="s">
        <v>23</v>
      </c>
      <c r="B14" t="s">
        <v>24</v>
      </c>
      <c r="C14" s="17">
        <v>11237566.999999998</v>
      </c>
      <c r="D14" s="17">
        <v>11615034</v>
      </c>
      <c r="E14" s="17">
        <v>12541336</v>
      </c>
      <c r="F14" s="17">
        <f t="shared" si="0"/>
        <v>12015273.833333334</v>
      </c>
      <c r="G14" s="4">
        <f t="shared" si="1"/>
        <v>0.001585950995264766</v>
      </c>
    </row>
    <row r="15" spans="1:7" ht="12.75">
      <c r="A15" t="s">
        <v>25</v>
      </c>
      <c r="B15" t="s">
        <v>26</v>
      </c>
      <c r="C15" s="17">
        <v>319016.17</v>
      </c>
      <c r="D15" s="17">
        <v>410000</v>
      </c>
      <c r="E15" s="17">
        <v>410582</v>
      </c>
      <c r="F15" s="17">
        <f t="shared" si="0"/>
        <v>395127.0283333333</v>
      </c>
      <c r="G15" s="4">
        <f t="shared" si="1"/>
        <v>5.2154625232324866E-05</v>
      </c>
    </row>
    <row r="16" spans="1:7" ht="12.75">
      <c r="A16" t="s">
        <v>582</v>
      </c>
      <c r="B16" t="s">
        <v>583</v>
      </c>
      <c r="C16" s="17"/>
      <c r="D16" s="17"/>
      <c r="E16" s="38">
        <v>600000</v>
      </c>
      <c r="F16" s="17">
        <f>IF(C16&gt;0,(+C16+(D16*2)+(E16*3))/6,IF(D16&gt;0,((D16*2)+(E16*3))/5,E16))</f>
        <v>600000</v>
      </c>
      <c r="G16" s="4">
        <f>+F16/$F$269</f>
        <v>7.919674660422371E-05</v>
      </c>
    </row>
    <row r="17" spans="1:7" ht="12.75">
      <c r="A17" t="s">
        <v>27</v>
      </c>
      <c r="B17" t="s">
        <v>547</v>
      </c>
      <c r="C17" s="17">
        <v>2922751.27</v>
      </c>
      <c r="D17" s="17">
        <v>3335448</v>
      </c>
      <c r="E17" s="17">
        <v>3497777</v>
      </c>
      <c r="F17" s="17">
        <f t="shared" si="0"/>
        <v>3347829.7116666664</v>
      </c>
      <c r="G17" s="4">
        <f t="shared" si="1"/>
        <v>0.0004418953689149272</v>
      </c>
    </row>
    <row r="18" spans="1:7" ht="12.75">
      <c r="A18" t="s">
        <v>28</v>
      </c>
      <c r="B18" t="s">
        <v>548</v>
      </c>
      <c r="C18" s="17">
        <v>2491274</v>
      </c>
      <c r="D18" s="17">
        <v>2501519</v>
      </c>
      <c r="E18" s="17">
        <v>2753351</v>
      </c>
      <c r="F18" s="17">
        <f t="shared" si="0"/>
        <v>2625727.5</v>
      </c>
      <c r="G18" s="4">
        <f t="shared" si="1"/>
        <v>0.00034658179244873635</v>
      </c>
    </row>
    <row r="19" spans="1:7" ht="12.75">
      <c r="A19" t="s">
        <v>29</v>
      </c>
      <c r="B19" t="s">
        <v>549</v>
      </c>
      <c r="C19" s="17">
        <v>2187228.09</v>
      </c>
      <c r="D19" s="17">
        <v>2327022.73</v>
      </c>
      <c r="E19" s="17">
        <v>2525832.06</v>
      </c>
      <c r="F19" s="17">
        <f t="shared" si="0"/>
        <v>2403128.2883333336</v>
      </c>
      <c r="G19" s="4">
        <f t="shared" si="1"/>
        <v>0.0003171999035142948</v>
      </c>
    </row>
    <row r="20" spans="1:7" ht="12.75">
      <c r="A20" t="s">
        <v>30</v>
      </c>
      <c r="B20" t="s">
        <v>550</v>
      </c>
      <c r="C20" s="17">
        <v>2408414</v>
      </c>
      <c r="D20" s="17">
        <v>2618730.65</v>
      </c>
      <c r="E20" s="17">
        <v>2638448</v>
      </c>
      <c r="F20" s="17">
        <f t="shared" si="0"/>
        <v>2593536.5500000003</v>
      </c>
      <c r="G20" s="4">
        <f t="shared" si="1"/>
        <v>0.000342332761598571</v>
      </c>
    </row>
    <row r="21" spans="1:7" ht="12.75">
      <c r="A21" t="s">
        <v>31</v>
      </c>
      <c r="B21" t="s">
        <v>551</v>
      </c>
      <c r="C21" s="17">
        <v>3774388</v>
      </c>
      <c r="D21" s="17">
        <v>4404012</v>
      </c>
      <c r="E21" s="17">
        <v>4541806.43</v>
      </c>
      <c r="F21" s="17">
        <f t="shared" si="0"/>
        <v>4367971.881666667</v>
      </c>
      <c r="G21" s="4">
        <f t="shared" si="1"/>
        <v>0.0005765486038112154</v>
      </c>
    </row>
    <row r="22" spans="1:7" ht="12.75">
      <c r="A22" t="s">
        <v>32</v>
      </c>
      <c r="B22" t="s">
        <v>552</v>
      </c>
      <c r="C22" s="17">
        <v>1163384</v>
      </c>
      <c r="D22" s="17">
        <v>1153725</v>
      </c>
      <c r="E22" s="17">
        <v>1197917</v>
      </c>
      <c r="F22" s="17">
        <f t="shared" si="0"/>
        <v>1177430.8333333333</v>
      </c>
      <c r="G22" s="4">
        <f t="shared" si="1"/>
        <v>0.00015541448558583325</v>
      </c>
    </row>
    <row r="23" spans="1:7" ht="12.75">
      <c r="A23" t="s">
        <v>33</v>
      </c>
      <c r="B23" t="s">
        <v>553</v>
      </c>
      <c r="C23" s="17">
        <v>1494359.33</v>
      </c>
      <c r="D23" s="17">
        <v>1487962.4</v>
      </c>
      <c r="E23" s="17">
        <v>1536784.72</v>
      </c>
      <c r="F23" s="17">
        <f t="shared" si="0"/>
        <v>1513439.7149999999</v>
      </c>
      <c r="G23" s="4">
        <f t="shared" si="1"/>
        <v>0.00019976583601603922</v>
      </c>
    </row>
    <row r="24" spans="1:7" ht="12.75">
      <c r="A24" t="s">
        <v>34</v>
      </c>
      <c r="B24" t="s">
        <v>554</v>
      </c>
      <c r="C24" s="17">
        <v>1154894</v>
      </c>
      <c r="D24" s="17">
        <v>1202531</v>
      </c>
      <c r="E24" s="17">
        <v>1236708</v>
      </c>
      <c r="F24" s="17">
        <f t="shared" si="0"/>
        <v>1211680</v>
      </c>
      <c r="G24" s="4">
        <f t="shared" si="1"/>
        <v>0.0001599351898756763</v>
      </c>
    </row>
    <row r="25" spans="1:7" ht="12.75">
      <c r="A25" t="s">
        <v>35</v>
      </c>
      <c r="B25" t="s">
        <v>555</v>
      </c>
      <c r="C25" s="17">
        <v>1536698</v>
      </c>
      <c r="D25" s="17">
        <v>1529054</v>
      </c>
      <c r="E25" s="17">
        <v>1617127</v>
      </c>
      <c r="F25" s="17">
        <f t="shared" si="0"/>
        <v>1574364.5</v>
      </c>
      <c r="G25" s="4">
        <f t="shared" si="1"/>
        <v>0.0002078075772819756</v>
      </c>
    </row>
    <row r="26" spans="1:7" ht="12.75">
      <c r="A26" t="s">
        <v>36</v>
      </c>
      <c r="B26" t="s">
        <v>556</v>
      </c>
      <c r="C26" s="17">
        <v>1091895.35</v>
      </c>
      <c r="D26" s="17">
        <v>1105462</v>
      </c>
      <c r="E26" s="17">
        <v>1157387.42</v>
      </c>
      <c r="F26" s="17">
        <f t="shared" si="0"/>
        <v>1129163.6016666666</v>
      </c>
      <c r="G26" s="4">
        <f t="shared" si="1"/>
        <v>0.00014904347272651263</v>
      </c>
    </row>
    <row r="27" spans="1:7" ht="12.75">
      <c r="A27" t="s">
        <v>37</v>
      </c>
      <c r="B27" t="s">
        <v>557</v>
      </c>
      <c r="C27" s="17">
        <v>1143187</v>
      </c>
      <c r="D27" s="17">
        <v>1140292</v>
      </c>
      <c r="E27" s="17">
        <v>1205201</v>
      </c>
      <c r="F27" s="17">
        <f t="shared" si="0"/>
        <v>1173229</v>
      </c>
      <c r="G27" s="4">
        <f t="shared" si="1"/>
        <v>0.00015485986636954463</v>
      </c>
    </row>
    <row r="28" spans="1:7" ht="12.75">
      <c r="A28" t="s">
        <v>38</v>
      </c>
      <c r="B28" t="s">
        <v>558</v>
      </c>
      <c r="C28" s="17">
        <v>1150899</v>
      </c>
      <c r="D28" s="17">
        <v>1159630</v>
      </c>
      <c r="E28" s="17">
        <v>1192206</v>
      </c>
      <c r="F28" s="17">
        <f t="shared" si="0"/>
        <v>1174462.8333333333</v>
      </c>
      <c r="G28" s="4">
        <f t="shared" si="1"/>
        <v>0.00015502272567929768</v>
      </c>
    </row>
    <row r="29" spans="1:7" ht="12.75">
      <c r="A29" t="s">
        <v>39</v>
      </c>
      <c r="B29" t="s">
        <v>559</v>
      </c>
      <c r="C29" s="39">
        <v>1789332</v>
      </c>
      <c r="D29" s="39">
        <v>1885924.74</v>
      </c>
      <c r="E29" s="17">
        <v>1931609.35</v>
      </c>
      <c r="F29" s="17">
        <f t="shared" si="0"/>
        <v>1892668.2550000001</v>
      </c>
      <c r="G29" s="4">
        <f t="shared" si="1"/>
        <v>0.0002498219469951554</v>
      </c>
    </row>
    <row r="30" spans="1:7" ht="12.75">
      <c r="A30" t="s">
        <v>40</v>
      </c>
      <c r="B30" t="s">
        <v>560</v>
      </c>
      <c r="C30" s="17">
        <v>3215342.54</v>
      </c>
      <c r="D30" s="17">
        <v>3196845.78</v>
      </c>
      <c r="E30" s="17">
        <v>3573711.39</v>
      </c>
      <c r="F30" s="17">
        <f t="shared" si="0"/>
        <v>3388361.3783333334</v>
      </c>
      <c r="G30" s="4">
        <f t="shared" si="1"/>
        <v>0.0004472453291390053</v>
      </c>
    </row>
    <row r="31" spans="1:7" ht="12.75">
      <c r="A31" t="s">
        <v>41</v>
      </c>
      <c r="B31" t="s">
        <v>561</v>
      </c>
      <c r="C31" s="17">
        <v>77642099</v>
      </c>
      <c r="D31" s="17">
        <v>75169473</v>
      </c>
      <c r="E31" s="17">
        <v>75892251</v>
      </c>
      <c r="F31" s="17">
        <f t="shared" si="0"/>
        <v>75942966.33333333</v>
      </c>
      <c r="G31" s="4">
        <f t="shared" si="1"/>
        <v>0.010024059768456819</v>
      </c>
    </row>
    <row r="32" spans="1:7" ht="12.75">
      <c r="A32" t="s">
        <v>42</v>
      </c>
      <c r="B32" t="s">
        <v>43</v>
      </c>
      <c r="C32" s="17">
        <v>718974</v>
      </c>
      <c r="D32" s="17">
        <v>758711.64</v>
      </c>
      <c r="E32" s="17">
        <v>777379</v>
      </c>
      <c r="F32" s="17">
        <f t="shared" si="0"/>
        <v>761422.38</v>
      </c>
      <c r="G32" s="4">
        <f t="shared" si="1"/>
        <v>0.00010050362547940823</v>
      </c>
    </row>
    <row r="33" spans="1:7" ht="12.75">
      <c r="A33" t="s">
        <v>44</v>
      </c>
      <c r="B33" t="s">
        <v>45</v>
      </c>
      <c r="C33" s="17">
        <v>389405.69</v>
      </c>
      <c r="D33" s="17">
        <v>451292.37</v>
      </c>
      <c r="E33" s="17">
        <v>478524</v>
      </c>
      <c r="F33" s="17">
        <f t="shared" si="0"/>
        <v>454593.7383333333</v>
      </c>
      <c r="G33" s="4">
        <f t="shared" si="1"/>
        <v>6.000390850441962E-05</v>
      </c>
    </row>
    <row r="34" spans="1:7" ht="12.75">
      <c r="A34" t="s">
        <v>46</v>
      </c>
      <c r="B34" t="s">
        <v>47</v>
      </c>
      <c r="C34" s="17">
        <v>14844398</v>
      </c>
      <c r="D34" s="17">
        <v>15163155</v>
      </c>
      <c r="E34" s="17">
        <v>16618067</v>
      </c>
      <c r="F34" s="17">
        <f t="shared" si="0"/>
        <v>15837484.833333334</v>
      </c>
      <c r="G34" s="4">
        <f t="shared" si="1"/>
        <v>0.0020904621219895603</v>
      </c>
    </row>
    <row r="35" spans="1:7" ht="12.75">
      <c r="A35" t="s">
        <v>48</v>
      </c>
      <c r="B35" t="s">
        <v>49</v>
      </c>
      <c r="C35" s="17">
        <v>185189155</v>
      </c>
      <c r="D35" s="17">
        <v>190386161.18</v>
      </c>
      <c r="E35" s="17">
        <v>201604786</v>
      </c>
      <c r="F35" s="17">
        <f t="shared" si="0"/>
        <v>195129305.89333335</v>
      </c>
      <c r="G35" s="4">
        <f t="shared" si="1"/>
        <v>0.02575601032315396</v>
      </c>
    </row>
    <row r="36" spans="1:7" ht="12.75">
      <c r="A36" t="s">
        <v>50</v>
      </c>
      <c r="B36" t="s">
        <v>519</v>
      </c>
      <c r="C36" s="17">
        <v>15557956</v>
      </c>
      <c r="D36" s="17">
        <v>13995500.13</v>
      </c>
      <c r="E36" s="17">
        <v>15823251.7</v>
      </c>
      <c r="F36" s="17">
        <f t="shared" si="0"/>
        <v>15169785.226666667</v>
      </c>
      <c r="G36" s="4">
        <f t="shared" si="1"/>
        <v>0.0020023293943946937</v>
      </c>
    </row>
    <row r="37" spans="1:7" ht="12.75">
      <c r="A37" t="s">
        <v>51</v>
      </c>
      <c r="B37" t="s">
        <v>52</v>
      </c>
      <c r="C37" s="17">
        <v>144046553.62</v>
      </c>
      <c r="D37" s="17">
        <v>150609327.67</v>
      </c>
      <c r="E37" s="17">
        <v>159913738.77</v>
      </c>
      <c r="F37" s="17">
        <f t="shared" si="0"/>
        <v>154167737.545</v>
      </c>
      <c r="G37" s="4">
        <f t="shared" si="1"/>
        <v>0.02034930540816305</v>
      </c>
    </row>
    <row r="38" spans="1:7" ht="12.75">
      <c r="A38" t="s">
        <v>53</v>
      </c>
      <c r="B38" t="s">
        <v>54</v>
      </c>
      <c r="C38" s="17">
        <v>33371810.709999997</v>
      </c>
      <c r="D38" s="17">
        <v>35721048</v>
      </c>
      <c r="E38" s="17">
        <v>38786728</v>
      </c>
      <c r="F38" s="17">
        <f t="shared" si="0"/>
        <v>36862348.45166666</v>
      </c>
      <c r="G38" s="4">
        <f aca="true" t="shared" si="2" ref="G38:G66">+F38/$F$269</f>
        <v>0.004865630115938738</v>
      </c>
    </row>
    <row r="39" spans="1:7" ht="12.75">
      <c r="A39" t="s">
        <v>55</v>
      </c>
      <c r="B39" t="s">
        <v>56</v>
      </c>
      <c r="C39" s="17">
        <v>6878841</v>
      </c>
      <c r="D39" s="17">
        <v>6563582</v>
      </c>
      <c r="E39" s="17">
        <v>6937330</v>
      </c>
      <c r="F39" s="17">
        <f t="shared" si="0"/>
        <v>6802999.166666667</v>
      </c>
      <c r="G39" s="4">
        <f t="shared" si="2"/>
        <v>0.0008979590019187418</v>
      </c>
    </row>
    <row r="40" spans="1:7" ht="12.75">
      <c r="A40" t="s">
        <v>57</v>
      </c>
      <c r="B40" t="s">
        <v>58</v>
      </c>
      <c r="C40" s="17">
        <v>10342009</v>
      </c>
      <c r="D40" s="17">
        <v>10788829</v>
      </c>
      <c r="E40" s="17">
        <v>11221847</v>
      </c>
      <c r="F40" s="17">
        <f t="shared" si="0"/>
        <v>10930868</v>
      </c>
      <c r="G40" s="4">
        <f t="shared" si="2"/>
        <v>0.0014428153052670294</v>
      </c>
    </row>
    <row r="41" spans="1:7" ht="12.75">
      <c r="A41" t="s">
        <v>59</v>
      </c>
      <c r="B41" t="s">
        <v>60</v>
      </c>
      <c r="C41" s="17">
        <v>12359004</v>
      </c>
      <c r="D41" s="17">
        <v>12102118</v>
      </c>
      <c r="E41" s="17">
        <v>13458529</v>
      </c>
      <c r="F41" s="17">
        <f t="shared" si="0"/>
        <v>12823137.833333334</v>
      </c>
      <c r="G41" s="4">
        <f t="shared" si="2"/>
        <v>0.001692584662762557</v>
      </c>
    </row>
    <row r="42" spans="1:7" ht="12.75">
      <c r="A42" t="s">
        <v>61</v>
      </c>
      <c r="B42" t="s">
        <v>562</v>
      </c>
      <c r="C42" s="17">
        <v>4734340</v>
      </c>
      <c r="D42" s="17">
        <v>4709200.75</v>
      </c>
      <c r="E42" s="17">
        <v>4958359</v>
      </c>
      <c r="F42" s="17">
        <f t="shared" si="0"/>
        <v>4837969.75</v>
      </c>
      <c r="G42" s="4">
        <f t="shared" si="2"/>
        <v>0.0006385857739494158</v>
      </c>
    </row>
    <row r="43" spans="1:7" ht="12.75">
      <c r="A43" t="s">
        <v>62</v>
      </c>
      <c r="B43" t="s">
        <v>63</v>
      </c>
      <c r="C43" s="17">
        <v>12559577.12</v>
      </c>
      <c r="D43" s="17">
        <v>13674346.95</v>
      </c>
      <c r="E43" s="17">
        <v>15747403.66</v>
      </c>
      <c r="F43" s="17">
        <f t="shared" si="0"/>
        <v>14525080.333333334</v>
      </c>
      <c r="G43" s="4">
        <f t="shared" si="2"/>
        <v>0.0019172318442749888</v>
      </c>
    </row>
    <row r="44" spans="1:7" ht="12.75">
      <c r="A44" t="s">
        <v>64</v>
      </c>
      <c r="B44" t="s">
        <v>563</v>
      </c>
      <c r="C44" s="17">
        <v>115419678</v>
      </c>
      <c r="D44" s="17">
        <v>114206070</v>
      </c>
      <c r="E44" s="17">
        <v>129121854</v>
      </c>
      <c r="F44" s="17">
        <f t="shared" si="0"/>
        <v>121866230</v>
      </c>
      <c r="G44" s="4">
        <f t="shared" si="2"/>
        <v>0.01608568156153674</v>
      </c>
    </row>
    <row r="45" spans="1:7" ht="12.75">
      <c r="A45" t="s">
        <v>65</v>
      </c>
      <c r="B45" t="s">
        <v>564</v>
      </c>
      <c r="C45" s="17">
        <v>350846</v>
      </c>
      <c r="D45" s="17">
        <v>349612</v>
      </c>
      <c r="E45" s="17">
        <v>353680</v>
      </c>
      <c r="F45" s="17">
        <f t="shared" si="0"/>
        <v>351851.6666666667</v>
      </c>
      <c r="G45" s="4">
        <f t="shared" si="2"/>
        <v>4.6442512145456314E-05</v>
      </c>
    </row>
    <row r="46" spans="1:7" ht="12.75">
      <c r="A46" t="s">
        <v>66</v>
      </c>
      <c r="B46" t="s">
        <v>67</v>
      </c>
      <c r="C46" s="17">
        <v>3270443</v>
      </c>
      <c r="D46" s="17">
        <v>4024779.47</v>
      </c>
      <c r="E46" s="17">
        <v>4453554.9</v>
      </c>
      <c r="F46" s="17">
        <f t="shared" si="0"/>
        <v>4113444.44</v>
      </c>
      <c r="G46" s="4">
        <f t="shared" si="2"/>
        <v>0.0005429523616420548</v>
      </c>
    </row>
    <row r="47" spans="1:7" ht="12.75">
      <c r="A47" t="s">
        <v>68</v>
      </c>
      <c r="B47" t="s">
        <v>69</v>
      </c>
      <c r="C47" s="17">
        <v>14872743</v>
      </c>
      <c r="D47" s="17">
        <v>15814965</v>
      </c>
      <c r="E47" s="17">
        <v>17559457</v>
      </c>
      <c r="F47" s="17">
        <f t="shared" si="0"/>
        <v>16530174</v>
      </c>
      <c r="G47" s="4">
        <f t="shared" si="2"/>
        <v>0.002181893336002878</v>
      </c>
    </row>
    <row r="48" spans="1:7" ht="12.75">
      <c r="A48" t="s">
        <v>70</v>
      </c>
      <c r="B48" t="s">
        <v>71</v>
      </c>
      <c r="C48" s="17">
        <v>385354.96</v>
      </c>
      <c r="D48" s="17">
        <v>319076</v>
      </c>
      <c r="E48" s="17">
        <v>456974</v>
      </c>
      <c r="F48" s="17">
        <f t="shared" si="0"/>
        <v>399071.49333333335</v>
      </c>
      <c r="G48" s="4">
        <f t="shared" si="2"/>
        <v>5.267527322414859E-05</v>
      </c>
    </row>
    <row r="49" spans="1:7" ht="12.75">
      <c r="A49" t="s">
        <v>72</v>
      </c>
      <c r="B49" t="s">
        <v>73</v>
      </c>
      <c r="C49" s="17">
        <v>352643</v>
      </c>
      <c r="D49" s="17">
        <v>517675</v>
      </c>
      <c r="E49" s="17">
        <v>570972.71</v>
      </c>
      <c r="F49" s="17">
        <f t="shared" si="0"/>
        <v>516818.52166666667</v>
      </c>
      <c r="G49" s="4">
        <f t="shared" si="2"/>
        <v>6.821724250134083E-05</v>
      </c>
    </row>
    <row r="50" spans="1:7" ht="12.75">
      <c r="A50" t="s">
        <v>74</v>
      </c>
      <c r="B50" t="s">
        <v>75</v>
      </c>
      <c r="C50" s="17">
        <v>762046</v>
      </c>
      <c r="D50" s="17">
        <v>792450.17</v>
      </c>
      <c r="E50" s="17">
        <v>787429.6</v>
      </c>
      <c r="F50" s="17">
        <f t="shared" si="0"/>
        <v>784872.5233333333</v>
      </c>
      <c r="G50" s="4">
        <f t="shared" si="2"/>
        <v>0.00010359891724507943</v>
      </c>
    </row>
    <row r="51" spans="1:7" ht="12.75">
      <c r="A51" t="s">
        <v>76</v>
      </c>
      <c r="B51" t="s">
        <v>77</v>
      </c>
      <c r="C51" s="17">
        <v>545612.4</v>
      </c>
      <c r="D51" s="17">
        <v>482879.61</v>
      </c>
      <c r="E51" s="17">
        <v>537970.61</v>
      </c>
      <c r="F51" s="17">
        <f t="shared" si="0"/>
        <v>520880.575</v>
      </c>
      <c r="G51" s="4">
        <f t="shared" si="2"/>
        <v>6.875341151556224E-05</v>
      </c>
    </row>
    <row r="52" spans="1:7" ht="12.75">
      <c r="A52" t="s">
        <v>78</v>
      </c>
      <c r="B52" t="s">
        <v>79</v>
      </c>
      <c r="C52" s="17">
        <v>1613134</v>
      </c>
      <c r="D52" s="17">
        <v>1679769.66</v>
      </c>
      <c r="E52" s="17">
        <v>1831775</v>
      </c>
      <c r="F52" s="17">
        <f t="shared" si="0"/>
        <v>1744666.3866666667</v>
      </c>
      <c r="G52" s="4">
        <f t="shared" si="2"/>
        <v>0.00023028650288957762</v>
      </c>
    </row>
    <row r="53" spans="1:7" ht="12.75">
      <c r="A53" t="s">
        <v>493</v>
      </c>
      <c r="B53" t="s">
        <v>533</v>
      </c>
      <c r="C53" s="17">
        <v>4065625.45</v>
      </c>
      <c r="D53" s="17">
        <v>4312222</v>
      </c>
      <c r="E53" s="17">
        <v>5351261</v>
      </c>
      <c r="F53" s="17">
        <f t="shared" si="0"/>
        <v>4790642.075</v>
      </c>
      <c r="G53" s="4">
        <f t="shared" si="2"/>
        <v>0.0006323387774755124</v>
      </c>
    </row>
    <row r="54" spans="1:7" ht="12.75">
      <c r="A54" t="s">
        <v>80</v>
      </c>
      <c r="B54" t="s">
        <v>81</v>
      </c>
      <c r="C54" s="17">
        <v>886060.22</v>
      </c>
      <c r="D54" s="17">
        <v>871052</v>
      </c>
      <c r="E54" s="17">
        <v>826277</v>
      </c>
      <c r="F54" s="17">
        <f t="shared" si="0"/>
        <v>851165.87</v>
      </c>
      <c r="G54" s="4">
        <f t="shared" si="2"/>
        <v>0.0001123492795409227</v>
      </c>
    </row>
    <row r="55" spans="1:7" ht="12.75">
      <c r="A55" t="s">
        <v>82</v>
      </c>
      <c r="B55" t="s">
        <v>83</v>
      </c>
      <c r="C55" s="17">
        <v>6029070.0600000005</v>
      </c>
      <c r="D55" s="17">
        <v>7471648.57</v>
      </c>
      <c r="E55" s="17">
        <v>7884266</v>
      </c>
      <c r="F55" s="17">
        <f t="shared" si="0"/>
        <v>7437527.533333334</v>
      </c>
      <c r="G55" s="4">
        <f t="shared" si="2"/>
        <v>0.0009817133056988952</v>
      </c>
    </row>
    <row r="56" spans="1:7" ht="12.75">
      <c r="A56" t="s">
        <v>84</v>
      </c>
      <c r="B56" t="s">
        <v>520</v>
      </c>
      <c r="C56" s="17">
        <v>16274240</v>
      </c>
      <c r="D56" s="17">
        <v>17204914</v>
      </c>
      <c r="E56" s="17">
        <v>18490902.09</v>
      </c>
      <c r="F56" s="17">
        <f t="shared" si="0"/>
        <v>17692795.711666666</v>
      </c>
      <c r="G56" s="4">
        <f t="shared" si="2"/>
        <v>0.002335353097828601</v>
      </c>
    </row>
    <row r="57" spans="1:7" ht="12.75">
      <c r="A57" t="s">
        <v>85</v>
      </c>
      <c r="B57" t="s">
        <v>86</v>
      </c>
      <c r="C57" s="17">
        <v>87632.36</v>
      </c>
      <c r="D57" s="17">
        <v>94840.92</v>
      </c>
      <c r="E57" s="17">
        <v>99262.68</v>
      </c>
      <c r="F57" s="17">
        <f aca="true" t="shared" si="3" ref="F57:F104">IF(C57&gt;0,(+C57+(D57*2)+(E57*3))/6,IF(D57&gt;0,((D57*2)+(E57*3))/5,E57))</f>
        <v>95850.37333333334</v>
      </c>
      <c r="G57" s="4">
        <f t="shared" si="2"/>
        <v>1.2651729548000402E-05</v>
      </c>
    </row>
    <row r="58" spans="1:7" ht="12.75">
      <c r="A58" t="s">
        <v>87</v>
      </c>
      <c r="B58" t="s">
        <v>88</v>
      </c>
      <c r="C58" s="17">
        <v>20646839.82</v>
      </c>
      <c r="D58" s="17">
        <v>22926027</v>
      </c>
      <c r="E58" s="17">
        <v>26327460.57</v>
      </c>
      <c r="F58" s="17">
        <f t="shared" si="3"/>
        <v>24246879.255</v>
      </c>
      <c r="G58" s="4">
        <f t="shared" si="2"/>
        <v>0.0032004565871690724</v>
      </c>
    </row>
    <row r="59" spans="1:7" ht="12.75">
      <c r="A59" t="s">
        <v>89</v>
      </c>
      <c r="B59" t="s">
        <v>90</v>
      </c>
      <c r="C59" s="17">
        <v>10976231.01</v>
      </c>
      <c r="D59" s="17">
        <v>11652627.35</v>
      </c>
      <c r="E59" s="17">
        <v>12146078.24</v>
      </c>
      <c r="F59" s="17">
        <f t="shared" si="3"/>
        <v>11786620.071666667</v>
      </c>
      <c r="G59" s="4">
        <f t="shared" si="2"/>
        <v>0.0015557699385600702</v>
      </c>
    </row>
    <row r="60" spans="1:7" ht="12.75">
      <c r="A60" t="s">
        <v>91</v>
      </c>
      <c r="B60" t="s">
        <v>92</v>
      </c>
      <c r="C60" s="17">
        <v>348449318</v>
      </c>
      <c r="D60" s="17">
        <v>342371074</v>
      </c>
      <c r="E60" s="17">
        <v>353256785.16</v>
      </c>
      <c r="F60" s="17">
        <f t="shared" si="3"/>
        <v>348826970.24666667</v>
      </c>
      <c r="G60" s="4">
        <f t="shared" si="2"/>
        <v>0.046043268618907236</v>
      </c>
    </row>
    <row r="61" spans="1:7" ht="12.75">
      <c r="A61" t="s">
        <v>93</v>
      </c>
      <c r="B61" t="s">
        <v>94</v>
      </c>
      <c r="C61" s="17">
        <v>1844272.44</v>
      </c>
      <c r="D61" s="17">
        <v>1899836</v>
      </c>
      <c r="E61" s="17">
        <v>1951124</v>
      </c>
      <c r="F61" s="17">
        <f t="shared" si="3"/>
        <v>1916219.4066666665</v>
      </c>
      <c r="G61" s="4">
        <f t="shared" si="2"/>
        <v>0.0002529305713131265</v>
      </c>
    </row>
    <row r="62" spans="1:7" ht="12.75">
      <c r="A62" t="s">
        <v>95</v>
      </c>
      <c r="B62" t="s">
        <v>96</v>
      </c>
      <c r="C62" s="17">
        <v>669434</v>
      </c>
      <c r="D62" s="17">
        <v>643550</v>
      </c>
      <c r="E62" s="17">
        <v>702446</v>
      </c>
      <c r="F62" s="17">
        <f t="shared" si="3"/>
        <v>677312</v>
      </c>
      <c r="G62" s="4">
        <f t="shared" si="2"/>
        <v>8.940151139333327E-05</v>
      </c>
    </row>
    <row r="63" spans="1:7" ht="12.75">
      <c r="A63" t="s">
        <v>97</v>
      </c>
      <c r="B63" t="s">
        <v>98</v>
      </c>
      <c r="C63" s="17">
        <v>1527971.37</v>
      </c>
      <c r="D63" s="17">
        <v>1683427.55</v>
      </c>
      <c r="E63" s="17">
        <v>1696217.66</v>
      </c>
      <c r="F63" s="17">
        <f t="shared" si="3"/>
        <v>1663913.2416666665</v>
      </c>
      <c r="G63" s="4">
        <f t="shared" si="2"/>
        <v>0.00021962752561947906</v>
      </c>
    </row>
    <row r="64" spans="1:7" ht="12.75">
      <c r="A64" t="s">
        <v>510</v>
      </c>
      <c r="B64" t="s">
        <v>511</v>
      </c>
      <c r="C64" s="17">
        <v>4201611</v>
      </c>
      <c r="D64" s="17">
        <v>5795594</v>
      </c>
      <c r="E64" s="17">
        <v>6842318</v>
      </c>
      <c r="F64" s="17">
        <f t="shared" si="3"/>
        <v>6053292.166666667</v>
      </c>
      <c r="G64" s="4">
        <f t="shared" si="2"/>
        <v>0.0007990017430747205</v>
      </c>
    </row>
    <row r="65" spans="1:7" ht="12.75">
      <c r="A65" t="s">
        <v>99</v>
      </c>
      <c r="B65" t="s">
        <v>512</v>
      </c>
      <c r="C65" s="17">
        <v>2758611.96</v>
      </c>
      <c r="D65" s="17">
        <v>2822405.43</v>
      </c>
      <c r="E65" s="17">
        <v>2843548.65</v>
      </c>
      <c r="F65" s="17">
        <f t="shared" si="3"/>
        <v>2822344.795</v>
      </c>
      <c r="G65" s="4">
        <f t="shared" si="2"/>
        <v>0.0003725342092656078</v>
      </c>
    </row>
    <row r="66" spans="1:7" ht="12.75">
      <c r="A66" t="s">
        <v>100</v>
      </c>
      <c r="B66" t="s">
        <v>101</v>
      </c>
      <c r="C66" s="17">
        <v>9727981.04</v>
      </c>
      <c r="D66" s="17">
        <v>10697773.21</v>
      </c>
      <c r="E66" s="17">
        <v>11980761.53</v>
      </c>
      <c r="F66" s="17">
        <f t="shared" si="3"/>
        <v>11177635.341666667</v>
      </c>
      <c r="G66" s="4">
        <f t="shared" si="2"/>
        <v>0.001475387256313984</v>
      </c>
    </row>
    <row r="67" spans="1:7" ht="12.75">
      <c r="A67" t="s">
        <v>102</v>
      </c>
      <c r="B67" t="s">
        <v>103</v>
      </c>
      <c r="C67" s="17">
        <v>10956006</v>
      </c>
      <c r="D67" s="17">
        <v>14664368.309999999</v>
      </c>
      <c r="E67" s="17">
        <v>16816152</v>
      </c>
      <c r="F67" s="17">
        <f t="shared" si="3"/>
        <v>15122199.770000001</v>
      </c>
      <c r="G67" s="4">
        <f aca="true" t="shared" si="4" ref="G67:G92">+F67/$F$269</f>
        <v>0.0019960483721385668</v>
      </c>
    </row>
    <row r="68" spans="1:7" ht="12.75">
      <c r="A68" t="s">
        <v>104</v>
      </c>
      <c r="B68" t="s">
        <v>105</v>
      </c>
      <c r="C68" s="17">
        <v>69755683</v>
      </c>
      <c r="D68" s="17">
        <v>69847503</v>
      </c>
      <c r="E68" s="17">
        <v>75494278</v>
      </c>
      <c r="F68" s="17">
        <f t="shared" si="3"/>
        <v>72655587.16666667</v>
      </c>
      <c r="G68" s="4">
        <f t="shared" si="4"/>
        <v>0.009590143543699314</v>
      </c>
    </row>
    <row r="69" spans="1:7" ht="12.75">
      <c r="A69" t="s">
        <v>106</v>
      </c>
      <c r="B69" t="s">
        <v>565</v>
      </c>
      <c r="C69" s="17">
        <v>33039606</v>
      </c>
      <c r="D69" s="17">
        <v>34240496</v>
      </c>
      <c r="E69" s="17">
        <v>35868143</v>
      </c>
      <c r="F69" s="17">
        <f t="shared" si="3"/>
        <v>34854171.166666664</v>
      </c>
      <c r="G69" s="4">
        <f t="shared" si="4"/>
        <v>0.004600561603311233</v>
      </c>
    </row>
    <row r="70" spans="1:7" ht="12.75">
      <c r="A70" t="s">
        <v>107</v>
      </c>
      <c r="B70" t="s">
        <v>108</v>
      </c>
      <c r="C70" s="17">
        <v>1072911.54</v>
      </c>
      <c r="D70" s="17">
        <v>1113112.02</v>
      </c>
      <c r="E70" s="17">
        <v>1161093.18</v>
      </c>
      <c r="F70" s="17">
        <f t="shared" si="3"/>
        <v>1130402.52</v>
      </c>
      <c r="G70" s="4">
        <f t="shared" si="4"/>
        <v>0.00014920700322869322</v>
      </c>
    </row>
    <row r="71" spans="1:7" ht="12.75">
      <c r="A71" t="s">
        <v>109</v>
      </c>
      <c r="B71" t="s">
        <v>110</v>
      </c>
      <c r="C71" s="17">
        <v>2183117</v>
      </c>
      <c r="D71" s="17">
        <v>2177715.7</v>
      </c>
      <c r="E71" s="17">
        <v>2228776.65</v>
      </c>
      <c r="F71" s="17">
        <f t="shared" si="3"/>
        <v>2204146.3916666666</v>
      </c>
      <c r="G71" s="4">
        <f t="shared" si="4"/>
        <v>0.000290935372099065</v>
      </c>
    </row>
    <row r="72" spans="1:7" ht="12.75">
      <c r="A72" t="s">
        <v>111</v>
      </c>
      <c r="B72" t="s">
        <v>112</v>
      </c>
      <c r="C72" s="17">
        <v>27555525</v>
      </c>
      <c r="D72" s="17">
        <v>28151216</v>
      </c>
      <c r="E72" s="17">
        <v>30915193</v>
      </c>
      <c r="F72" s="17">
        <f t="shared" si="3"/>
        <v>29433922.666666668</v>
      </c>
      <c r="G72" s="4">
        <f t="shared" si="4"/>
        <v>0.003885118191667194</v>
      </c>
    </row>
    <row r="73" spans="1:7" ht="12.75">
      <c r="A73" t="s">
        <v>113</v>
      </c>
      <c r="B73" t="s">
        <v>114</v>
      </c>
      <c r="C73" s="17">
        <v>1235934</v>
      </c>
      <c r="D73" s="17">
        <v>1312110</v>
      </c>
      <c r="E73" s="17">
        <v>1400668</v>
      </c>
      <c r="F73" s="17">
        <f t="shared" si="3"/>
        <v>1343693</v>
      </c>
      <c r="G73" s="4">
        <f t="shared" si="4"/>
        <v>0.00017736019005811527</v>
      </c>
    </row>
    <row r="74" spans="1:7" ht="12.75">
      <c r="A74" t="s">
        <v>115</v>
      </c>
      <c r="B74" t="s">
        <v>116</v>
      </c>
      <c r="C74" s="17">
        <v>1507407.13</v>
      </c>
      <c r="D74" s="17">
        <v>1564959.29</v>
      </c>
      <c r="E74" s="17">
        <v>1567844</v>
      </c>
      <c r="F74" s="17">
        <f t="shared" si="3"/>
        <v>1556809.6183333334</v>
      </c>
      <c r="G74" s="4">
        <f t="shared" si="4"/>
        <v>0.00020549042809027204</v>
      </c>
    </row>
    <row r="75" spans="1:7" ht="12.75">
      <c r="A75" t="s">
        <v>117</v>
      </c>
      <c r="B75" t="s">
        <v>118</v>
      </c>
      <c r="C75" s="17">
        <v>216640</v>
      </c>
      <c r="D75" s="17">
        <v>233762</v>
      </c>
      <c r="E75" s="17">
        <v>250658</v>
      </c>
      <c r="F75" s="17">
        <f t="shared" si="3"/>
        <v>239356.33333333334</v>
      </c>
      <c r="G75" s="4">
        <f t="shared" si="4"/>
        <v>3.159373813186017E-05</v>
      </c>
    </row>
    <row r="76" spans="1:7" ht="12.75">
      <c r="A76" t="s">
        <v>119</v>
      </c>
      <c r="B76" t="s">
        <v>120</v>
      </c>
      <c r="C76" s="17">
        <v>2284001</v>
      </c>
      <c r="D76" s="17">
        <v>2566290</v>
      </c>
      <c r="E76" s="17">
        <v>2615152.66</v>
      </c>
      <c r="F76" s="17">
        <f t="shared" si="3"/>
        <v>2543673.1633333336</v>
      </c>
      <c r="G76" s="4">
        <f t="shared" si="4"/>
        <v>0.0003357510649341236</v>
      </c>
    </row>
    <row r="77" spans="1:7" ht="12.75">
      <c r="A77" t="s">
        <v>121</v>
      </c>
      <c r="B77" t="s">
        <v>122</v>
      </c>
      <c r="C77" s="17">
        <v>1371265.38</v>
      </c>
      <c r="D77" s="17">
        <v>1400982.29</v>
      </c>
      <c r="E77" s="17">
        <v>1354750.11</v>
      </c>
      <c r="F77" s="17">
        <f t="shared" si="3"/>
        <v>1372913.3816666666</v>
      </c>
      <c r="G77" s="4">
        <f t="shared" si="4"/>
        <v>0.00018121712199567144</v>
      </c>
    </row>
    <row r="78" spans="1:7" ht="12.75">
      <c r="A78" t="s">
        <v>123</v>
      </c>
      <c r="B78" t="s">
        <v>124</v>
      </c>
      <c r="C78" s="17">
        <v>9749132</v>
      </c>
      <c r="D78" s="17">
        <v>10195737</v>
      </c>
      <c r="E78" s="17">
        <v>11209340</v>
      </c>
      <c r="F78" s="17">
        <f t="shared" si="3"/>
        <v>10628104.333333334</v>
      </c>
      <c r="G78" s="4">
        <f t="shared" si="4"/>
        <v>0.00140285214295042</v>
      </c>
    </row>
    <row r="79" spans="1:7" ht="12.75">
      <c r="A79" t="s">
        <v>125</v>
      </c>
      <c r="B79" t="s">
        <v>126</v>
      </c>
      <c r="C79" s="17">
        <v>1227729.94</v>
      </c>
      <c r="D79" s="17">
        <v>1145138</v>
      </c>
      <c r="E79" s="17">
        <v>1330632.93</v>
      </c>
      <c r="F79" s="17">
        <f t="shared" si="3"/>
        <v>1251650.7883333333</v>
      </c>
      <c r="G79" s="4">
        <f t="shared" si="4"/>
        <v>0.00016521111720101974</v>
      </c>
    </row>
    <row r="80" spans="1:7" ht="12.75">
      <c r="A80" t="s">
        <v>127</v>
      </c>
      <c r="B80" t="s">
        <v>128</v>
      </c>
      <c r="C80" s="17">
        <v>2488191</v>
      </c>
      <c r="D80" s="17">
        <v>3425664.51</v>
      </c>
      <c r="E80" s="17">
        <v>3401671.49</v>
      </c>
      <c r="F80" s="17">
        <f t="shared" si="3"/>
        <v>3257422.4150000005</v>
      </c>
      <c r="G80" s="4">
        <f t="shared" si="4"/>
        <v>0.0004299620959727891</v>
      </c>
    </row>
    <row r="81" spans="1:7" ht="12.75">
      <c r="A81" t="s">
        <v>129</v>
      </c>
      <c r="B81" t="s">
        <v>521</v>
      </c>
      <c r="C81" s="17">
        <v>1322722</v>
      </c>
      <c r="D81" s="17">
        <v>1369261.81</v>
      </c>
      <c r="E81" s="17">
        <v>1425110</v>
      </c>
      <c r="F81" s="17">
        <f t="shared" si="3"/>
        <v>1389429.27</v>
      </c>
      <c r="G81" s="4">
        <f t="shared" si="4"/>
        <v>0.00018339712970113586</v>
      </c>
    </row>
    <row r="82" spans="1:7" ht="12.75">
      <c r="A82" t="s">
        <v>130</v>
      </c>
      <c r="B82" t="s">
        <v>131</v>
      </c>
      <c r="C82" s="17">
        <v>4942824</v>
      </c>
      <c r="D82" s="17">
        <v>5202615.62</v>
      </c>
      <c r="E82" s="17">
        <v>5115628</v>
      </c>
      <c r="F82" s="17">
        <f t="shared" si="3"/>
        <v>5115823.206666667</v>
      </c>
      <c r="G82" s="4">
        <f t="shared" si="4"/>
        <v>0.000675260923617312</v>
      </c>
    </row>
    <row r="83" spans="1:7" ht="12.75">
      <c r="A83" t="s">
        <v>498</v>
      </c>
      <c r="B83" t="s">
        <v>566</v>
      </c>
      <c r="C83" s="17">
        <v>234379.64</v>
      </c>
      <c r="D83" s="17">
        <v>255486</v>
      </c>
      <c r="E83" s="17">
        <v>297209.79</v>
      </c>
      <c r="F83" s="17">
        <f>IF(C83&gt;0,(+C83+(D83*2)+(E83*3))/6,IF(D83&gt;0,((D83*2)+(E83*3))/5,E83))</f>
        <v>272830.1683333333</v>
      </c>
      <c r="G83" s="4">
        <f t="shared" si="4"/>
        <v>3.601210284580449E-05</v>
      </c>
    </row>
    <row r="84" spans="1:7" ht="12.75">
      <c r="A84" t="s">
        <v>132</v>
      </c>
      <c r="B84" t="s">
        <v>513</v>
      </c>
      <c r="C84" s="17">
        <v>5617797.0600000005</v>
      </c>
      <c r="D84" s="17">
        <v>5882174</v>
      </c>
      <c r="E84" s="17">
        <v>5906529</v>
      </c>
      <c r="F84" s="17">
        <f t="shared" si="3"/>
        <v>5850288.676666667</v>
      </c>
      <c r="G84" s="4">
        <f t="shared" si="4"/>
        <v>0.0007722063831458821</v>
      </c>
    </row>
    <row r="85" spans="1:7" ht="12.75">
      <c r="A85" t="s">
        <v>133</v>
      </c>
      <c r="B85" t="s">
        <v>134</v>
      </c>
      <c r="C85" s="17">
        <v>967737</v>
      </c>
      <c r="D85" s="17">
        <v>1083548</v>
      </c>
      <c r="E85" s="17">
        <v>1267823</v>
      </c>
      <c r="F85" s="17">
        <f t="shared" si="3"/>
        <v>1156383.6666666667</v>
      </c>
      <c r="G85" s="4">
        <f t="shared" si="4"/>
        <v>0.00015263637371043848</v>
      </c>
    </row>
    <row r="86" spans="1:7" ht="12.75">
      <c r="A86" t="s">
        <v>135</v>
      </c>
      <c r="B86" t="s">
        <v>567</v>
      </c>
      <c r="C86" s="17">
        <v>3384329</v>
      </c>
      <c r="D86" s="17">
        <v>3295359.4</v>
      </c>
      <c r="E86" s="17">
        <v>4017127</v>
      </c>
      <c r="F86" s="17">
        <f t="shared" si="3"/>
        <v>3671071.466666667</v>
      </c>
      <c r="G86" s="4">
        <f t="shared" si="4"/>
        <v>0.0004845615278526598</v>
      </c>
    </row>
    <row r="87" spans="1:7" ht="12.75">
      <c r="A87" t="s">
        <v>136</v>
      </c>
      <c r="B87" t="s">
        <v>137</v>
      </c>
      <c r="C87" s="17">
        <v>286604</v>
      </c>
      <c r="D87" s="17">
        <v>263301</v>
      </c>
      <c r="E87" s="17">
        <v>342318</v>
      </c>
      <c r="F87" s="17">
        <f t="shared" si="3"/>
        <v>306693.3333333333</v>
      </c>
      <c r="G87" s="4">
        <f t="shared" si="4"/>
        <v>4.0481857008674524E-05</v>
      </c>
    </row>
    <row r="88" spans="1:7" ht="12.75">
      <c r="A88" t="s">
        <v>138</v>
      </c>
      <c r="B88" t="s">
        <v>568</v>
      </c>
      <c r="C88" s="17">
        <v>160250</v>
      </c>
      <c r="D88" s="17">
        <v>157241.16</v>
      </c>
      <c r="E88" s="17">
        <v>167782.68</v>
      </c>
      <c r="F88" s="17">
        <f t="shared" si="3"/>
        <v>163013.39333333334</v>
      </c>
      <c r="G88" s="4">
        <f t="shared" si="4"/>
        <v>2.1516884008191083E-05</v>
      </c>
    </row>
    <row r="89" spans="1:7" ht="12.75">
      <c r="A89" t="s">
        <v>139</v>
      </c>
      <c r="B89" t="s">
        <v>140</v>
      </c>
      <c r="C89" s="17">
        <v>401087</v>
      </c>
      <c r="D89" s="17">
        <v>393693</v>
      </c>
      <c r="E89" s="17">
        <v>391961</v>
      </c>
      <c r="F89" s="17">
        <f t="shared" si="3"/>
        <v>394059.3333333333</v>
      </c>
      <c r="G89" s="4">
        <f t="shared" si="4"/>
        <v>5.2013695281715534E-05</v>
      </c>
    </row>
    <row r="90" spans="1:7" ht="12.75">
      <c r="A90" t="s">
        <v>141</v>
      </c>
      <c r="B90" t="s">
        <v>142</v>
      </c>
      <c r="C90" s="17">
        <v>272742</v>
      </c>
      <c r="D90" s="17">
        <v>277661.87</v>
      </c>
      <c r="E90" s="17">
        <v>314824</v>
      </c>
      <c r="F90" s="17">
        <f t="shared" si="3"/>
        <v>295422.95666666667</v>
      </c>
      <c r="G90" s="4">
        <f t="shared" si="4"/>
        <v>3.899422840033427E-05</v>
      </c>
    </row>
    <row r="91" spans="1:7" ht="12.75">
      <c r="A91" t="s">
        <v>143</v>
      </c>
      <c r="B91" t="s">
        <v>144</v>
      </c>
      <c r="C91" s="17">
        <v>2488634.98</v>
      </c>
      <c r="D91" s="17">
        <v>2642600</v>
      </c>
      <c r="E91" s="17">
        <v>2921426.36</v>
      </c>
      <c r="F91" s="17">
        <f t="shared" si="3"/>
        <v>2756352.3433333333</v>
      </c>
      <c r="G91" s="4">
        <f t="shared" si="4"/>
        <v>0.0003638235634782137</v>
      </c>
    </row>
    <row r="92" spans="1:7" ht="12.75">
      <c r="A92" t="s">
        <v>145</v>
      </c>
      <c r="B92" t="s">
        <v>146</v>
      </c>
      <c r="C92" s="17">
        <v>534236</v>
      </c>
      <c r="D92" s="17">
        <v>571003</v>
      </c>
      <c r="E92" s="17">
        <v>526532</v>
      </c>
      <c r="F92" s="17">
        <f t="shared" si="3"/>
        <v>542639.6666666666</v>
      </c>
      <c r="G92" s="4">
        <f t="shared" si="4"/>
        <v>7.162549363066735E-05</v>
      </c>
    </row>
    <row r="93" spans="1:7" ht="12.75">
      <c r="A93" t="s">
        <v>147</v>
      </c>
      <c r="B93" t="s">
        <v>148</v>
      </c>
      <c r="C93" s="17">
        <v>324473722.15</v>
      </c>
      <c r="D93" s="17">
        <v>349585276</v>
      </c>
      <c r="E93" s="17">
        <v>419589281.61</v>
      </c>
      <c r="F93" s="17">
        <f aca="true" t="shared" si="5" ref="F93:F98">IF(C93&gt;0,(+C93+(D93*2)+(E93*3))/6,IF(D93&gt;0,((D93*2)+(E93*3))/5,E93))</f>
        <v>380402019.83</v>
      </c>
      <c r="G93" s="4">
        <f aca="true" t="shared" si="6" ref="G93:G98">+F93/$F$269</f>
        <v>0.05021100395368565</v>
      </c>
    </row>
    <row r="94" spans="1:7" ht="12.75">
      <c r="A94" t="s">
        <v>149</v>
      </c>
      <c r="B94" t="s">
        <v>503</v>
      </c>
      <c r="C94" s="17">
        <v>324694411</v>
      </c>
      <c r="D94" s="17">
        <v>371587714</v>
      </c>
      <c r="E94" s="17">
        <v>414362803</v>
      </c>
      <c r="F94" s="17">
        <f>IF(C94&gt;0,(+C94+(D94*2)+(E94*3))/6,IF(D94&gt;0,((D94*2)+(E94*3))/5,E94))</f>
        <v>385159708</v>
      </c>
      <c r="G94" s="4">
        <f t="shared" si="6"/>
        <v>0.05083899299438799</v>
      </c>
    </row>
    <row r="95" spans="1:7" ht="12.75">
      <c r="A95" t="s">
        <v>150</v>
      </c>
      <c r="B95" t="s">
        <v>151</v>
      </c>
      <c r="C95" s="17">
        <v>750240.35</v>
      </c>
      <c r="D95" s="17">
        <v>754466</v>
      </c>
      <c r="E95" s="17">
        <v>803367</v>
      </c>
      <c r="F95" s="17">
        <f>IF(C95&gt;0,(+C95+(D95*2)+(E95*3))/6,IF(D95&gt;0,((D95*2)+(E95*3))/5,E95))</f>
        <v>778212.225</v>
      </c>
      <c r="G95" s="4">
        <f t="shared" si="6"/>
        <v>0.0001027197939793902</v>
      </c>
    </row>
    <row r="96" spans="1:7" ht="12.75">
      <c r="A96" t="s">
        <v>502</v>
      </c>
      <c r="B96" t="s">
        <v>507</v>
      </c>
      <c r="C96" s="17">
        <v>405427545</v>
      </c>
      <c r="D96" s="17">
        <v>424753882.44</v>
      </c>
      <c r="E96" s="17">
        <v>448976023</v>
      </c>
      <c r="F96" s="17">
        <f t="shared" si="5"/>
        <v>433643896.48</v>
      </c>
      <c r="G96" s="4">
        <f t="shared" si="6"/>
        <v>0.05723864297665796</v>
      </c>
    </row>
    <row r="97" spans="1:7" ht="12.75">
      <c r="A97" t="s">
        <v>500</v>
      </c>
      <c r="B97" t="s">
        <v>508</v>
      </c>
      <c r="C97" s="17">
        <v>139807163.72</v>
      </c>
      <c r="D97" s="17">
        <v>148851312.02</v>
      </c>
      <c r="E97" s="17">
        <v>160125678</v>
      </c>
      <c r="F97" s="17">
        <f t="shared" si="5"/>
        <v>152981136.96</v>
      </c>
      <c r="G97" s="4">
        <f t="shared" si="6"/>
        <v>0.020192680565078603</v>
      </c>
    </row>
    <row r="98" spans="1:7" ht="12.75">
      <c r="A98" t="s">
        <v>501</v>
      </c>
      <c r="B98" t="s">
        <v>509</v>
      </c>
      <c r="C98" s="17">
        <v>396642901</v>
      </c>
      <c r="D98" s="17">
        <v>395273454</v>
      </c>
      <c r="E98" s="17">
        <v>523111397.54</v>
      </c>
      <c r="F98" s="17">
        <f t="shared" si="5"/>
        <v>459420666.93666667</v>
      </c>
      <c r="G98" s="4">
        <f t="shared" si="6"/>
        <v>0.06064103690687774</v>
      </c>
    </row>
    <row r="99" spans="1:7" ht="12.75">
      <c r="A99" t="s">
        <v>529</v>
      </c>
      <c r="B99" t="s">
        <v>581</v>
      </c>
      <c r="C99" s="17">
        <v>311557.25</v>
      </c>
      <c r="D99" s="17">
        <v>268673.86</v>
      </c>
      <c r="E99" s="17">
        <v>549226.06</v>
      </c>
      <c r="F99" s="17">
        <f>IF(C99&gt;0,(+C99+(D99*2)+(E99*3))/6,IF(D99&gt;0,((D99*2)+(E99*3))/5,E99))</f>
        <v>416097.1916666667</v>
      </c>
      <c r="G99" s="4">
        <f aca="true" t="shared" si="7" ref="G99:G134">+F99/$F$269</f>
        <v>5.492257308525684E-05</v>
      </c>
    </row>
    <row r="100" spans="1:7" ht="12.75">
      <c r="A100" t="s">
        <v>152</v>
      </c>
      <c r="B100" t="s">
        <v>153</v>
      </c>
      <c r="C100" s="17">
        <v>21880927.86</v>
      </c>
      <c r="D100" s="17">
        <v>25705545.44</v>
      </c>
      <c r="E100" s="17">
        <v>29189934.01</v>
      </c>
      <c r="F100" s="17">
        <f t="shared" si="3"/>
        <v>26810303.46166667</v>
      </c>
      <c r="G100" s="4">
        <f t="shared" si="7"/>
        <v>0.003538814682726595</v>
      </c>
    </row>
    <row r="101" spans="1:7" ht="12.75">
      <c r="A101" t="s">
        <v>154</v>
      </c>
      <c r="B101" t="s">
        <v>155</v>
      </c>
      <c r="C101" s="17">
        <v>7476262.43</v>
      </c>
      <c r="D101" s="17">
        <v>7700552.5</v>
      </c>
      <c r="E101" s="17">
        <v>8523436</v>
      </c>
      <c r="F101" s="17">
        <f t="shared" si="3"/>
        <v>8074612.571666666</v>
      </c>
      <c r="G101" s="4">
        <f t="shared" si="7"/>
        <v>0.0010658050762759402</v>
      </c>
    </row>
    <row r="102" spans="1:7" ht="12.75">
      <c r="A102" t="s">
        <v>156</v>
      </c>
      <c r="B102" t="s">
        <v>157</v>
      </c>
      <c r="C102" s="17">
        <v>483899.2</v>
      </c>
      <c r="D102" s="17">
        <v>583391.47</v>
      </c>
      <c r="E102" s="17">
        <v>620968</v>
      </c>
      <c r="F102" s="17">
        <f t="shared" si="3"/>
        <v>585597.69</v>
      </c>
      <c r="G102" s="4">
        <f t="shared" si="7"/>
        <v>7.72957197782479E-05</v>
      </c>
    </row>
    <row r="103" spans="1:7" ht="12.75">
      <c r="A103" t="s">
        <v>158</v>
      </c>
      <c r="B103" t="s">
        <v>159</v>
      </c>
      <c r="C103" s="17">
        <v>16568220.940000001</v>
      </c>
      <c r="D103" s="17">
        <v>17764978.3</v>
      </c>
      <c r="E103" s="17">
        <v>21042781.38</v>
      </c>
      <c r="F103" s="17">
        <f t="shared" si="3"/>
        <v>19204420.28</v>
      </c>
      <c r="G103" s="4">
        <f t="shared" si="7"/>
        <v>0.0025348793443269583</v>
      </c>
    </row>
    <row r="104" spans="1:7" ht="12.75">
      <c r="A104" t="s">
        <v>160</v>
      </c>
      <c r="B104" t="s">
        <v>495</v>
      </c>
      <c r="C104" s="17">
        <v>146556289.71</v>
      </c>
      <c r="D104" s="17">
        <v>151774119.08</v>
      </c>
      <c r="E104" s="17">
        <v>159730731.08</v>
      </c>
      <c r="F104" s="17">
        <f t="shared" si="3"/>
        <v>154882786.85166666</v>
      </c>
      <c r="G104" s="4">
        <f t="shared" si="7"/>
        <v>0.02044368803941239</v>
      </c>
    </row>
    <row r="105" spans="1:7" ht="12.75">
      <c r="A105" t="s">
        <v>161</v>
      </c>
      <c r="B105" t="s">
        <v>569</v>
      </c>
      <c r="C105" s="17">
        <v>2811052</v>
      </c>
      <c r="D105" s="17">
        <v>3107566</v>
      </c>
      <c r="E105" s="17">
        <v>3144090.1</v>
      </c>
      <c r="F105" s="17">
        <f>IF(C105&gt;0,(+C105+(D105*2)+(E105*3))/6,IF(D105&gt;0,((D105*2)+(E105*3))/5,E105))</f>
        <v>3076409.0500000003</v>
      </c>
      <c r="G105" s="4">
        <f t="shared" si="7"/>
        <v>0.0004060693133063177</v>
      </c>
    </row>
    <row r="106" spans="1:7" ht="12.75">
      <c r="A106" t="s">
        <v>536</v>
      </c>
      <c r="B106" t="s">
        <v>537</v>
      </c>
      <c r="C106" s="17"/>
      <c r="D106" s="17"/>
      <c r="E106" s="38">
        <v>23602062</v>
      </c>
      <c r="F106" s="17">
        <f>IF(C106&gt;0,(+C106+(D106*2)+(E106*3))/6,IF(D106&gt;0,((D106*2)+(E106*3))/5,E106))</f>
        <v>23602062</v>
      </c>
      <c r="G106" s="4">
        <f t="shared" si="7"/>
        <v>0.003115344205918629</v>
      </c>
    </row>
    <row r="107" spans="1:7" ht="12.75">
      <c r="A107" t="s">
        <v>162</v>
      </c>
      <c r="B107" t="s">
        <v>163</v>
      </c>
      <c r="C107" s="17">
        <v>4301720</v>
      </c>
      <c r="D107" s="17">
        <v>4597067</v>
      </c>
      <c r="E107" s="17">
        <v>4976238</v>
      </c>
      <c r="F107" s="17">
        <f aca="true" t="shared" si="8" ref="F107:F171">IF(C107&gt;0,(+C107+(D107*2)+(E107*3))/6,IF(D107&gt;0,((D107*2)+(E107*3))/5,E107))</f>
        <v>4737428</v>
      </c>
      <c r="G107" s="4">
        <f t="shared" si="7"/>
        <v>0.0006253148081195905</v>
      </c>
    </row>
    <row r="108" spans="1:7" ht="12.75">
      <c r="A108" t="s">
        <v>164</v>
      </c>
      <c r="B108" t="s">
        <v>165</v>
      </c>
      <c r="C108" s="17">
        <v>160092996</v>
      </c>
      <c r="D108" s="17">
        <v>150470399</v>
      </c>
      <c r="E108" s="17">
        <v>152568699</v>
      </c>
      <c r="F108" s="17">
        <f t="shared" si="8"/>
        <v>153123315.16666666</v>
      </c>
      <c r="G108" s="4">
        <f t="shared" si="7"/>
        <v>0.020211447317421975</v>
      </c>
    </row>
    <row r="109" spans="1:7" ht="12.75">
      <c r="A109" t="s">
        <v>166</v>
      </c>
      <c r="B109" t="s">
        <v>167</v>
      </c>
      <c r="C109" s="17">
        <v>1179329484</v>
      </c>
      <c r="D109" s="17">
        <v>1209062167.17</v>
      </c>
      <c r="E109" s="17">
        <v>1294010548.48</v>
      </c>
      <c r="F109" s="17">
        <f t="shared" si="8"/>
        <v>1246580910.63</v>
      </c>
      <c r="G109" s="4">
        <f t="shared" si="7"/>
        <v>0.16454192083471092</v>
      </c>
    </row>
    <row r="110" spans="1:7" ht="12.75">
      <c r="A110" t="s">
        <v>544</v>
      </c>
      <c r="B110" t="s">
        <v>543</v>
      </c>
      <c r="C110" s="17">
        <v>60442124.99</v>
      </c>
      <c r="D110" s="17">
        <v>61027988.83</v>
      </c>
      <c r="E110" s="17">
        <v>60435796</v>
      </c>
      <c r="F110" s="17">
        <f t="shared" si="8"/>
        <v>60634248.44166666</v>
      </c>
      <c r="G110" s="4">
        <f t="shared" si="7"/>
        <v>0.008003392015620368</v>
      </c>
    </row>
    <row r="111" spans="1:7" ht="12.75">
      <c r="A111" t="s">
        <v>168</v>
      </c>
      <c r="B111" t="s">
        <v>169</v>
      </c>
      <c r="C111" s="17">
        <v>53095987.989999995</v>
      </c>
      <c r="D111" s="17">
        <v>58100910</v>
      </c>
      <c r="E111" s="17">
        <v>64921205</v>
      </c>
      <c r="F111" s="17">
        <f t="shared" si="8"/>
        <v>60676903.83166667</v>
      </c>
      <c r="G111" s="4">
        <f t="shared" si="7"/>
        <v>0.008009022295808927</v>
      </c>
    </row>
    <row r="112" spans="1:9" ht="12.75">
      <c r="A112" t="s">
        <v>170</v>
      </c>
      <c r="B112" t="s">
        <v>171</v>
      </c>
      <c r="C112" s="17">
        <v>70447021</v>
      </c>
      <c r="D112" s="17">
        <v>70012030.1</v>
      </c>
      <c r="E112" s="17">
        <v>77331120</v>
      </c>
      <c r="F112" s="17">
        <f t="shared" si="8"/>
        <v>73744073.53333333</v>
      </c>
      <c r="G112" s="4">
        <f t="shared" si="7"/>
        <v>0.009733817841971066</v>
      </c>
      <c r="I112" s="17"/>
    </row>
    <row r="113" spans="1:9" ht="12.75">
      <c r="A113" t="s">
        <v>172</v>
      </c>
      <c r="B113" t="s">
        <v>173</v>
      </c>
      <c r="C113" s="17">
        <v>62966894</v>
      </c>
      <c r="D113" s="17">
        <v>66753119</v>
      </c>
      <c r="E113" s="17">
        <v>69584050</v>
      </c>
      <c r="F113" s="17">
        <f t="shared" si="8"/>
        <v>67537547</v>
      </c>
      <c r="G113" s="4">
        <f t="shared" si="7"/>
        <v>0.008914589993383081</v>
      </c>
      <c r="I113" s="17"/>
    </row>
    <row r="114" spans="1:9" ht="12.75">
      <c r="A114" t="s">
        <v>174</v>
      </c>
      <c r="B114" t="s">
        <v>175</v>
      </c>
      <c r="C114" s="17">
        <v>309885544</v>
      </c>
      <c r="D114" s="17">
        <v>328684698</v>
      </c>
      <c r="E114" s="17">
        <v>353214835.48</v>
      </c>
      <c r="F114" s="17">
        <f t="shared" si="8"/>
        <v>337816574.4066667</v>
      </c>
      <c r="G114" s="4">
        <f t="shared" si="7"/>
        <v>0.04458995606998611</v>
      </c>
      <c r="I114" s="17"/>
    </row>
    <row r="115" spans="1:9" ht="12.75">
      <c r="A115" t="s">
        <v>176</v>
      </c>
      <c r="B115" t="s">
        <v>177</v>
      </c>
      <c r="C115" s="17">
        <v>73531475.61</v>
      </c>
      <c r="D115" s="17">
        <v>77896988.77</v>
      </c>
      <c r="E115" s="17">
        <v>81933860.13</v>
      </c>
      <c r="F115" s="17">
        <f t="shared" si="8"/>
        <v>79187838.92333333</v>
      </c>
      <c r="G115" s="4">
        <f t="shared" si="7"/>
        <v>0.010452365355578854</v>
      </c>
      <c r="I115" s="17"/>
    </row>
    <row r="116" spans="1:9" ht="12.75">
      <c r="A116" t="s">
        <v>178</v>
      </c>
      <c r="B116" t="s">
        <v>179</v>
      </c>
      <c r="C116" s="17">
        <v>252427710.73</v>
      </c>
      <c r="D116" s="17">
        <v>267160551.39</v>
      </c>
      <c r="E116" s="17">
        <v>272964564</v>
      </c>
      <c r="F116" s="17">
        <f t="shared" si="8"/>
        <v>267607084.25166667</v>
      </c>
      <c r="G116" s="4">
        <f t="shared" si="7"/>
        <v>0.03532268406829065</v>
      </c>
      <c r="I116" s="17"/>
    </row>
    <row r="117" spans="1:9" ht="12.75">
      <c r="A117" t="s">
        <v>180</v>
      </c>
      <c r="B117" t="s">
        <v>181</v>
      </c>
      <c r="C117" s="17">
        <v>58967856.22</v>
      </c>
      <c r="D117" s="17">
        <v>64218354.27</v>
      </c>
      <c r="E117" s="17">
        <v>71175328.02</v>
      </c>
      <c r="F117" s="17">
        <f t="shared" si="8"/>
        <v>66821758.13666666</v>
      </c>
      <c r="G117" s="4">
        <f t="shared" si="7"/>
        <v>0.008820109744663856</v>
      </c>
      <c r="I117" s="17"/>
    </row>
    <row r="118" spans="1:9" ht="12.75">
      <c r="A118" t="s">
        <v>182</v>
      </c>
      <c r="B118" t="s">
        <v>183</v>
      </c>
      <c r="C118" s="17">
        <v>31874561.19</v>
      </c>
      <c r="D118" s="17">
        <v>33221701.34</v>
      </c>
      <c r="E118" s="17">
        <v>35492011.14</v>
      </c>
      <c r="F118" s="17">
        <f t="shared" si="8"/>
        <v>34132332.88166667</v>
      </c>
      <c r="G118" s="4">
        <f t="shared" si="7"/>
        <v>0.0045052828637339466</v>
      </c>
      <c r="I118" s="17"/>
    </row>
    <row r="119" spans="1:9" ht="12.75">
      <c r="A119" t="s">
        <v>184</v>
      </c>
      <c r="B119" t="s">
        <v>185</v>
      </c>
      <c r="C119" s="17">
        <v>33715475.56</v>
      </c>
      <c r="D119" s="17">
        <v>36060164.13</v>
      </c>
      <c r="E119" s="17">
        <v>36732834</v>
      </c>
      <c r="F119" s="17">
        <f t="shared" si="8"/>
        <v>36005717.63666666</v>
      </c>
      <c r="G119" s="4">
        <f t="shared" si="7"/>
        <v>0.00475255949329053</v>
      </c>
      <c r="I119" s="17"/>
    </row>
    <row r="120" spans="1:9" ht="12.75">
      <c r="A120" t="s">
        <v>186</v>
      </c>
      <c r="B120" t="s">
        <v>570</v>
      </c>
      <c r="C120" s="17">
        <v>252651320</v>
      </c>
      <c r="D120" s="17">
        <v>272792745</v>
      </c>
      <c r="E120" s="17">
        <v>299304536</v>
      </c>
      <c r="F120" s="17">
        <f t="shared" si="8"/>
        <v>282691736.3333333</v>
      </c>
      <c r="G120" s="4">
        <f t="shared" si="7"/>
        <v>0.03731377634916503</v>
      </c>
      <c r="I120" s="17"/>
    </row>
    <row r="121" spans="1:9" ht="12.75">
      <c r="A121" t="s">
        <v>187</v>
      </c>
      <c r="B121" t="s">
        <v>188</v>
      </c>
      <c r="C121" s="17">
        <v>187299366</v>
      </c>
      <c r="D121" s="17">
        <v>203858474.06</v>
      </c>
      <c r="E121" s="17">
        <v>223101909.21</v>
      </c>
      <c r="F121" s="17">
        <f t="shared" si="8"/>
        <v>210720340.29166666</v>
      </c>
      <c r="G121" s="4">
        <f t="shared" si="7"/>
        <v>0.02781394232405819</v>
      </c>
      <c r="I121" s="17"/>
    </row>
    <row r="122" spans="1:9" ht="12.75">
      <c r="A122" t="s">
        <v>189</v>
      </c>
      <c r="B122" t="s">
        <v>190</v>
      </c>
      <c r="C122" s="17">
        <v>83810434</v>
      </c>
      <c r="D122" s="17">
        <v>89786440</v>
      </c>
      <c r="E122" s="17">
        <v>94638763</v>
      </c>
      <c r="F122" s="17">
        <f t="shared" si="8"/>
        <v>91216600.5</v>
      </c>
      <c r="G122" s="4">
        <f t="shared" si="7"/>
        <v>0.012040096659828676</v>
      </c>
      <c r="I122" s="17"/>
    </row>
    <row r="123" spans="1:9" ht="12.75">
      <c r="A123" t="s">
        <v>191</v>
      </c>
      <c r="B123" t="s">
        <v>571</v>
      </c>
      <c r="C123" s="17">
        <v>149861712.74</v>
      </c>
      <c r="D123" s="17">
        <v>161082679.83</v>
      </c>
      <c r="E123" s="17">
        <v>175040666.22</v>
      </c>
      <c r="F123" s="17">
        <f t="shared" si="8"/>
        <v>166191511.84333333</v>
      </c>
      <c r="G123" s="4">
        <f t="shared" si="7"/>
        <v>0.02193637841871552</v>
      </c>
      <c r="I123" s="17"/>
    </row>
    <row r="124" spans="1:9" ht="12.75">
      <c r="A124" t="s">
        <v>192</v>
      </c>
      <c r="B124" t="s">
        <v>193</v>
      </c>
      <c r="C124" s="17">
        <v>69699092</v>
      </c>
      <c r="D124" s="17">
        <v>74849058</v>
      </c>
      <c r="E124" s="17">
        <v>80594906</v>
      </c>
      <c r="F124" s="17">
        <f t="shared" si="8"/>
        <v>76863654.33333333</v>
      </c>
      <c r="G124" s="4">
        <f t="shared" si="7"/>
        <v>0.010145585592186068</v>
      </c>
      <c r="I124" s="17"/>
    </row>
    <row r="125" spans="1:9" ht="12.75">
      <c r="A125" t="s">
        <v>194</v>
      </c>
      <c r="B125" t="s">
        <v>195</v>
      </c>
      <c r="C125" s="17">
        <v>20267128</v>
      </c>
      <c r="D125" s="17">
        <v>20929748</v>
      </c>
      <c r="E125" s="17">
        <v>20113722</v>
      </c>
      <c r="F125" s="17">
        <f t="shared" si="8"/>
        <v>20411298.333333332</v>
      </c>
      <c r="G125" s="4">
        <f t="shared" si="7"/>
        <v>0.002694180703280356</v>
      </c>
      <c r="I125" s="17"/>
    </row>
    <row r="126" spans="1:9" ht="12.75">
      <c r="A126" t="s">
        <v>196</v>
      </c>
      <c r="B126" t="s">
        <v>572</v>
      </c>
      <c r="C126" s="17">
        <v>1698734</v>
      </c>
      <c r="D126" s="17">
        <v>1869558</v>
      </c>
      <c r="E126" s="17">
        <v>2202026</v>
      </c>
      <c r="F126" s="17">
        <f t="shared" si="8"/>
        <v>2007321.3333333333</v>
      </c>
      <c r="G126" s="4">
        <f t="shared" si="7"/>
        <v>0.0002649555316487541</v>
      </c>
      <c r="I126" s="17"/>
    </row>
    <row r="127" spans="1:9" ht="12.75">
      <c r="A127" t="s">
        <v>197</v>
      </c>
      <c r="B127" t="s">
        <v>198</v>
      </c>
      <c r="C127" s="17">
        <v>41388560</v>
      </c>
      <c r="D127" s="17">
        <v>44290926</v>
      </c>
      <c r="E127" s="17">
        <v>45665400</v>
      </c>
      <c r="F127" s="17">
        <f t="shared" si="8"/>
        <v>44494435.333333336</v>
      </c>
      <c r="G127" s="4">
        <f t="shared" si="7"/>
        <v>0.005873024200653364</v>
      </c>
      <c r="I127" s="17"/>
    </row>
    <row r="128" spans="1:9" ht="12.75">
      <c r="A128" t="s">
        <v>199</v>
      </c>
      <c r="B128" t="s">
        <v>200</v>
      </c>
      <c r="C128" s="17">
        <v>79234668.12</v>
      </c>
      <c r="D128" s="17">
        <v>86155609.39</v>
      </c>
      <c r="E128" s="17">
        <v>92724287.8</v>
      </c>
      <c r="F128" s="17">
        <f t="shared" si="8"/>
        <v>88286458.38333333</v>
      </c>
      <c r="G128" s="4">
        <f t="shared" si="7"/>
        <v>0.011653333788615319</v>
      </c>
      <c r="I128" s="17"/>
    </row>
    <row r="129" spans="1:9" ht="12.75">
      <c r="A129" t="s">
        <v>201</v>
      </c>
      <c r="B129" t="s">
        <v>573</v>
      </c>
      <c r="C129" s="17">
        <v>15281885</v>
      </c>
      <c r="D129" s="17">
        <v>17189947</v>
      </c>
      <c r="E129" s="17">
        <v>17761516</v>
      </c>
      <c r="F129" s="17">
        <f t="shared" si="8"/>
        <v>17157721.166666668</v>
      </c>
      <c r="G129" s="4">
        <f t="shared" si="7"/>
        <v>0.002264726159237376</v>
      </c>
      <c r="I129" s="17"/>
    </row>
    <row r="130" spans="1:9" ht="12.75">
      <c r="A130" t="s">
        <v>496</v>
      </c>
      <c r="B130" t="s">
        <v>497</v>
      </c>
      <c r="C130" s="17">
        <v>6198870</v>
      </c>
      <c r="D130" s="17">
        <v>9804602.84</v>
      </c>
      <c r="E130" s="17">
        <v>10649447.82</v>
      </c>
      <c r="F130" s="17">
        <f>IF(C130&gt;0,(+C130+(D130*2)+(E130*3))/6,IF(D130&gt;0,((D130*2)+(E130*3))/5,E130))</f>
        <v>9626069.856666667</v>
      </c>
      <c r="G130" s="4">
        <f t="shared" si="7"/>
        <v>0.00127058902538831</v>
      </c>
      <c r="I130" s="17"/>
    </row>
    <row r="131" spans="1:9" ht="12.75">
      <c r="A131" t="s">
        <v>202</v>
      </c>
      <c r="B131" t="s">
        <v>522</v>
      </c>
      <c r="C131" s="17">
        <v>12695249</v>
      </c>
      <c r="D131" s="17">
        <v>14110476.54</v>
      </c>
      <c r="E131" s="17">
        <v>15707040</v>
      </c>
      <c r="F131" s="17">
        <f t="shared" si="8"/>
        <v>14672887.013333334</v>
      </c>
      <c r="G131" s="4">
        <f t="shared" si="7"/>
        <v>0.0019367415245789413</v>
      </c>
      <c r="I131" s="17"/>
    </row>
    <row r="132" spans="1:9" ht="12.75">
      <c r="A132" t="s">
        <v>203</v>
      </c>
      <c r="B132" t="s">
        <v>204</v>
      </c>
      <c r="C132" s="17">
        <v>16570737</v>
      </c>
      <c r="D132" s="17">
        <v>17113596.77</v>
      </c>
      <c r="E132" s="17">
        <v>17818637.07</v>
      </c>
      <c r="F132" s="17">
        <f t="shared" si="8"/>
        <v>17375640.291666668</v>
      </c>
      <c r="G132" s="4">
        <f t="shared" si="7"/>
        <v>0.0022934903021087747</v>
      </c>
      <c r="I132" s="17"/>
    </row>
    <row r="133" spans="1:9" ht="12.75">
      <c r="A133" t="s">
        <v>588</v>
      </c>
      <c r="B133" t="s">
        <v>589</v>
      </c>
      <c r="C133" s="17"/>
      <c r="D133" s="17"/>
      <c r="E133" s="38">
        <v>11326980</v>
      </c>
      <c r="F133" s="17">
        <f>IF(C133&gt;0,(+C133+(D133*2)+(E133*3))/6,IF(D133&gt;0,((D133*2)+(E133*3))/5,E133))</f>
        <v>11326980</v>
      </c>
      <c r="G133" s="4">
        <f t="shared" si="7"/>
        <v>0.0014950999414185164</v>
      </c>
      <c r="I133" s="17"/>
    </row>
    <row r="134" spans="1:9" ht="12.75">
      <c r="A134" t="s">
        <v>205</v>
      </c>
      <c r="B134" t="s">
        <v>206</v>
      </c>
      <c r="C134" s="17">
        <v>14741650</v>
      </c>
      <c r="D134" s="17">
        <v>14893706</v>
      </c>
      <c r="E134" s="17">
        <v>16750845</v>
      </c>
      <c r="F134" s="17">
        <f t="shared" si="8"/>
        <v>15796932.833333334</v>
      </c>
      <c r="G134" s="4">
        <f t="shared" si="7"/>
        <v>0.0020851094778757363</v>
      </c>
      <c r="I134" s="17"/>
    </row>
    <row r="135" spans="1:9" ht="12.75">
      <c r="A135" t="s">
        <v>207</v>
      </c>
      <c r="B135" t="s">
        <v>574</v>
      </c>
      <c r="C135" s="17">
        <v>7866703</v>
      </c>
      <c r="D135" s="17">
        <v>8428075</v>
      </c>
      <c r="E135" s="17">
        <v>9732526.35</v>
      </c>
      <c r="F135" s="17">
        <f t="shared" si="8"/>
        <v>8986738.674999999</v>
      </c>
      <c r="G135" s="4">
        <f aca="true" t="shared" si="9" ref="G135:G169">+F135/$F$269</f>
        <v>0.0011862007760705866</v>
      </c>
      <c r="I135" s="17"/>
    </row>
    <row r="136" spans="1:9" ht="12.75">
      <c r="A136" t="s">
        <v>208</v>
      </c>
      <c r="B136" t="s">
        <v>209</v>
      </c>
      <c r="C136" s="17">
        <v>42507457.58</v>
      </c>
      <c r="D136" s="17">
        <v>46623753.85</v>
      </c>
      <c r="E136" s="17">
        <v>48855749</v>
      </c>
      <c r="F136" s="17">
        <f t="shared" si="8"/>
        <v>47053702.04666666</v>
      </c>
      <c r="G136" s="4">
        <f t="shared" si="9"/>
        <v>0.00621083352963417</v>
      </c>
      <c r="I136" s="17"/>
    </row>
    <row r="137" spans="1:9" ht="12.75">
      <c r="A137" t="s">
        <v>210</v>
      </c>
      <c r="B137" t="s">
        <v>575</v>
      </c>
      <c r="C137" s="17">
        <v>7019748.779999999</v>
      </c>
      <c r="D137" s="17">
        <v>7296893.77</v>
      </c>
      <c r="E137" s="17">
        <v>7876226.26</v>
      </c>
      <c r="F137" s="17">
        <f t="shared" si="8"/>
        <v>7540369.183333334</v>
      </c>
      <c r="G137" s="4">
        <f t="shared" si="9"/>
        <v>0.000995287845857912</v>
      </c>
      <c r="I137" s="17"/>
    </row>
    <row r="138" spans="1:9" ht="12.75">
      <c r="A138" t="s">
        <v>211</v>
      </c>
      <c r="B138" t="s">
        <v>576</v>
      </c>
      <c r="C138" s="17">
        <v>10518820</v>
      </c>
      <c r="D138" s="17">
        <v>10614780</v>
      </c>
      <c r="E138" s="17">
        <v>9816851</v>
      </c>
      <c r="F138" s="17">
        <f t="shared" si="8"/>
        <v>10199822.166666666</v>
      </c>
      <c r="G138" s="4">
        <f t="shared" si="9"/>
        <v>0.0013463212192360732</v>
      </c>
      <c r="I138" s="17"/>
    </row>
    <row r="139" spans="1:9" ht="12.75">
      <c r="A139" t="s">
        <v>212</v>
      </c>
      <c r="B139" t="s">
        <v>523</v>
      </c>
      <c r="C139" s="17">
        <v>7744100</v>
      </c>
      <c r="D139" s="17">
        <v>8846916</v>
      </c>
      <c r="E139" s="17">
        <v>8979899.16</v>
      </c>
      <c r="F139" s="17">
        <f t="shared" si="8"/>
        <v>8729604.913333334</v>
      </c>
      <c r="G139" s="4">
        <f t="shared" si="9"/>
        <v>0.0011522605137937439</v>
      </c>
      <c r="I139" s="17"/>
    </row>
    <row r="140" spans="1:7" ht="12.75">
      <c r="A140" t="s">
        <v>213</v>
      </c>
      <c r="B140" t="s">
        <v>577</v>
      </c>
      <c r="C140" s="17">
        <v>123637645</v>
      </c>
      <c r="D140" s="17">
        <v>130897191</v>
      </c>
      <c r="E140" s="17">
        <v>140393835.5</v>
      </c>
      <c r="F140" s="17">
        <f t="shared" si="8"/>
        <v>134435588.91666666</v>
      </c>
      <c r="G140" s="4">
        <f t="shared" si="9"/>
        <v>0.01774476878337139</v>
      </c>
    </row>
    <row r="141" spans="1:7" ht="12.75">
      <c r="A141" t="s">
        <v>214</v>
      </c>
      <c r="B141" t="s">
        <v>215</v>
      </c>
      <c r="C141" s="17">
        <v>4987579.64</v>
      </c>
      <c r="D141" s="17">
        <v>7068090.39</v>
      </c>
      <c r="E141" s="17">
        <v>9149344</v>
      </c>
      <c r="F141" s="17">
        <f t="shared" si="8"/>
        <v>7761965.403333333</v>
      </c>
      <c r="G141" s="4">
        <f t="shared" si="9"/>
        <v>0.0010245373453309017</v>
      </c>
    </row>
    <row r="142" spans="1:7" ht="12.75">
      <c r="A142" t="s">
        <v>216</v>
      </c>
      <c r="B142" t="s">
        <v>217</v>
      </c>
      <c r="C142" s="17">
        <v>5627045.76</v>
      </c>
      <c r="D142" s="17">
        <v>6021824</v>
      </c>
      <c r="E142" s="17">
        <v>6470442</v>
      </c>
      <c r="F142" s="17">
        <f t="shared" si="8"/>
        <v>6180336.626666666</v>
      </c>
      <c r="G142" s="4">
        <f t="shared" si="9"/>
        <v>0.0008157709229182045</v>
      </c>
    </row>
    <row r="143" spans="1:7" ht="12.75">
      <c r="A143" t="s">
        <v>218</v>
      </c>
      <c r="B143" t="s">
        <v>219</v>
      </c>
      <c r="C143" s="17">
        <v>884519</v>
      </c>
      <c r="D143" s="17">
        <v>860400</v>
      </c>
      <c r="E143" s="17">
        <v>848505</v>
      </c>
      <c r="F143" s="17">
        <f t="shared" si="8"/>
        <v>858472.3333333334</v>
      </c>
      <c r="G143" s="4">
        <f t="shared" si="9"/>
        <v>0.00011331369308289445</v>
      </c>
    </row>
    <row r="144" spans="1:7" ht="12.75">
      <c r="A144" t="s">
        <v>220</v>
      </c>
      <c r="B144" t="s">
        <v>476</v>
      </c>
      <c r="C144" s="17">
        <v>1222694.29</v>
      </c>
      <c r="D144" s="17">
        <v>2011045.37</v>
      </c>
      <c r="E144" s="17">
        <v>1415255</v>
      </c>
      <c r="F144" s="17">
        <f t="shared" si="8"/>
        <v>1581758.3383333336</v>
      </c>
      <c r="G144" s="4">
        <f t="shared" si="9"/>
        <v>0.0002087835238501716</v>
      </c>
    </row>
    <row r="145" spans="1:7" ht="12.75" outlineLevel="1">
      <c r="A145" t="s">
        <v>221</v>
      </c>
      <c r="B145" t="s">
        <v>222</v>
      </c>
      <c r="C145" s="37">
        <v>726099.033415256</v>
      </c>
      <c r="D145" s="37">
        <v>760814.50689123</v>
      </c>
      <c r="E145" s="17">
        <v>778867.1429489444</v>
      </c>
      <c r="F145" s="17">
        <f t="shared" si="8"/>
        <v>764054.9126740914</v>
      </c>
      <c r="G145" s="4">
        <f t="shared" si="9"/>
        <v>0.00010085110551793715</v>
      </c>
    </row>
    <row r="146" spans="1:7" ht="12.75" outlineLevel="1">
      <c r="A146" t="s">
        <v>223</v>
      </c>
      <c r="B146" t="s">
        <v>224</v>
      </c>
      <c r="C146" s="37">
        <v>166855.8201444103</v>
      </c>
      <c r="D146" s="37">
        <v>173238.13327046917</v>
      </c>
      <c r="E146" s="17">
        <v>198998.11757483552</v>
      </c>
      <c r="F146" s="17">
        <f t="shared" si="8"/>
        <v>185054.4065683092</v>
      </c>
      <c r="G146" s="4">
        <f t="shared" si="9"/>
        <v>2.442617824164229E-05</v>
      </c>
    </row>
    <row r="147" spans="1:7" ht="12.75" outlineLevel="1">
      <c r="A147" t="s">
        <v>225</v>
      </c>
      <c r="B147" t="s">
        <v>226</v>
      </c>
      <c r="C147" s="37">
        <v>1182846.106676579</v>
      </c>
      <c r="D147" s="37">
        <v>1215555.8822082866</v>
      </c>
      <c r="E147" s="17">
        <v>1321710.7896208887</v>
      </c>
      <c r="F147" s="17">
        <f t="shared" si="8"/>
        <v>1263181.706659303</v>
      </c>
      <c r="G147" s="4">
        <f t="shared" si="9"/>
        <v>0.0001667331358956461</v>
      </c>
    </row>
    <row r="148" spans="1:7" ht="12.75" outlineLevel="1">
      <c r="A148" t="s">
        <v>527</v>
      </c>
      <c r="B148" t="s">
        <v>525</v>
      </c>
      <c r="C148" s="37">
        <v>946734.4266910325</v>
      </c>
      <c r="D148" s="37">
        <v>973641.3419230445</v>
      </c>
      <c r="E148" s="17">
        <v>996993.1258427011</v>
      </c>
      <c r="F148" s="17">
        <f>IF(C148&gt;0,(+C148+(D148*2)+(E148*3))/6,IF(D148&gt;0,((D148*2)+(E148*3))/5,E148))</f>
        <v>980832.7480108707</v>
      </c>
      <c r="G148" s="4">
        <f t="shared" si="9"/>
        <v>0.00012946460434223555</v>
      </c>
    </row>
    <row r="149" spans="1:7" ht="12.75" outlineLevel="1">
      <c r="A149" t="s">
        <v>228</v>
      </c>
      <c r="B149" t="s">
        <v>229</v>
      </c>
      <c r="C149" s="37">
        <v>1398862.6970529784</v>
      </c>
      <c r="D149" s="37">
        <v>1431740.5747926277</v>
      </c>
      <c r="E149" s="17">
        <v>1461875.8388367952</v>
      </c>
      <c r="F149" s="17">
        <f t="shared" si="8"/>
        <v>1441328.56052477</v>
      </c>
      <c r="G149" s="4">
        <f t="shared" si="9"/>
        <v>0.00019024755463551788</v>
      </c>
    </row>
    <row r="150" spans="1:7" ht="12.75" outlineLevel="1">
      <c r="A150" t="s">
        <v>230</v>
      </c>
      <c r="B150" t="s">
        <v>231</v>
      </c>
      <c r="C150" s="37">
        <v>112032.86067944435</v>
      </c>
      <c r="D150" s="37">
        <v>118890.49738841431</v>
      </c>
      <c r="E150" s="17">
        <v>155697.54827449808</v>
      </c>
      <c r="F150" s="17">
        <f t="shared" si="8"/>
        <v>136151.0833799612</v>
      </c>
      <c r="G150" s="4">
        <f t="shared" si="9"/>
        <v>1.7971204750555535E-05</v>
      </c>
    </row>
    <row r="151" spans="1:7" ht="12.75" outlineLevel="1">
      <c r="A151" t="s">
        <v>232</v>
      </c>
      <c r="B151" t="s">
        <v>233</v>
      </c>
      <c r="C151" s="37">
        <v>2748784.2794221425</v>
      </c>
      <c r="D151" s="37">
        <v>2679155.6180371153</v>
      </c>
      <c r="E151" s="17">
        <v>2769591.7974851746</v>
      </c>
      <c r="F151" s="17">
        <f t="shared" si="8"/>
        <v>2735978.4846586497</v>
      </c>
      <c r="G151" s="4">
        <f t="shared" si="9"/>
        <v>0.00036113432460686503</v>
      </c>
    </row>
    <row r="152" spans="1:7" ht="12.75" outlineLevel="1">
      <c r="A152" t="s">
        <v>234</v>
      </c>
      <c r="B152" t="s">
        <v>235</v>
      </c>
      <c r="C152" s="37">
        <v>15236926.410353474</v>
      </c>
      <c r="D152" s="37">
        <v>15721979.983798778</v>
      </c>
      <c r="E152" s="17">
        <v>16516012.02972683</v>
      </c>
      <c r="F152" s="17">
        <f t="shared" si="8"/>
        <v>16038153.744521918</v>
      </c>
      <c r="G152" s="4">
        <f t="shared" si="9"/>
        <v>0.0021169493301741397</v>
      </c>
    </row>
    <row r="153" spans="1:7" ht="12.75" outlineLevel="1">
      <c r="A153" t="s">
        <v>236</v>
      </c>
      <c r="B153" t="s">
        <v>237</v>
      </c>
      <c r="C153" s="37">
        <v>1190888.7915609798</v>
      </c>
      <c r="D153" s="37">
        <v>1802522.8005662523</v>
      </c>
      <c r="E153" s="17">
        <v>2444658.3614498656</v>
      </c>
      <c r="F153" s="17">
        <f t="shared" si="8"/>
        <v>2021651.5795071803</v>
      </c>
      <c r="G153" s="4">
        <f t="shared" si="9"/>
        <v>0.00026684704644043127</v>
      </c>
    </row>
    <row r="154" spans="1:7" ht="12.75" outlineLevel="1">
      <c r="A154" t="s">
        <v>238</v>
      </c>
      <c r="B154" t="s">
        <v>239</v>
      </c>
      <c r="C154" s="37">
        <v>2753522.418962104</v>
      </c>
      <c r="D154" s="37">
        <v>2810997.931559302</v>
      </c>
      <c r="E154" s="17">
        <v>2968551.046004311</v>
      </c>
      <c r="F154" s="17">
        <f t="shared" si="8"/>
        <v>2880195.2366822734</v>
      </c>
      <c r="G154" s="4">
        <f t="shared" si="9"/>
        <v>0.0003801701538836969</v>
      </c>
    </row>
    <row r="155" spans="1:7" ht="12.75" outlineLevel="1">
      <c r="A155" t="s">
        <v>240</v>
      </c>
      <c r="B155" t="s">
        <v>241</v>
      </c>
      <c r="C155" s="37">
        <v>2123123.3312847493</v>
      </c>
      <c r="D155" s="37">
        <v>2211219.1540253065</v>
      </c>
      <c r="E155" s="17">
        <v>2181891.1961583304</v>
      </c>
      <c r="F155" s="17">
        <f t="shared" si="8"/>
        <v>2181872.537968392</v>
      </c>
      <c r="G155" s="4">
        <f t="shared" si="9"/>
        <v>0.00028799534418699535</v>
      </c>
    </row>
    <row r="156" spans="1:7" ht="12.75" outlineLevel="1">
      <c r="A156" t="s">
        <v>242</v>
      </c>
      <c r="B156" t="s">
        <v>243</v>
      </c>
      <c r="C156" s="37">
        <v>427995.30534789176</v>
      </c>
      <c r="D156" s="37">
        <v>452892.4503010897</v>
      </c>
      <c r="E156" s="17">
        <v>498365.7183873795</v>
      </c>
      <c r="F156" s="17">
        <f t="shared" si="8"/>
        <v>471479.56018536823</v>
      </c>
      <c r="G156" s="4">
        <f t="shared" si="9"/>
        <v>6.223274542845241E-05</v>
      </c>
    </row>
    <row r="157" spans="1:7" ht="12.75" outlineLevel="1">
      <c r="A157" t="s">
        <v>244</v>
      </c>
      <c r="B157" t="s">
        <v>245</v>
      </c>
      <c r="C157" s="37">
        <v>1437156.10699397</v>
      </c>
      <c r="D157" s="37">
        <v>1483457.9054192759</v>
      </c>
      <c r="E157" s="17">
        <v>1566181.8094881321</v>
      </c>
      <c r="F157" s="17">
        <f t="shared" si="8"/>
        <v>1517102.8910494864</v>
      </c>
      <c r="G157" s="4">
        <f t="shared" si="9"/>
        <v>0.00020024935539163564</v>
      </c>
    </row>
    <row r="158" spans="1:7" ht="12.75" outlineLevel="1">
      <c r="A158" t="s">
        <v>246</v>
      </c>
      <c r="B158" t="s">
        <v>247</v>
      </c>
      <c r="C158" s="37">
        <v>3383812.8008270706</v>
      </c>
      <c r="D158" s="37">
        <v>3700609.433727861</v>
      </c>
      <c r="E158" s="17">
        <v>3928678.1153286165</v>
      </c>
      <c r="F158" s="17">
        <f t="shared" si="8"/>
        <v>3761844.33571144</v>
      </c>
      <c r="G158" s="4">
        <f t="shared" si="9"/>
        <v>0.0004965430543664552</v>
      </c>
    </row>
    <row r="159" spans="1:7" ht="12.75" outlineLevel="1">
      <c r="A159" t="s">
        <v>248</v>
      </c>
      <c r="B159" t="s">
        <v>249</v>
      </c>
      <c r="C159" s="37">
        <v>5594071.004155</v>
      </c>
      <c r="D159" s="37">
        <v>5720053.277043164</v>
      </c>
      <c r="E159" s="17">
        <v>5691046.941115293</v>
      </c>
      <c r="F159" s="17">
        <f t="shared" si="8"/>
        <v>5684553.063597868</v>
      </c>
      <c r="G159" s="4">
        <f t="shared" si="9"/>
        <v>0.0007503301808933732</v>
      </c>
    </row>
    <row r="160" spans="1:7" ht="12.75" outlineLevel="1">
      <c r="A160" t="s">
        <v>250</v>
      </c>
      <c r="B160" t="s">
        <v>251</v>
      </c>
      <c r="C160" s="37">
        <v>1072199.0490586932</v>
      </c>
      <c r="D160" s="37">
        <v>1066879.4785249042</v>
      </c>
      <c r="E160" s="17">
        <v>1123658.5945425832</v>
      </c>
      <c r="F160" s="17">
        <f t="shared" si="8"/>
        <v>1096155.6316227086</v>
      </c>
      <c r="G160" s="4">
        <f t="shared" si="9"/>
        <v>0.00014468659966069406</v>
      </c>
    </row>
    <row r="161" spans="1:7" ht="12.75" outlineLevel="1">
      <c r="A161" t="s">
        <v>252</v>
      </c>
      <c r="B161" t="s">
        <v>253</v>
      </c>
      <c r="C161" s="37">
        <v>529849.0471367917</v>
      </c>
      <c r="D161" s="37">
        <v>572469.0294958008</v>
      </c>
      <c r="E161" s="17">
        <v>553518.2710922187</v>
      </c>
      <c r="F161" s="17">
        <f t="shared" si="8"/>
        <v>555890.3199008416</v>
      </c>
      <c r="G161" s="4">
        <f t="shared" si="9"/>
        <v>7.3374508008213E-05</v>
      </c>
    </row>
    <row r="162" spans="1:7" ht="12.75" outlineLevel="1">
      <c r="A162" t="s">
        <v>254</v>
      </c>
      <c r="B162" t="s">
        <v>255</v>
      </c>
      <c r="C162" s="37">
        <v>324693.1464716003</v>
      </c>
      <c r="D162" s="37">
        <v>353988.2247589619</v>
      </c>
      <c r="E162" s="17">
        <v>310767.8652483131</v>
      </c>
      <c r="F162" s="17">
        <f t="shared" si="8"/>
        <v>327495.5319557439</v>
      </c>
      <c r="G162" s="4">
        <f t="shared" si="9"/>
        <v>4.322763443052416E-05</v>
      </c>
    </row>
    <row r="163" spans="1:7" ht="12.75" outlineLevel="1">
      <c r="A163" t="s">
        <v>256</v>
      </c>
      <c r="B163" t="s">
        <v>257</v>
      </c>
      <c r="C163" s="37">
        <v>4366482.492623245</v>
      </c>
      <c r="D163" s="37">
        <v>4570681.814128268</v>
      </c>
      <c r="E163" s="17">
        <v>4691601.586086499</v>
      </c>
      <c r="F163" s="17">
        <f t="shared" si="8"/>
        <v>4597108.479856546</v>
      </c>
      <c r="G163" s="4">
        <f t="shared" si="9"/>
        <v>0.0006067933923188782</v>
      </c>
    </row>
    <row r="164" spans="1:7" ht="12.75" outlineLevel="1">
      <c r="A164" t="s">
        <v>258</v>
      </c>
      <c r="B164" t="s">
        <v>259</v>
      </c>
      <c r="C164" s="37">
        <v>356545.496625832</v>
      </c>
      <c r="D164" s="37">
        <v>330078.5909729675</v>
      </c>
      <c r="E164" s="17">
        <v>368551.82819049305</v>
      </c>
      <c r="F164" s="17">
        <f t="shared" si="8"/>
        <v>353726.3605238744</v>
      </c>
      <c r="G164" s="4">
        <f t="shared" si="9"/>
        <v>4.6689961569405934E-05</v>
      </c>
    </row>
    <row r="165" spans="1:7" ht="12.75" outlineLevel="1">
      <c r="A165" t="s">
        <v>260</v>
      </c>
      <c r="B165" t="s">
        <v>261</v>
      </c>
      <c r="C165" s="37">
        <v>290429.97361197596</v>
      </c>
      <c r="D165" s="37">
        <v>318226.1436093845</v>
      </c>
      <c r="E165" s="17">
        <v>350245.45900722174</v>
      </c>
      <c r="F165" s="17">
        <f t="shared" si="8"/>
        <v>329603.10630873503</v>
      </c>
      <c r="G165" s="4">
        <f t="shared" si="9"/>
        <v>4.3505822817163163E-05</v>
      </c>
    </row>
    <row r="166" spans="1:7" ht="12.75" outlineLevel="1">
      <c r="A166" t="s">
        <v>262</v>
      </c>
      <c r="B166" t="s">
        <v>263</v>
      </c>
      <c r="C166" s="37">
        <v>406694.8183466092</v>
      </c>
      <c r="D166" s="37">
        <v>441314.16808421013</v>
      </c>
      <c r="E166" s="17">
        <v>466919.28243476746</v>
      </c>
      <c r="F166" s="17">
        <f t="shared" si="8"/>
        <v>448346.8336365553</v>
      </c>
      <c r="G166" s="4">
        <f t="shared" si="9"/>
        <v>5.917935095720052E-05</v>
      </c>
    </row>
    <row r="167" spans="1:7" ht="12.75" outlineLevel="1">
      <c r="A167" t="s">
        <v>515</v>
      </c>
      <c r="B167" t="s">
        <v>516</v>
      </c>
      <c r="C167" s="37">
        <v>9410.493971116775</v>
      </c>
      <c r="D167" s="37">
        <v>20942.162637930396</v>
      </c>
      <c r="E167" s="17">
        <v>41882.808086387704</v>
      </c>
      <c r="F167" s="17">
        <f t="shared" si="8"/>
        <v>29490.540584356782</v>
      </c>
      <c r="G167" s="4">
        <f t="shared" si="9"/>
        <v>3.8925914498014656E-06</v>
      </c>
    </row>
    <row r="168" spans="1:7" ht="12.75" outlineLevel="1">
      <c r="A168" t="s">
        <v>264</v>
      </c>
      <c r="B168" t="s">
        <v>265</v>
      </c>
      <c r="C168" s="37">
        <v>126526.94454093286</v>
      </c>
      <c r="D168" s="37">
        <v>147188.76158965894</v>
      </c>
      <c r="E168" s="17">
        <v>160749.93915756533</v>
      </c>
      <c r="F168" s="17">
        <f t="shared" si="8"/>
        <v>150525.71419882445</v>
      </c>
      <c r="G168" s="4">
        <f t="shared" si="9"/>
        <v>1.986857807470683E-05</v>
      </c>
    </row>
    <row r="169" spans="1:7" ht="12.75" outlineLevel="1">
      <c r="A169" t="s">
        <v>266</v>
      </c>
      <c r="B169" t="s">
        <v>267</v>
      </c>
      <c r="C169" s="37">
        <v>23795184.992616765</v>
      </c>
      <c r="D169" s="37">
        <v>25583013.882861797</v>
      </c>
      <c r="E169" s="17">
        <v>26846393.177377507</v>
      </c>
      <c r="F169" s="17">
        <f t="shared" si="8"/>
        <v>25916732.048412144</v>
      </c>
      <c r="G169" s="4">
        <f t="shared" si="9"/>
        <v>0.003420868101412767</v>
      </c>
    </row>
    <row r="170" spans="1:7" ht="12.75" outlineLevel="1">
      <c r="A170" t="s">
        <v>268</v>
      </c>
      <c r="B170" t="s">
        <v>269</v>
      </c>
      <c r="C170" s="37">
        <v>515664.11785677215</v>
      </c>
      <c r="D170" s="37">
        <v>490831.53093672753</v>
      </c>
      <c r="E170" s="17">
        <v>526748.8077052284</v>
      </c>
      <c r="F170" s="17">
        <f t="shared" si="8"/>
        <v>512928.93380765215</v>
      </c>
      <c r="G170" s="4">
        <f aca="true" t="shared" si="10" ref="G170:G201">+F170/$F$269</f>
        <v>6.770383799456543E-05</v>
      </c>
    </row>
    <row r="171" spans="1:7" ht="12.75" outlineLevel="1">
      <c r="A171" t="s">
        <v>270</v>
      </c>
      <c r="B171" t="s">
        <v>271</v>
      </c>
      <c r="C171" s="37">
        <v>478999.0494296578</v>
      </c>
      <c r="D171" s="37">
        <v>489560.92161016946</v>
      </c>
      <c r="E171" s="17">
        <v>501120.1994603329</v>
      </c>
      <c r="F171" s="17">
        <f t="shared" si="8"/>
        <v>493580.248505166</v>
      </c>
      <c r="G171" s="4">
        <f t="shared" si="10"/>
        <v>6.514991644952233E-05</v>
      </c>
    </row>
    <row r="172" spans="1:7" ht="12.75" outlineLevel="1">
      <c r="A172" t="s">
        <v>272</v>
      </c>
      <c r="B172" t="s">
        <v>273</v>
      </c>
      <c r="C172" s="37">
        <v>3105106.9632716025</v>
      </c>
      <c r="D172" s="37">
        <v>3167936.182182355</v>
      </c>
      <c r="E172" s="17">
        <v>3258921.5440384527</v>
      </c>
      <c r="F172" s="17">
        <f aca="true" t="shared" si="11" ref="F172:F235">IF(C172&gt;0,(+C172+(D172*2)+(E172*3))/6,IF(D172&gt;0,((D172*2)+(E172*3))/5,E172))</f>
        <v>3202957.3266252787</v>
      </c>
      <c r="G172" s="4">
        <f t="shared" si="10"/>
        <v>0.00042277299963480665</v>
      </c>
    </row>
    <row r="173" spans="1:7" ht="12.75" outlineLevel="1">
      <c r="A173" t="s">
        <v>274</v>
      </c>
      <c r="B173" t="s">
        <v>275</v>
      </c>
      <c r="C173" s="37">
        <v>310415.0475867277</v>
      </c>
      <c r="D173" s="37">
        <v>352312.826044287</v>
      </c>
      <c r="E173" s="17">
        <v>358120.0485524627</v>
      </c>
      <c r="F173" s="17">
        <f t="shared" si="11"/>
        <v>348233.47422211495</v>
      </c>
      <c r="G173" s="4">
        <f t="shared" si="10"/>
        <v>4.596493036179551E-05</v>
      </c>
    </row>
    <row r="174" spans="1:7" ht="12.75" outlineLevel="1">
      <c r="A174" t="s">
        <v>276</v>
      </c>
      <c r="B174" t="s">
        <v>277</v>
      </c>
      <c r="C174" s="37">
        <v>1201153.5424283016</v>
      </c>
      <c r="D174" s="37">
        <v>1221298.4815504306</v>
      </c>
      <c r="E174" s="17">
        <v>1179467.2842864422</v>
      </c>
      <c r="F174" s="17">
        <f t="shared" si="11"/>
        <v>1197025.3930647483</v>
      </c>
      <c r="G174" s="4">
        <f t="shared" si="10"/>
        <v>0.00015800086122228358</v>
      </c>
    </row>
    <row r="175" spans="1:7" ht="12.75" outlineLevel="1">
      <c r="A175" t="s">
        <v>278</v>
      </c>
      <c r="B175" t="s">
        <v>279</v>
      </c>
      <c r="C175" s="37">
        <v>1110345.787804357</v>
      </c>
      <c r="D175" s="37">
        <v>1266785.5911653568</v>
      </c>
      <c r="E175" s="17">
        <v>1425232.7274330582</v>
      </c>
      <c r="F175" s="17">
        <f t="shared" si="11"/>
        <v>1319935.8587390408</v>
      </c>
      <c r="G175" s="4">
        <f t="shared" si="10"/>
        <v>0.0001742243762306404</v>
      </c>
    </row>
    <row r="176" spans="1:7" ht="12.75" outlineLevel="1">
      <c r="A176" t="s">
        <v>280</v>
      </c>
      <c r="B176" t="s">
        <v>281</v>
      </c>
      <c r="C176" s="37">
        <v>10563588.360733045</v>
      </c>
      <c r="D176" s="37">
        <v>10149920.5109241</v>
      </c>
      <c r="E176" s="17">
        <v>10817267.047856655</v>
      </c>
      <c r="F176" s="17">
        <f t="shared" si="11"/>
        <v>10552538.421025202</v>
      </c>
      <c r="G176" s="4">
        <f t="shared" si="10"/>
        <v>0.0013928778522687797</v>
      </c>
    </row>
    <row r="177" spans="1:7" ht="12.75" outlineLevel="1">
      <c r="A177" t="s">
        <v>282</v>
      </c>
      <c r="B177" t="s">
        <v>283</v>
      </c>
      <c r="C177" s="37">
        <v>275661.1093655932</v>
      </c>
      <c r="D177" s="37">
        <v>282103.7228439004</v>
      </c>
      <c r="E177" s="17">
        <v>304992.62909405614</v>
      </c>
      <c r="F177" s="17">
        <f t="shared" si="11"/>
        <v>292474.40705592703</v>
      </c>
      <c r="G177" s="4">
        <f t="shared" si="10"/>
        <v>3.860503583971472E-05</v>
      </c>
    </row>
    <row r="178" spans="1:7" ht="12.75" outlineLevel="1">
      <c r="A178" t="s">
        <v>284</v>
      </c>
      <c r="B178" t="s">
        <v>285</v>
      </c>
      <c r="C178" s="37">
        <v>449637.2440472116</v>
      </c>
      <c r="D178" s="37">
        <v>462822.73372901557</v>
      </c>
      <c r="E178" s="17">
        <v>453400.62428602367</v>
      </c>
      <c r="F178" s="17">
        <f t="shared" si="11"/>
        <v>455914.09739388555</v>
      </c>
      <c r="G178" s="4">
        <f t="shared" si="10"/>
        <v>6.017818874099487E-05</v>
      </c>
    </row>
    <row r="179" spans="1:7" ht="12.75" outlineLevel="1">
      <c r="A179" t="s">
        <v>286</v>
      </c>
      <c r="B179" t="s">
        <v>287</v>
      </c>
      <c r="C179" s="37">
        <v>391399.11842260516</v>
      </c>
      <c r="D179" s="37">
        <v>419888.4542863343</v>
      </c>
      <c r="E179" s="17">
        <v>480560.81136924867</v>
      </c>
      <c r="F179" s="17">
        <f t="shared" si="11"/>
        <v>445476.41018383665</v>
      </c>
      <c r="G179" s="4">
        <f t="shared" si="10"/>
        <v>5.880047062581422E-05</v>
      </c>
    </row>
    <row r="180" spans="1:7" ht="12.75" outlineLevel="1">
      <c r="A180" t="s">
        <v>288</v>
      </c>
      <c r="B180" t="s">
        <v>289</v>
      </c>
      <c r="C180" s="37">
        <v>683867.6681782962</v>
      </c>
      <c r="D180" s="37">
        <v>701556.3887557366</v>
      </c>
      <c r="E180" s="17">
        <v>722011.9953076289</v>
      </c>
      <c r="F180" s="17">
        <f t="shared" si="11"/>
        <v>708836.0719354426</v>
      </c>
      <c r="G180" s="4">
        <f t="shared" si="10"/>
        <v>9.356251795500756E-05</v>
      </c>
    </row>
    <row r="181" spans="1:7" ht="12.75" outlineLevel="1">
      <c r="A181" t="s">
        <v>290</v>
      </c>
      <c r="B181" t="s">
        <v>291</v>
      </c>
      <c r="C181" s="37">
        <v>143453.66070092472</v>
      </c>
      <c r="D181" s="37">
        <v>140968.17809204763</v>
      </c>
      <c r="E181" s="17">
        <v>145517.0490698341</v>
      </c>
      <c r="F181" s="17">
        <f t="shared" si="11"/>
        <v>143656.86068242037</v>
      </c>
      <c r="G181" s="4">
        <f t="shared" si="10"/>
        <v>1.8961926655706524E-05</v>
      </c>
    </row>
    <row r="182" spans="1:7" ht="12.75" outlineLevel="1">
      <c r="A182" t="s">
        <v>292</v>
      </c>
      <c r="B182" t="s">
        <v>293</v>
      </c>
      <c r="C182" s="37">
        <v>2992616.5594009683</v>
      </c>
      <c r="D182" s="37">
        <v>2991589.5173771526</v>
      </c>
      <c r="E182" s="17">
        <v>3284674.507991584</v>
      </c>
      <c r="F182" s="17">
        <f t="shared" si="11"/>
        <v>3138303.1863550046</v>
      </c>
      <c r="G182" s="4">
        <f t="shared" si="10"/>
        <v>0.00041423900369497526</v>
      </c>
    </row>
    <row r="183" spans="1:7" ht="12.75" outlineLevel="1">
      <c r="A183" t="s">
        <v>294</v>
      </c>
      <c r="B183" t="s">
        <v>295</v>
      </c>
      <c r="C183" s="37">
        <v>1941075.7456316855</v>
      </c>
      <c r="D183" s="37">
        <v>1925050.5003138105</v>
      </c>
      <c r="E183" s="17">
        <v>1792535.9414558816</v>
      </c>
      <c r="F183" s="17">
        <f t="shared" si="11"/>
        <v>1861464.095104492</v>
      </c>
      <c r="G183" s="4">
        <f t="shared" si="10"/>
        <v>0.00024570316708808507</v>
      </c>
    </row>
    <row r="184" spans="1:7" ht="12.75" outlineLevel="1">
      <c r="A184" t="s">
        <v>296</v>
      </c>
      <c r="B184" t="s">
        <v>297</v>
      </c>
      <c r="C184" s="37">
        <v>180905.72620137845</v>
      </c>
      <c r="D184" s="37">
        <v>190778.11696711782</v>
      </c>
      <c r="E184" s="17">
        <v>219953.96265394476</v>
      </c>
      <c r="F184" s="17">
        <f t="shared" si="11"/>
        <v>203720.6413495747</v>
      </c>
      <c r="G184" s="4">
        <f t="shared" si="10"/>
        <v>2.6890020018353676E-05</v>
      </c>
    </row>
    <row r="185" spans="1:7" ht="12.75" outlineLevel="1">
      <c r="A185" t="s">
        <v>298</v>
      </c>
      <c r="B185" t="s">
        <v>299</v>
      </c>
      <c r="C185" s="37">
        <v>1237058.1633692323</v>
      </c>
      <c r="D185" s="37">
        <v>1231347.8692961265</v>
      </c>
      <c r="E185" s="17">
        <v>1212817.234228134</v>
      </c>
      <c r="F185" s="17">
        <f t="shared" si="11"/>
        <v>1223034.2674409812</v>
      </c>
      <c r="G185" s="4">
        <f t="shared" si="10"/>
        <v>0.00016143389161134294</v>
      </c>
    </row>
    <row r="186" spans="1:7" ht="12.75" outlineLevel="1">
      <c r="A186" t="s">
        <v>300</v>
      </c>
      <c r="B186" t="s">
        <v>301</v>
      </c>
      <c r="C186" s="37">
        <v>1385283.0986329275</v>
      </c>
      <c r="D186" s="37">
        <v>1423387.3645170096</v>
      </c>
      <c r="E186" s="17">
        <v>1507983.322543796</v>
      </c>
      <c r="F186" s="17">
        <f t="shared" si="11"/>
        <v>1459334.6325497224</v>
      </c>
      <c r="G186" s="4">
        <f t="shared" si="10"/>
        <v>0.00019262425850801381</v>
      </c>
    </row>
    <row r="187" spans="1:7" ht="12.75" outlineLevel="1">
      <c r="A187" t="s">
        <v>302</v>
      </c>
      <c r="B187" t="s">
        <v>303</v>
      </c>
      <c r="C187" s="37">
        <v>909808.0786009409</v>
      </c>
      <c r="D187" s="37">
        <v>1012696.4689416471</v>
      </c>
      <c r="E187" s="17">
        <v>1019456.5534786378</v>
      </c>
      <c r="F187" s="17">
        <f t="shared" si="11"/>
        <v>998928.4461533581</v>
      </c>
      <c r="G187" s="4">
        <f t="shared" si="10"/>
        <v>0.00013185313837626403</v>
      </c>
    </row>
    <row r="188" spans="1:7" ht="12.75" outlineLevel="1">
      <c r="A188" t="s">
        <v>304</v>
      </c>
      <c r="B188" t="s">
        <v>305</v>
      </c>
      <c r="C188" s="37">
        <v>627556.935486584</v>
      </c>
      <c r="D188" s="37">
        <v>593303.9378634853</v>
      </c>
      <c r="E188" s="17">
        <v>556946.2920982308</v>
      </c>
      <c r="F188" s="17">
        <f t="shared" si="11"/>
        <v>580833.9479180411</v>
      </c>
      <c r="G188" s="4">
        <f t="shared" si="10"/>
        <v>7.666693165399329E-05</v>
      </c>
    </row>
    <row r="189" spans="1:7" ht="12.75" outlineLevel="1">
      <c r="A189" t="s">
        <v>306</v>
      </c>
      <c r="B189" t="s">
        <v>307</v>
      </c>
      <c r="C189" s="37">
        <v>668837.8888201395</v>
      </c>
      <c r="D189" s="37">
        <v>622547.6392293673</v>
      </c>
      <c r="E189" s="17">
        <v>600177.8959558173</v>
      </c>
      <c r="F189" s="17">
        <f t="shared" si="11"/>
        <v>619077.8091910543</v>
      </c>
      <c r="G189" s="4">
        <f t="shared" si="10"/>
        <v>8.171491397133646E-05</v>
      </c>
    </row>
    <row r="190" spans="1:7" ht="12.75" outlineLevel="1">
      <c r="A190" t="s">
        <v>308</v>
      </c>
      <c r="B190" t="s">
        <v>309</v>
      </c>
      <c r="C190" s="37">
        <v>31371718.71095063</v>
      </c>
      <c r="D190" s="37">
        <v>31701079.870712742</v>
      </c>
      <c r="E190" s="17">
        <v>31443360.27336501</v>
      </c>
      <c r="F190" s="17">
        <f t="shared" si="11"/>
        <v>31517326.545411855</v>
      </c>
      <c r="G190" s="4">
        <f t="shared" si="10"/>
        <v>0.004160116206765927</v>
      </c>
    </row>
    <row r="191" spans="1:7" ht="12.75" outlineLevel="1">
      <c r="A191" t="s">
        <v>310</v>
      </c>
      <c r="B191" t="s">
        <v>311</v>
      </c>
      <c r="C191" s="37">
        <v>386358.41506313917</v>
      </c>
      <c r="D191" s="37">
        <v>427680.31337676017</v>
      </c>
      <c r="E191" s="17">
        <v>446891.606104869</v>
      </c>
      <c r="F191" s="17">
        <f t="shared" si="11"/>
        <v>430398.97668854444</v>
      </c>
      <c r="G191" s="4">
        <f t="shared" si="10"/>
        <v>5.681033115919973E-05</v>
      </c>
    </row>
    <row r="192" spans="1:7" ht="12.75" outlineLevel="1">
      <c r="A192" t="s">
        <v>312</v>
      </c>
      <c r="B192" t="s">
        <v>313</v>
      </c>
      <c r="C192" s="37">
        <v>64881.7469614917</v>
      </c>
      <c r="D192" s="37">
        <v>55287.271336551625</v>
      </c>
      <c r="E192" s="17">
        <v>102866.79429099876</v>
      </c>
      <c r="F192" s="17">
        <f t="shared" si="11"/>
        <v>80676.11208459853</v>
      </c>
      <c r="G192" s="4">
        <f t="shared" si="10"/>
        <v>1.0648809342963166E-05</v>
      </c>
    </row>
    <row r="193" spans="1:7" ht="12.75" outlineLevel="1">
      <c r="A193" t="s">
        <v>314</v>
      </c>
      <c r="B193" t="s">
        <v>315</v>
      </c>
      <c r="C193" s="37">
        <v>693893.0726671881</v>
      </c>
      <c r="D193" s="37">
        <v>815244.3848686109</v>
      </c>
      <c r="E193" s="17">
        <v>825456.7580700179</v>
      </c>
      <c r="F193" s="17">
        <f t="shared" si="11"/>
        <v>800125.3527690772</v>
      </c>
      <c r="G193" s="4">
        <f t="shared" si="10"/>
        <v>0.00010561220802477951</v>
      </c>
    </row>
    <row r="194" spans="1:7" ht="12.75" outlineLevel="1">
      <c r="A194" t="s">
        <v>316</v>
      </c>
      <c r="B194" t="s">
        <v>317</v>
      </c>
      <c r="C194" s="37">
        <v>7800857.618838055</v>
      </c>
      <c r="D194" s="37">
        <v>8139090.212729888</v>
      </c>
      <c r="E194" s="17">
        <v>9183483.059102265</v>
      </c>
      <c r="F194" s="17">
        <f t="shared" si="11"/>
        <v>8604914.536934104</v>
      </c>
      <c r="G194" s="4">
        <f t="shared" si="10"/>
        <v>0.001135802060220952</v>
      </c>
    </row>
    <row r="195" spans="1:7" ht="12.75" outlineLevel="1">
      <c r="A195" t="s">
        <v>318</v>
      </c>
      <c r="B195" t="s">
        <v>319</v>
      </c>
      <c r="C195" s="37">
        <v>587567.2080221163</v>
      </c>
      <c r="D195" s="37">
        <v>711101.8051449889</v>
      </c>
      <c r="E195" s="17">
        <v>819905.3698189314</v>
      </c>
      <c r="F195" s="17">
        <f t="shared" si="11"/>
        <v>744914.4879614813</v>
      </c>
      <c r="G195" s="4">
        <f t="shared" si="10"/>
        <v>9.832467324150081E-05</v>
      </c>
    </row>
    <row r="196" spans="1:7" ht="12.75" outlineLevel="1">
      <c r="A196" t="s">
        <v>320</v>
      </c>
      <c r="B196" t="s">
        <v>321</v>
      </c>
      <c r="C196" s="37">
        <v>343856.10814947635</v>
      </c>
      <c r="D196" s="37">
        <v>333418.78111628606</v>
      </c>
      <c r="E196" s="17">
        <v>347077.349031606</v>
      </c>
      <c r="F196" s="17">
        <f t="shared" si="11"/>
        <v>341987.61957947776</v>
      </c>
      <c r="G196" s="4">
        <f t="shared" si="10"/>
        <v>4.5140511416029254E-05</v>
      </c>
    </row>
    <row r="197" spans="1:7" ht="12.75" outlineLevel="1">
      <c r="A197" t="s">
        <v>322</v>
      </c>
      <c r="B197" t="s">
        <v>323</v>
      </c>
      <c r="C197" s="37">
        <v>825877.4888065598</v>
      </c>
      <c r="D197" s="37">
        <v>903410.8984699822</v>
      </c>
      <c r="E197" s="17">
        <v>881512.8359722755</v>
      </c>
      <c r="F197" s="17">
        <f t="shared" si="11"/>
        <v>879539.6322772251</v>
      </c>
      <c r="G197" s="4">
        <f t="shared" si="10"/>
        <v>0.00011609446230971916</v>
      </c>
    </row>
    <row r="198" spans="1:7" ht="12.75" outlineLevel="1">
      <c r="A198" t="s">
        <v>324</v>
      </c>
      <c r="B198" t="s">
        <v>325</v>
      </c>
      <c r="C198" s="37">
        <v>758550.286887724</v>
      </c>
      <c r="D198" s="37">
        <v>762800.7322525783</v>
      </c>
      <c r="E198" s="17">
        <v>857935.0586038472</v>
      </c>
      <c r="F198" s="17">
        <f t="shared" si="11"/>
        <v>809659.4878674037</v>
      </c>
      <c r="G198" s="4">
        <f t="shared" si="10"/>
        <v>0.00010687066216056718</v>
      </c>
    </row>
    <row r="199" spans="1:7" ht="12.75" outlineLevel="1">
      <c r="A199" t="s">
        <v>326</v>
      </c>
      <c r="B199" t="s">
        <v>327</v>
      </c>
      <c r="C199" s="37">
        <v>341218.46511540987</v>
      </c>
      <c r="D199" s="37">
        <v>331368.54361806816</v>
      </c>
      <c r="E199" s="17">
        <v>332094.61040263495</v>
      </c>
      <c r="F199" s="17">
        <f t="shared" si="11"/>
        <v>333373.2305932418</v>
      </c>
      <c r="G199" s="4">
        <f t="shared" si="10"/>
        <v>4.4003458779874014E-05</v>
      </c>
    </row>
    <row r="200" spans="1:7" ht="12.75" outlineLevel="1">
      <c r="A200" t="s">
        <v>328</v>
      </c>
      <c r="B200" t="s">
        <v>329</v>
      </c>
      <c r="C200" s="37">
        <v>871687.3194106098</v>
      </c>
      <c r="D200" s="37">
        <v>967214.4226404151</v>
      </c>
      <c r="E200" s="17">
        <v>1059974.7000836611</v>
      </c>
      <c r="F200" s="17">
        <f t="shared" si="11"/>
        <v>997673.377490404</v>
      </c>
      <c r="G200" s="4">
        <f t="shared" si="10"/>
        <v>0.0001316874761181459</v>
      </c>
    </row>
    <row r="201" spans="1:7" ht="12.75" outlineLevel="1">
      <c r="A201" t="s">
        <v>330</v>
      </c>
      <c r="B201" t="s">
        <v>331</v>
      </c>
      <c r="C201" s="37">
        <v>333934.058982044</v>
      </c>
      <c r="D201" s="37">
        <v>326390.0531497972</v>
      </c>
      <c r="E201" s="17">
        <v>355616.00034700317</v>
      </c>
      <c r="F201" s="17">
        <f t="shared" si="11"/>
        <v>342260.36105377466</v>
      </c>
      <c r="G201" s="4">
        <f t="shared" si="10"/>
        <v>4.5176511811743177E-05</v>
      </c>
    </row>
    <row r="202" spans="1:7" ht="12.75" outlineLevel="1">
      <c r="A202" t="s">
        <v>332</v>
      </c>
      <c r="B202" t="s">
        <v>333</v>
      </c>
      <c r="C202" s="37">
        <v>867597.7510599225</v>
      </c>
      <c r="D202" s="37">
        <v>876094.5706788591</v>
      </c>
      <c r="E202" s="17">
        <v>961883.1722753725</v>
      </c>
      <c r="F202" s="17">
        <f t="shared" si="11"/>
        <v>917572.7348739598</v>
      </c>
      <c r="G202" s="4">
        <f aca="true" t="shared" si="12" ref="G202:G233">+F202/$F$269</f>
        <v>0.00012111462562459589</v>
      </c>
    </row>
    <row r="203" spans="1:7" ht="12.75" outlineLevel="1">
      <c r="A203" t="s">
        <v>334</v>
      </c>
      <c r="B203" t="s">
        <v>335</v>
      </c>
      <c r="C203" s="37">
        <v>688133.7220658389</v>
      </c>
      <c r="D203" s="37">
        <v>735979.6906527334</v>
      </c>
      <c r="E203" s="17">
        <v>692637.5492202309</v>
      </c>
      <c r="F203" s="17">
        <f t="shared" si="11"/>
        <v>706334.2918386664</v>
      </c>
      <c r="G203" s="4">
        <f t="shared" si="12"/>
        <v>9.32322965477011E-05</v>
      </c>
    </row>
    <row r="204" spans="1:7" ht="12.75" outlineLevel="1">
      <c r="A204" t="s">
        <v>336</v>
      </c>
      <c r="B204" t="s">
        <v>337</v>
      </c>
      <c r="C204" s="37">
        <v>4062945.0767661487</v>
      </c>
      <c r="D204" s="37">
        <v>4127875.7646342884</v>
      </c>
      <c r="E204" s="17">
        <v>4323398.469462507</v>
      </c>
      <c r="F204" s="17">
        <f t="shared" si="11"/>
        <v>4214815.335737041</v>
      </c>
      <c r="G204" s="4">
        <f t="shared" si="12"/>
        <v>0.0005563327702132709</v>
      </c>
    </row>
    <row r="205" spans="1:7" ht="12.75" outlineLevel="1">
      <c r="A205" t="s">
        <v>338</v>
      </c>
      <c r="B205" t="s">
        <v>339</v>
      </c>
      <c r="C205" s="37">
        <v>721577.9465476774</v>
      </c>
      <c r="D205" s="37">
        <v>642859.6488351101</v>
      </c>
      <c r="E205" s="17">
        <v>677843.9312958766</v>
      </c>
      <c r="F205" s="17">
        <f t="shared" si="11"/>
        <v>673471.5063509214</v>
      </c>
      <c r="G205" s="4">
        <f t="shared" si="12"/>
        <v>8.889458705606459E-05</v>
      </c>
    </row>
    <row r="206" spans="1:7" ht="12.75" outlineLevel="1">
      <c r="A206" t="s">
        <v>340</v>
      </c>
      <c r="B206" t="s">
        <v>341</v>
      </c>
      <c r="C206" s="37">
        <v>2271804.468285676</v>
      </c>
      <c r="D206" s="37">
        <v>2544328.0247846935</v>
      </c>
      <c r="E206" s="17">
        <v>2875238.5146848788</v>
      </c>
      <c r="F206" s="17">
        <f t="shared" si="11"/>
        <v>2664362.67698495</v>
      </c>
      <c r="G206" s="4">
        <f t="shared" si="12"/>
        <v>0.0003516814263182137</v>
      </c>
    </row>
    <row r="207" spans="1:7" ht="12.75" outlineLevel="1">
      <c r="A207" t="s">
        <v>342</v>
      </c>
      <c r="B207" t="s">
        <v>343</v>
      </c>
      <c r="C207" s="37">
        <v>265232.4123800426</v>
      </c>
      <c r="D207" s="37">
        <v>273097.81604893313</v>
      </c>
      <c r="E207" s="17">
        <v>248685.8742799151</v>
      </c>
      <c r="F207" s="17">
        <f t="shared" si="11"/>
        <v>259580.94455294232</v>
      </c>
      <c r="G207" s="4">
        <f t="shared" si="12"/>
        <v>3.426327714840736E-05</v>
      </c>
    </row>
    <row r="208" spans="1:7" ht="12.75" outlineLevel="1">
      <c r="A208" t="s">
        <v>344</v>
      </c>
      <c r="B208" t="s">
        <v>345</v>
      </c>
      <c r="C208" s="37">
        <v>634017.1693540126</v>
      </c>
      <c r="D208" s="37">
        <v>717279.2540432065</v>
      </c>
      <c r="E208" s="17">
        <v>831927.2545153943</v>
      </c>
      <c r="F208" s="17">
        <f t="shared" si="11"/>
        <v>760726.2401644347</v>
      </c>
      <c r="G208" s="4">
        <f t="shared" si="12"/>
        <v>0.00010041173879581093</v>
      </c>
    </row>
    <row r="209" spans="1:7" ht="12.75" outlineLevel="1">
      <c r="A209" t="s">
        <v>528</v>
      </c>
      <c r="B209" t="s">
        <v>526</v>
      </c>
      <c r="C209" s="37">
        <v>92697.95292005557</v>
      </c>
      <c r="D209" s="37">
        <v>227632.23346863672</v>
      </c>
      <c r="E209" s="17">
        <v>250192.1160842763</v>
      </c>
      <c r="F209" s="17">
        <f>IF(C209&gt;0,(+C209+(D209*2)+(E209*3))/6,IF(D209&gt;0,((D209*2)+(E209*3))/5,E209))</f>
        <v>216423.12801835965</v>
      </c>
      <c r="G209" s="4">
        <f t="shared" si="12"/>
        <v>2.856667938160583E-05</v>
      </c>
    </row>
    <row r="210" spans="1:7" ht="12.75" outlineLevel="1">
      <c r="A210" t="s">
        <v>346</v>
      </c>
      <c r="B210" t="s">
        <v>347</v>
      </c>
      <c r="C210" s="37">
        <v>1026842.7495180084</v>
      </c>
      <c r="D210" s="37">
        <v>1019941.4241393162</v>
      </c>
      <c r="E210" s="17">
        <v>1116543.6804274824</v>
      </c>
      <c r="F210" s="17">
        <f t="shared" si="11"/>
        <v>1069392.773179848</v>
      </c>
      <c r="G210" s="4">
        <f t="shared" si="12"/>
        <v>0.00014115404746318748</v>
      </c>
    </row>
    <row r="211" spans="1:7" ht="12.75" outlineLevel="1">
      <c r="A211" t="s">
        <v>348</v>
      </c>
      <c r="B211" t="s">
        <v>349</v>
      </c>
      <c r="C211" s="37">
        <v>738083.2676840137</v>
      </c>
      <c r="D211" s="37">
        <v>877775.2876927154</v>
      </c>
      <c r="E211" s="17">
        <v>891796.8509846347</v>
      </c>
      <c r="F211" s="17">
        <f t="shared" si="11"/>
        <v>861504.0660038913</v>
      </c>
      <c r="G211" s="4">
        <f t="shared" si="12"/>
        <v>0.00011371386535636432</v>
      </c>
    </row>
    <row r="212" spans="1:7" ht="12.75" outlineLevel="1">
      <c r="A212" t="s">
        <v>350</v>
      </c>
      <c r="B212" t="s">
        <v>351</v>
      </c>
      <c r="C212" s="37">
        <v>688405.9623195981</v>
      </c>
      <c r="D212" s="37">
        <v>681962.8653596975</v>
      </c>
      <c r="E212" s="17">
        <v>672198.7231978667</v>
      </c>
      <c r="F212" s="17">
        <f t="shared" si="11"/>
        <v>678154.6437720988</v>
      </c>
      <c r="G212" s="4">
        <f t="shared" si="12"/>
        <v>8.951273580216084E-05</v>
      </c>
    </row>
    <row r="213" spans="1:7" ht="12.75" outlineLevel="1">
      <c r="A213" t="s">
        <v>352</v>
      </c>
      <c r="B213" t="s">
        <v>353</v>
      </c>
      <c r="C213" s="37">
        <v>98256.47758534332</v>
      </c>
      <c r="D213" s="37">
        <v>104363.10713848301</v>
      </c>
      <c r="E213" s="17">
        <v>164645.91808457483</v>
      </c>
      <c r="F213" s="17">
        <f t="shared" si="11"/>
        <v>133486.74101933898</v>
      </c>
      <c r="G213" s="4">
        <f t="shared" si="12"/>
        <v>1.761952600588704E-05</v>
      </c>
    </row>
    <row r="214" spans="1:7" ht="12.75" outlineLevel="1">
      <c r="A214" t="s">
        <v>354</v>
      </c>
      <c r="B214" t="s">
        <v>355</v>
      </c>
      <c r="C214" s="37">
        <v>1515304.6560664307</v>
      </c>
      <c r="D214" s="37">
        <v>1504290.920958076</v>
      </c>
      <c r="E214" s="17">
        <v>1504452.9599598418</v>
      </c>
      <c r="F214" s="17">
        <f t="shared" si="11"/>
        <v>1506207.5629770178</v>
      </c>
      <c r="G214" s="4">
        <f t="shared" si="12"/>
        <v>0.00019881123116409366</v>
      </c>
    </row>
    <row r="215" spans="1:7" ht="12.75" outlineLevel="1">
      <c r="A215" t="s">
        <v>356</v>
      </c>
      <c r="B215" t="s">
        <v>357</v>
      </c>
      <c r="C215" s="37">
        <v>1359647.8530202282</v>
      </c>
      <c r="D215" s="37">
        <v>1452177.7661103474</v>
      </c>
      <c r="E215" s="17">
        <v>1521973.8290323257</v>
      </c>
      <c r="F215" s="17">
        <f t="shared" si="11"/>
        <v>1471654.14538965</v>
      </c>
      <c r="G215" s="4">
        <f t="shared" si="12"/>
        <v>0.00019425036740246585</v>
      </c>
    </row>
    <row r="216" spans="1:7" ht="12.75" outlineLevel="1">
      <c r="A216" t="s">
        <v>358</v>
      </c>
      <c r="B216" t="s">
        <v>359</v>
      </c>
      <c r="C216" s="37">
        <v>502945.9656356564</v>
      </c>
      <c r="D216" s="37">
        <v>515572.2188770302</v>
      </c>
      <c r="E216" s="17">
        <v>533944.6344131003</v>
      </c>
      <c r="F216" s="17">
        <f t="shared" si="11"/>
        <v>522654.05110483634</v>
      </c>
      <c r="G216" s="4">
        <f t="shared" si="12"/>
        <v>6.898750074503452E-05</v>
      </c>
    </row>
    <row r="217" spans="1:7" ht="12.75" outlineLevel="1">
      <c r="A217" t="s">
        <v>360</v>
      </c>
      <c r="B217" t="s">
        <v>361</v>
      </c>
      <c r="C217" s="37">
        <v>4746300.755096289</v>
      </c>
      <c r="D217" s="37">
        <v>5277338.014640476</v>
      </c>
      <c r="E217" s="17">
        <v>5817028.844621469</v>
      </c>
      <c r="F217" s="17">
        <f t="shared" si="11"/>
        <v>5458677.219706941</v>
      </c>
      <c r="G217" s="4">
        <f t="shared" si="12"/>
        <v>0.0007205157942722983</v>
      </c>
    </row>
    <row r="218" spans="1:7" ht="12.75" outlineLevel="1">
      <c r="A218" t="s">
        <v>504</v>
      </c>
      <c r="B218" t="s">
        <v>365</v>
      </c>
      <c r="C218" s="37">
        <v>834906.3113259118</v>
      </c>
      <c r="D218" s="37">
        <v>781955.4737904157</v>
      </c>
      <c r="E218" s="17">
        <v>736044.9867412612</v>
      </c>
      <c r="F218" s="17">
        <f>IF(C218&gt;0,(+C218+(D218*2)+(E218*3))/6,IF(D218&gt;0,((D218*2)+(E218*3))/5,E218))</f>
        <v>767825.3698550878</v>
      </c>
      <c r="G218" s="4">
        <f t="shared" si="12"/>
        <v>0.00010134878542117956</v>
      </c>
    </row>
    <row r="219" spans="1:7" ht="12.75" outlineLevel="1">
      <c r="A219" t="s">
        <v>505</v>
      </c>
      <c r="B219" t="s">
        <v>366</v>
      </c>
      <c r="C219" s="37">
        <v>360534.1636735939</v>
      </c>
      <c r="D219" s="37">
        <v>382459.42876132927</v>
      </c>
      <c r="E219" s="17">
        <v>412907.49379304843</v>
      </c>
      <c r="F219" s="17">
        <f>IF(C219&gt;0,(+C219+(D219*2)+(E219*3))/6,IF(D219&gt;0,((D219*2)+(E219*3))/5,E219))</f>
        <v>394029.2504292329</v>
      </c>
      <c r="G219" s="4">
        <f t="shared" si="12"/>
        <v>5.2009724501493605E-05</v>
      </c>
    </row>
    <row r="220" spans="1:7" ht="12.75" outlineLevel="1">
      <c r="A220" t="s">
        <v>506</v>
      </c>
      <c r="B220" t="s">
        <v>362</v>
      </c>
      <c r="C220" s="37">
        <v>395951.28832014016</v>
      </c>
      <c r="D220" s="37">
        <v>302912.85843678494</v>
      </c>
      <c r="E220" s="17">
        <v>347458.60488641926</v>
      </c>
      <c r="F220" s="17">
        <f t="shared" si="11"/>
        <v>340692.1366421613</v>
      </c>
      <c r="G220" s="4">
        <f t="shared" si="12"/>
        <v>4.4969514692834674E-05</v>
      </c>
    </row>
    <row r="221" spans="1:7" ht="12.75" outlineLevel="1">
      <c r="A221" t="s">
        <v>364</v>
      </c>
      <c r="B221" t="s">
        <v>363</v>
      </c>
      <c r="C221" s="37">
        <v>2582819.4645243306</v>
      </c>
      <c r="D221" s="37">
        <v>2622859.9906874197</v>
      </c>
      <c r="E221" s="17">
        <v>2776085.24852347</v>
      </c>
      <c r="F221" s="17">
        <f t="shared" si="11"/>
        <v>2692799.198578263</v>
      </c>
      <c r="G221" s="4">
        <f t="shared" si="12"/>
        <v>0.0003554348929764323</v>
      </c>
    </row>
    <row r="222" spans="1:7" ht="12.75" outlineLevel="1">
      <c r="A222" t="s">
        <v>367</v>
      </c>
      <c r="B222" t="s">
        <v>368</v>
      </c>
      <c r="C222" s="37">
        <v>2347630.0171270836</v>
      </c>
      <c r="D222" s="37">
        <v>2406572.8915389027</v>
      </c>
      <c r="E222" s="17">
        <v>2452995.0671340064</v>
      </c>
      <c r="F222" s="17">
        <f t="shared" si="11"/>
        <v>2419960.1669344846</v>
      </c>
      <c r="G222" s="4">
        <f t="shared" si="12"/>
        <v>0.0003194216202217088</v>
      </c>
    </row>
    <row r="223" spans="1:7" ht="12.75" outlineLevel="1">
      <c r="A223" t="s">
        <v>369</v>
      </c>
      <c r="B223" t="s">
        <v>370</v>
      </c>
      <c r="C223" s="37">
        <v>267285.37891674455</v>
      </c>
      <c r="D223" s="37">
        <v>276292.1226466299</v>
      </c>
      <c r="E223" s="17">
        <v>292484.39785584225</v>
      </c>
      <c r="F223" s="17">
        <f t="shared" si="11"/>
        <v>282887.1362962552</v>
      </c>
      <c r="G223" s="4">
        <f t="shared" si="12"/>
        <v>3.733956808474837E-05</v>
      </c>
    </row>
    <row r="224" spans="1:7" ht="12.75" outlineLevel="1">
      <c r="A224" t="s">
        <v>371</v>
      </c>
      <c r="B224" t="s">
        <v>372</v>
      </c>
      <c r="C224" s="37">
        <v>325878.64677613793</v>
      </c>
      <c r="D224" s="37">
        <v>323523.1154549948</v>
      </c>
      <c r="E224" s="17">
        <v>364603.62687505624</v>
      </c>
      <c r="F224" s="17">
        <f t="shared" si="11"/>
        <v>344455.9597185494</v>
      </c>
      <c r="G224" s="4">
        <f t="shared" si="12"/>
        <v>4.546631893024107E-05</v>
      </c>
    </row>
    <row r="225" spans="1:7" ht="12.75" outlineLevel="1">
      <c r="A225" t="s">
        <v>373</v>
      </c>
      <c r="B225" t="s">
        <v>374</v>
      </c>
      <c r="C225" s="37">
        <v>4153915.9239699338</v>
      </c>
      <c r="D225" s="37">
        <v>4118998.372114202</v>
      </c>
      <c r="E225" s="17">
        <v>3894193.535268859</v>
      </c>
      <c r="F225" s="17">
        <f t="shared" si="11"/>
        <v>4012415.545667486</v>
      </c>
      <c r="G225" s="4">
        <f t="shared" si="12"/>
        <v>0.0005296170954017931</v>
      </c>
    </row>
    <row r="226" spans="1:7" ht="12.75" outlineLevel="1">
      <c r="A226" t="s">
        <v>375</v>
      </c>
      <c r="B226" t="s">
        <v>376</v>
      </c>
      <c r="C226" s="37">
        <v>368505.9920712906</v>
      </c>
      <c r="D226" s="37">
        <v>385073.16032891884</v>
      </c>
      <c r="E226" s="17">
        <v>400856.2810932672</v>
      </c>
      <c r="F226" s="17">
        <f t="shared" si="11"/>
        <v>390203.5260014883</v>
      </c>
      <c r="G226" s="4">
        <f t="shared" si="12"/>
        <v>5.150474962135748E-05</v>
      </c>
    </row>
    <row r="227" spans="1:7" ht="12.75" outlineLevel="1">
      <c r="A227" t="s">
        <v>377</v>
      </c>
      <c r="B227" t="s">
        <v>378</v>
      </c>
      <c r="C227" s="37">
        <v>523511.28888448345</v>
      </c>
      <c r="D227" s="37">
        <v>542972.2197331777</v>
      </c>
      <c r="E227" s="17">
        <v>570173.9237478029</v>
      </c>
      <c r="F227" s="17">
        <f t="shared" si="11"/>
        <v>553329.583265708</v>
      </c>
      <c r="G227" s="4">
        <f t="shared" si="12"/>
        <v>7.303650465752495E-05</v>
      </c>
    </row>
    <row r="228" spans="1:7" ht="12.75" outlineLevel="1">
      <c r="A228" t="s">
        <v>379</v>
      </c>
      <c r="B228" t="s">
        <v>380</v>
      </c>
      <c r="C228" s="37">
        <v>650010.1057197315</v>
      </c>
      <c r="D228" s="37">
        <v>666892.711088916</v>
      </c>
      <c r="E228" s="17">
        <v>797118.7933767709</v>
      </c>
      <c r="F228" s="17">
        <f t="shared" si="11"/>
        <v>729191.9846713127</v>
      </c>
      <c r="G228" s="4">
        <f t="shared" si="12"/>
        <v>9.624938805974155E-05</v>
      </c>
    </row>
    <row r="229" spans="1:7" ht="12.75" outlineLevel="1">
      <c r="A229" t="s">
        <v>381</v>
      </c>
      <c r="B229" t="s">
        <v>382</v>
      </c>
      <c r="C229" s="37">
        <v>734045.6345580361</v>
      </c>
      <c r="D229" s="37">
        <v>740681.7412900652</v>
      </c>
      <c r="E229" s="17">
        <v>764052.1731591116</v>
      </c>
      <c r="F229" s="17">
        <f t="shared" si="11"/>
        <v>751260.939435917</v>
      </c>
      <c r="G229" s="4">
        <f t="shared" si="12"/>
        <v>9.916237042359562E-05</v>
      </c>
    </row>
    <row r="230" spans="1:7" ht="12.75" outlineLevel="1">
      <c r="A230" t="s">
        <v>383</v>
      </c>
      <c r="B230" t="s">
        <v>384</v>
      </c>
      <c r="C230" s="37">
        <v>312628.1728459262</v>
      </c>
      <c r="D230" s="37">
        <v>310028.1883285107</v>
      </c>
      <c r="E230" s="17">
        <v>355852.2532547838</v>
      </c>
      <c r="F230" s="17">
        <f t="shared" si="11"/>
        <v>333373.5515445498</v>
      </c>
      <c r="G230" s="4">
        <f t="shared" si="12"/>
        <v>4.400350114370637E-05</v>
      </c>
    </row>
    <row r="231" spans="1:7" ht="12.75" outlineLevel="1">
      <c r="A231" t="s">
        <v>385</v>
      </c>
      <c r="B231" t="s">
        <v>386</v>
      </c>
      <c r="C231" s="37">
        <v>5765089.876445696</v>
      </c>
      <c r="D231" s="37">
        <v>5615050.705944255</v>
      </c>
      <c r="E231" s="17">
        <v>6109406.0916774</v>
      </c>
      <c r="F231" s="17">
        <f t="shared" si="11"/>
        <v>5887234.927227735</v>
      </c>
      <c r="G231" s="4">
        <f t="shared" si="12"/>
        <v>0.0007770830878853171</v>
      </c>
    </row>
    <row r="232" spans="1:7" ht="12.75" outlineLevel="1">
      <c r="A232" t="s">
        <v>387</v>
      </c>
      <c r="B232" t="s">
        <v>388</v>
      </c>
      <c r="C232" s="37">
        <v>1015928.9957825553</v>
      </c>
      <c r="D232" s="37">
        <v>997579.4461105228</v>
      </c>
      <c r="E232" s="17">
        <v>990345.6588051373</v>
      </c>
      <c r="F232" s="17">
        <f t="shared" si="11"/>
        <v>997020.810736502</v>
      </c>
      <c r="G232" s="4">
        <f t="shared" si="12"/>
        <v>0.00013160134084506072</v>
      </c>
    </row>
    <row r="233" spans="1:7" ht="12.75" outlineLevel="1">
      <c r="A233" t="s">
        <v>389</v>
      </c>
      <c r="B233" t="s">
        <v>390</v>
      </c>
      <c r="C233" s="37">
        <v>278526.7637472484</v>
      </c>
      <c r="D233" s="37">
        <v>348655.6278943038</v>
      </c>
      <c r="E233" s="17">
        <v>432015.76148573955</v>
      </c>
      <c r="F233" s="17">
        <f t="shared" si="11"/>
        <v>378647.55066551245</v>
      </c>
      <c r="G233" s="4">
        <f t="shared" si="12"/>
        <v>4.997942353727758E-05</v>
      </c>
    </row>
    <row r="234" spans="1:7" ht="12.75" outlineLevel="1">
      <c r="A234" t="s">
        <v>391</v>
      </c>
      <c r="B234" t="s">
        <v>392</v>
      </c>
      <c r="C234" s="37">
        <v>368108.08302167064</v>
      </c>
      <c r="D234" s="37">
        <v>400537.4358314484</v>
      </c>
      <c r="E234" s="17">
        <v>463525.84278287715</v>
      </c>
      <c r="F234" s="17">
        <f t="shared" si="11"/>
        <v>426626.74717219983</v>
      </c>
      <c r="G234" s="4">
        <f aca="true" t="shared" si="13" ref="G234:G266">+F234/$F$269</f>
        <v>5.631241731730154E-05</v>
      </c>
    </row>
    <row r="235" spans="1:7" ht="12.75" outlineLevel="1">
      <c r="A235" t="s">
        <v>393</v>
      </c>
      <c r="B235" t="s">
        <v>394</v>
      </c>
      <c r="C235" s="37">
        <v>1162165.1923799224</v>
      </c>
      <c r="D235" s="37">
        <v>1241262.9311795318</v>
      </c>
      <c r="E235" s="17">
        <v>1355129.4007264306</v>
      </c>
      <c r="F235" s="17">
        <f t="shared" si="11"/>
        <v>1285013.2094863795</v>
      </c>
      <c r="G235" s="4">
        <f t="shared" si="13"/>
        <v>0.0001696147758912884</v>
      </c>
    </row>
    <row r="236" spans="1:7" ht="12.75" outlineLevel="1">
      <c r="A236" t="s">
        <v>538</v>
      </c>
      <c r="B236" t="s">
        <v>540</v>
      </c>
      <c r="C236" s="37">
        <v>150125.88008929914</v>
      </c>
      <c r="D236" s="37">
        <v>154026.79074307514</v>
      </c>
      <c r="E236" s="17">
        <v>162730.0883485584</v>
      </c>
      <c r="F236" s="17">
        <f>IF(C236&gt;0,(+C236+(D236*2)+(E236*3))/6,IF(D236&gt;0,((D236*2)+(E236*3))/5,E236))</f>
        <v>157728.28777018745</v>
      </c>
      <c r="G236" s="4">
        <f>+F236/$F$269</f>
        <v>2.0819278731422686E-05</v>
      </c>
    </row>
    <row r="237" spans="1:7" ht="12.75" outlineLevel="1">
      <c r="A237" t="s">
        <v>395</v>
      </c>
      <c r="B237" t="s">
        <v>396</v>
      </c>
      <c r="C237" s="37">
        <v>442144.19447297626</v>
      </c>
      <c r="D237" s="37">
        <v>703607.3286323445</v>
      </c>
      <c r="E237" s="17">
        <v>406403.3061219193</v>
      </c>
      <c r="F237" s="17">
        <f aca="true" t="shared" si="14" ref="F237:F266">IF(C237&gt;0,(+C237+(D237*2)+(E237*3))/6,IF(D237&gt;0,((D237*2)+(E237*3))/5,E237))</f>
        <v>511428.1283505705</v>
      </c>
      <c r="G237" s="4">
        <f t="shared" si="13"/>
        <v>6.750573981208755E-05</v>
      </c>
    </row>
    <row r="238" spans="1:7" ht="12.75" outlineLevel="1">
      <c r="A238" t="s">
        <v>397</v>
      </c>
      <c r="B238" t="s">
        <v>398</v>
      </c>
      <c r="C238" s="37">
        <v>907867.4413689451</v>
      </c>
      <c r="D238" s="37">
        <v>954498.0911765476</v>
      </c>
      <c r="E238" s="17">
        <v>966974.5886676997</v>
      </c>
      <c r="F238" s="17">
        <f t="shared" si="14"/>
        <v>952964.5649541899</v>
      </c>
      <c r="G238" s="4">
        <f t="shared" si="13"/>
        <v>0.00012578615528913544</v>
      </c>
    </row>
    <row r="239" spans="1:7" ht="12.75" outlineLevel="1">
      <c r="A239" t="s">
        <v>399</v>
      </c>
      <c r="B239" t="s">
        <v>400</v>
      </c>
      <c r="C239" s="37">
        <v>3168535.61889963</v>
      </c>
      <c r="D239" s="37">
        <v>3269482.6302219317</v>
      </c>
      <c r="E239" s="17">
        <v>3327319.40973074</v>
      </c>
      <c r="F239" s="17">
        <f t="shared" si="14"/>
        <v>3281576.5180892856</v>
      </c>
      <c r="G239" s="4">
        <f t="shared" si="13"/>
        <v>0.0004331503066091465</v>
      </c>
    </row>
    <row r="240" spans="1:7" ht="12.75" outlineLevel="1">
      <c r="A240" t="s">
        <v>401</v>
      </c>
      <c r="B240" t="s">
        <v>402</v>
      </c>
      <c r="C240" s="37">
        <v>313211.574082509</v>
      </c>
      <c r="D240" s="37">
        <v>341317.3798015172</v>
      </c>
      <c r="E240" s="17">
        <v>380980.66062973643</v>
      </c>
      <c r="F240" s="17">
        <f t="shared" si="14"/>
        <v>356464.7192624588</v>
      </c>
      <c r="G240" s="4">
        <f t="shared" si="13"/>
        <v>4.7051410074624486E-05</v>
      </c>
    </row>
    <row r="241" spans="1:7" ht="12.75" outlineLevel="1">
      <c r="A241" t="s">
        <v>403</v>
      </c>
      <c r="B241" t="s">
        <v>404</v>
      </c>
      <c r="C241" s="37">
        <v>624167.6688105455</v>
      </c>
      <c r="D241" s="37">
        <v>628994.0793345976</v>
      </c>
      <c r="E241" s="17">
        <v>657057.1451024004</v>
      </c>
      <c r="F241" s="17">
        <f t="shared" si="14"/>
        <v>642221.2104644903</v>
      </c>
      <c r="G241" s="4">
        <f t="shared" si="13"/>
        <v>8.476971744835677E-05</v>
      </c>
    </row>
    <row r="242" spans="1:7" ht="12.75" outlineLevel="1">
      <c r="A242" t="s">
        <v>405</v>
      </c>
      <c r="B242" t="s">
        <v>406</v>
      </c>
      <c r="C242" s="37">
        <v>439166.2993264108</v>
      </c>
      <c r="D242" s="37">
        <v>451638.15177979285</v>
      </c>
      <c r="E242" s="17">
        <v>473271.6286788491</v>
      </c>
      <c r="F242" s="17">
        <f t="shared" si="14"/>
        <v>460376.2481537573</v>
      </c>
      <c r="G242" s="4">
        <f t="shared" si="13"/>
        <v>6.076716844606055E-05</v>
      </c>
    </row>
    <row r="243" spans="1:7" ht="12.75" outlineLevel="1">
      <c r="A243" t="s">
        <v>407</v>
      </c>
      <c r="B243" t="s">
        <v>408</v>
      </c>
      <c r="C243" s="37">
        <v>2116863.0219547823</v>
      </c>
      <c r="D243" s="37">
        <v>2130216.172199475</v>
      </c>
      <c r="E243" s="17">
        <v>2128482.021478674</v>
      </c>
      <c r="F243" s="17">
        <f t="shared" si="14"/>
        <v>2127123.5717982925</v>
      </c>
      <c r="G243" s="4">
        <f t="shared" si="13"/>
        <v>0.00028076877751930104</v>
      </c>
    </row>
    <row r="244" spans="1:7" ht="12.75" outlineLevel="1">
      <c r="A244" t="s">
        <v>409</v>
      </c>
      <c r="B244" t="s">
        <v>410</v>
      </c>
      <c r="C244" s="37">
        <v>312401.02943022747</v>
      </c>
      <c r="D244" s="37">
        <v>322898.456264084</v>
      </c>
      <c r="E244" s="17">
        <v>356668.84090639366</v>
      </c>
      <c r="F244" s="17">
        <f t="shared" si="14"/>
        <v>338034.07744626276</v>
      </c>
      <c r="G244" s="4">
        <f t="shared" si="13"/>
        <v>4.461866529184034E-05</v>
      </c>
    </row>
    <row r="245" spans="1:7" ht="12.75" outlineLevel="1">
      <c r="A245" t="s">
        <v>411</v>
      </c>
      <c r="B245" t="s">
        <v>412</v>
      </c>
      <c r="C245" s="37">
        <v>2354262.957306215</v>
      </c>
      <c r="D245" s="37">
        <v>2565768.6286355304</v>
      </c>
      <c r="E245" s="17">
        <v>2848658.1348374328</v>
      </c>
      <c r="F245" s="17">
        <f t="shared" si="14"/>
        <v>2671962.436514929</v>
      </c>
      <c r="G245" s="4">
        <f t="shared" si="13"/>
        <v>0.00035268455336779497</v>
      </c>
    </row>
    <row r="246" spans="1:7" ht="12.75" outlineLevel="1">
      <c r="A246" t="s">
        <v>413</v>
      </c>
      <c r="B246" t="s">
        <v>414</v>
      </c>
      <c r="C246" s="37">
        <v>687378.0035189424</v>
      </c>
      <c r="D246" s="37">
        <v>716822.2376794855</v>
      </c>
      <c r="E246" s="17">
        <v>742409.3659937326</v>
      </c>
      <c r="F246" s="17">
        <f t="shared" si="14"/>
        <v>724708.4294765185</v>
      </c>
      <c r="G246" s="4">
        <f t="shared" si="13"/>
        <v>9.565758308532794E-05</v>
      </c>
    </row>
    <row r="247" spans="1:7" ht="12.75" outlineLevel="1">
      <c r="A247" t="s">
        <v>415</v>
      </c>
      <c r="B247" t="s">
        <v>416</v>
      </c>
      <c r="C247" s="37">
        <v>13551236.094702816</v>
      </c>
      <c r="D247" s="37">
        <v>13998458.364956554</v>
      </c>
      <c r="E247" s="17">
        <v>14702688.286419926</v>
      </c>
      <c r="F247" s="17">
        <f t="shared" si="14"/>
        <v>14276036.280645952</v>
      </c>
      <c r="G247" s="4">
        <f t="shared" si="13"/>
        <v>0.0018843593797183695</v>
      </c>
    </row>
    <row r="248" spans="1:7" ht="12.75" outlineLevel="1">
      <c r="A248" t="s">
        <v>417</v>
      </c>
      <c r="B248" t="s">
        <v>418</v>
      </c>
      <c r="C248" s="37">
        <v>3136984.1067740764</v>
      </c>
      <c r="D248" s="37">
        <v>3281064.8109657615</v>
      </c>
      <c r="E248" s="17">
        <v>3384101.8824238414</v>
      </c>
      <c r="F248" s="17">
        <f t="shared" si="14"/>
        <v>3308569.8959961873</v>
      </c>
      <c r="G248" s="4">
        <f t="shared" si="13"/>
        <v>0.0004367132861259547</v>
      </c>
    </row>
    <row r="249" spans="1:7" ht="12.75" outlineLevel="1">
      <c r="A249" t="s">
        <v>419</v>
      </c>
      <c r="B249" t="s">
        <v>420</v>
      </c>
      <c r="C249" s="37">
        <v>864840.4121003856</v>
      </c>
      <c r="D249" s="37">
        <v>991290.7066255857</v>
      </c>
      <c r="E249" s="17">
        <v>1067661.9807605057</v>
      </c>
      <c r="F249" s="17">
        <f t="shared" si="14"/>
        <v>1008401.2946055123</v>
      </c>
      <c r="G249" s="4">
        <f t="shared" si="13"/>
        <v>0.00013310350300707314</v>
      </c>
    </row>
    <row r="250" spans="1:7" ht="12.75" outlineLevel="1">
      <c r="A250" t="s">
        <v>421</v>
      </c>
      <c r="B250" t="s">
        <v>422</v>
      </c>
      <c r="C250" s="37">
        <v>4448735.870400961</v>
      </c>
      <c r="D250" s="37">
        <v>4654056.641801578</v>
      </c>
      <c r="E250" s="17">
        <v>6189427.902557133</v>
      </c>
      <c r="F250" s="17">
        <f t="shared" si="14"/>
        <v>5387522.143612585</v>
      </c>
      <c r="G250" s="4">
        <f t="shared" si="13"/>
        <v>0.0007111237100538833</v>
      </c>
    </row>
    <row r="251" spans="1:7" ht="12.75" outlineLevel="1">
      <c r="A251" t="s">
        <v>423</v>
      </c>
      <c r="B251" t="s">
        <v>424</v>
      </c>
      <c r="C251" s="37">
        <v>13224264.643341325</v>
      </c>
      <c r="D251" s="37">
        <v>13289660.139042389</v>
      </c>
      <c r="E251" s="17">
        <v>12786899.854489207</v>
      </c>
      <c r="F251" s="17">
        <f t="shared" si="14"/>
        <v>13027380.747482287</v>
      </c>
      <c r="G251" s="4">
        <f t="shared" si="13"/>
        <v>0.0017195436199584952</v>
      </c>
    </row>
    <row r="252" spans="1:7" ht="12.75" outlineLevel="1">
      <c r="A252" t="s">
        <v>425</v>
      </c>
      <c r="B252" t="s">
        <v>426</v>
      </c>
      <c r="C252" s="37">
        <v>272206.653105104</v>
      </c>
      <c r="D252" s="37">
        <v>233204.78496976377</v>
      </c>
      <c r="E252" s="17">
        <v>241958.5675985783</v>
      </c>
      <c r="F252" s="17">
        <f t="shared" si="14"/>
        <v>244081.98764006107</v>
      </c>
      <c r="G252" s="4">
        <f t="shared" si="13"/>
        <v>3.221749887630863E-05</v>
      </c>
    </row>
    <row r="253" spans="1:7" ht="12.75" outlineLevel="1">
      <c r="A253" t="s">
        <v>427</v>
      </c>
      <c r="B253" t="s">
        <v>428</v>
      </c>
      <c r="C253" s="37">
        <v>547520.1651436001</v>
      </c>
      <c r="D253" s="37">
        <v>578427.2877819494</v>
      </c>
      <c r="E253" s="17">
        <v>607464.8762518069</v>
      </c>
      <c r="F253" s="17">
        <f t="shared" si="14"/>
        <v>587794.8949104865</v>
      </c>
      <c r="G253" s="4">
        <f t="shared" si="13"/>
        <v>7.758573891247017E-05</v>
      </c>
    </row>
    <row r="254" spans="1:7" ht="12.75" outlineLevel="1">
      <c r="A254" t="s">
        <v>429</v>
      </c>
      <c r="B254" t="s">
        <v>430</v>
      </c>
      <c r="C254" s="37">
        <v>1806242.248437151</v>
      </c>
      <c r="D254" s="37">
        <v>1926643.770046264</v>
      </c>
      <c r="E254" s="17">
        <v>2155533.6293256828</v>
      </c>
      <c r="F254" s="17">
        <f t="shared" si="14"/>
        <v>2021021.779417788</v>
      </c>
      <c r="G254" s="4">
        <f t="shared" si="13"/>
        <v>0.0002667639162436131</v>
      </c>
    </row>
    <row r="255" spans="1:7" ht="12.75" outlineLevel="1">
      <c r="A255" t="s">
        <v>431</v>
      </c>
      <c r="B255" t="s">
        <v>432</v>
      </c>
      <c r="C255" s="37">
        <v>292092.97656967805</v>
      </c>
      <c r="D255" s="37">
        <v>321076.47996461357</v>
      </c>
      <c r="E255" s="17">
        <v>318186.07284768147</v>
      </c>
      <c r="F255" s="17">
        <f t="shared" si="14"/>
        <v>314800.6925069916</v>
      </c>
      <c r="G255" s="4">
        <f t="shared" si="13"/>
        <v>4.1551984458850596E-05</v>
      </c>
    </row>
    <row r="256" spans="1:7" ht="12.75" outlineLevel="1">
      <c r="A256" t="s">
        <v>433</v>
      </c>
      <c r="B256" t="s">
        <v>434</v>
      </c>
      <c r="C256" s="37">
        <v>412804.27955784276</v>
      </c>
      <c r="D256" s="37">
        <v>463416.10415891604</v>
      </c>
      <c r="E256" s="17">
        <v>493085.37894687254</v>
      </c>
      <c r="F256" s="17">
        <f t="shared" si="14"/>
        <v>469815.4374527154</v>
      </c>
      <c r="G256" s="4">
        <f t="shared" si="13"/>
        <v>6.20130902511587E-05</v>
      </c>
    </row>
    <row r="257" spans="1:7" ht="12.75" outlineLevel="1">
      <c r="A257" t="s">
        <v>435</v>
      </c>
      <c r="B257" t="s">
        <v>436</v>
      </c>
      <c r="C257" s="37">
        <v>2472405.7335634865</v>
      </c>
      <c r="D257" s="37">
        <v>2532622.0094805406</v>
      </c>
      <c r="E257" s="17">
        <v>2568601.5880632596</v>
      </c>
      <c r="F257" s="17">
        <f t="shared" si="14"/>
        <v>2540575.752785724</v>
      </c>
      <c r="G257" s="4">
        <f t="shared" si="13"/>
        <v>0.0003353422235370098</v>
      </c>
    </row>
    <row r="258" spans="1:7" ht="12.75" outlineLevel="1">
      <c r="A258" t="s">
        <v>437</v>
      </c>
      <c r="B258" t="s">
        <v>438</v>
      </c>
      <c r="C258" s="37">
        <v>1059502.7729215415</v>
      </c>
      <c r="D258" s="37">
        <v>1095777.208020145</v>
      </c>
      <c r="E258" s="17">
        <v>1158483.9026323068</v>
      </c>
      <c r="F258" s="17">
        <f t="shared" si="14"/>
        <v>1121084.8161431253</v>
      </c>
      <c r="G258" s="4">
        <f t="shared" si="13"/>
        <v>0.00014797711684321637</v>
      </c>
    </row>
    <row r="259" spans="1:7" ht="12.75" outlineLevel="1">
      <c r="A259" t="s">
        <v>439</v>
      </c>
      <c r="B259" t="s">
        <v>440</v>
      </c>
      <c r="C259" s="37">
        <v>1595801.415387396</v>
      </c>
      <c r="D259" s="37">
        <v>1610915.9169460502</v>
      </c>
      <c r="E259" s="17">
        <v>1784347.9618380852</v>
      </c>
      <c r="F259" s="17">
        <f t="shared" si="14"/>
        <v>1695112.8557989586</v>
      </c>
      <c r="G259" s="4">
        <f t="shared" si="13"/>
        <v>0.00022374570551045355</v>
      </c>
    </row>
    <row r="260" spans="1:7" ht="12.75" outlineLevel="1">
      <c r="A260" t="s">
        <v>441</v>
      </c>
      <c r="B260" t="s">
        <v>442</v>
      </c>
      <c r="C260" s="37">
        <v>118046.98199216618</v>
      </c>
      <c r="D260" s="37">
        <v>114498.04568898636</v>
      </c>
      <c r="E260" s="17">
        <v>115002.77851362065</v>
      </c>
      <c r="F260" s="17">
        <f t="shared" si="14"/>
        <v>115341.9014851668</v>
      </c>
      <c r="G260" s="4">
        <f t="shared" si="13"/>
        <v>1.5224505574616816E-05</v>
      </c>
    </row>
    <row r="261" spans="1:7" ht="12.75" outlineLevel="1">
      <c r="A261" t="s">
        <v>443</v>
      </c>
      <c r="B261" t="s">
        <v>444</v>
      </c>
      <c r="C261" s="37">
        <v>1033239.9087797132</v>
      </c>
      <c r="D261" s="37">
        <v>1014975.6962452591</v>
      </c>
      <c r="E261" s="17">
        <v>1071576.2538013186</v>
      </c>
      <c r="F261" s="17">
        <f t="shared" si="14"/>
        <v>1046320.0104456978</v>
      </c>
      <c r="G261" s="4">
        <f t="shared" si="13"/>
        <v>0.0001381085678903277</v>
      </c>
    </row>
    <row r="262" spans="1:7" ht="12.75" outlineLevel="1">
      <c r="A262" t="s">
        <v>445</v>
      </c>
      <c r="B262" t="s">
        <v>446</v>
      </c>
      <c r="C262" s="37">
        <v>169465.97809544046</v>
      </c>
      <c r="D262" s="37">
        <v>164531.2187896322</v>
      </c>
      <c r="E262" s="17">
        <v>171215.57723584076</v>
      </c>
      <c r="F262" s="17">
        <f t="shared" si="14"/>
        <v>168695.85789703784</v>
      </c>
      <c r="G262" s="4">
        <f t="shared" si="13"/>
        <v>2.2266938518423062E-05</v>
      </c>
    </row>
    <row r="263" spans="1:7" ht="12.75" outlineLevel="1">
      <c r="A263" t="s">
        <v>447</v>
      </c>
      <c r="B263" t="s">
        <v>448</v>
      </c>
      <c r="C263" s="37">
        <v>3723684.56957109</v>
      </c>
      <c r="D263" s="37">
        <v>4094010.7068539006</v>
      </c>
      <c r="E263" s="17">
        <v>4491606.053271982</v>
      </c>
      <c r="F263" s="17">
        <f t="shared" si="14"/>
        <v>4231087.357182473</v>
      </c>
      <c r="G263" s="4">
        <f t="shared" si="13"/>
        <v>0.0005584805888118581</v>
      </c>
    </row>
    <row r="264" spans="1:7" ht="12.75" outlineLevel="1">
      <c r="A264" t="s">
        <v>449</v>
      </c>
      <c r="B264" t="s">
        <v>450</v>
      </c>
      <c r="C264" s="37">
        <v>82360</v>
      </c>
      <c r="D264" s="37">
        <v>70244.73279574112</v>
      </c>
      <c r="E264" s="17">
        <v>70965.77450409054</v>
      </c>
      <c r="F264" s="17">
        <f t="shared" si="14"/>
        <v>72624.46485062565</v>
      </c>
      <c r="G264" s="4">
        <f t="shared" si="13"/>
        <v>9.586035566737251E-06</v>
      </c>
    </row>
    <row r="265" spans="1:7" ht="12.75" outlineLevel="1">
      <c r="A265" t="s">
        <v>451</v>
      </c>
      <c r="B265" t="s">
        <v>452</v>
      </c>
      <c r="C265" s="37">
        <v>402592.69446618925</v>
      </c>
      <c r="D265" s="37">
        <v>415098.2371234911</v>
      </c>
      <c r="E265" s="17">
        <v>434650.4293459408</v>
      </c>
      <c r="F265" s="17">
        <f t="shared" si="14"/>
        <v>422790.0761251657</v>
      </c>
      <c r="G265" s="4">
        <f t="shared" si="13"/>
        <v>5.580599754277533E-05</v>
      </c>
    </row>
    <row r="266" spans="1:7" ht="12.75" outlineLevel="1">
      <c r="A266" t="s">
        <v>453</v>
      </c>
      <c r="B266" t="s">
        <v>454</v>
      </c>
      <c r="C266" s="23">
        <v>278459.9290231367</v>
      </c>
      <c r="D266" s="23">
        <v>284084.386899032</v>
      </c>
      <c r="E266" s="23">
        <v>292940.5109319196</v>
      </c>
      <c r="F266" s="23">
        <f t="shared" si="14"/>
        <v>287575.03926949325</v>
      </c>
      <c r="G266" s="31">
        <f t="shared" si="13"/>
        <v>3.795834585787623E-05</v>
      </c>
    </row>
    <row r="267" spans="2:7" ht="12.75">
      <c r="B267" t="s">
        <v>499</v>
      </c>
      <c r="C267" s="37">
        <f>SUBTOTAL(9,C145:C266)</f>
        <v>247996408.823983</v>
      </c>
      <c r="D267" s="37">
        <f>SUBTOTAL(9,D145:D266)</f>
        <v>256688530.19850644</v>
      </c>
      <c r="E267" s="37">
        <f>SUBTOTAL(9,E145:E266)</f>
        <v>268574485.1995076</v>
      </c>
      <c r="F267" s="17">
        <f>SUBTOTAL(9,F145:F266)</f>
        <v>261182820.80325297</v>
      </c>
      <c r="G267" s="4">
        <f>SUBTOTAL(9,G145:G266)</f>
        <v>0.034474716127552665</v>
      </c>
    </row>
    <row r="268" spans="3:6" ht="12.75">
      <c r="C268" s="17"/>
      <c r="D268" s="17"/>
      <c r="E268" s="17"/>
      <c r="F268" s="17"/>
    </row>
    <row r="269" spans="3:7" ht="13.5" thickBot="1">
      <c r="C269" s="18">
        <f>SUBTOTAL(9,C5:C268)</f>
        <v>6957135772.903984</v>
      </c>
      <c r="D269" s="18">
        <f>SUBTOTAL(9,D5:D268)</f>
        <v>7267010371.898515</v>
      </c>
      <c r="E269" s="18">
        <f>SUBTOTAL(9,E5:E268)</f>
        <v>7952889693.599509</v>
      </c>
      <c r="F269" s="18">
        <f>SUBTOTAL(9,F5:F268)</f>
        <v>7576068787.249916</v>
      </c>
      <c r="G269" s="13">
        <f>SUBTOTAL(9,G5:G268)</f>
        <v>0.9999999999999999</v>
      </c>
    </row>
    <row r="270" ht="13.5" thickTop="1"/>
    <row r="271" spans="3:5" ht="12.75">
      <c r="C271" s="6"/>
      <c r="D271" s="6"/>
      <c r="E271" s="41"/>
    </row>
    <row r="273" spans="5:6" ht="12.75">
      <c r="E273" s="17"/>
      <c r="F273" s="17"/>
    </row>
  </sheetData>
  <sheetProtection sheet="1" objects="1" scenarios="1"/>
  <printOptions horizontalCentered="1"/>
  <pageMargins left="0.17" right="0.17" top="0.75" bottom="0.5" header="0.25" footer="0.25"/>
  <pageSetup fitToHeight="6" fitToWidth="1" horizontalDpi="200" verticalDpi="200" orientation="landscape" scale="87" r:id="rId3"/>
  <headerFooter alignWithMargins="0">
    <oddHeader>&amp;C&amp;"Arial,Bold"&amp;14
Payroll Data
FY 2011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78"/>
  <sheetViews>
    <sheetView zoomScalePageLayoutView="0" workbookViewId="0" topLeftCell="A1">
      <pane xSplit="2" ySplit="3" topLeftCell="G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1" sqref="A1"/>
    </sheetView>
  </sheetViews>
  <sheetFormatPr defaultColWidth="9.140625" defaultRowHeight="12.75" outlineLevelRow="1"/>
  <cols>
    <col min="1" max="1" width="5.28125" style="0" customWidth="1"/>
    <col min="2" max="2" width="19.8515625" style="0" customWidth="1"/>
    <col min="3" max="6" width="10.421875" style="0" hidden="1" customWidth="1"/>
    <col min="7" max="7" width="10.421875" style="0" customWidth="1"/>
    <col min="8" max="11" width="10.421875" style="0" hidden="1" customWidth="1"/>
    <col min="12" max="12" width="10.8515625" style="0" bestFit="1" customWidth="1"/>
    <col min="13" max="16" width="10.421875" style="0" hidden="1" customWidth="1"/>
    <col min="17" max="17" width="10.8515625" style="0" bestFit="1" customWidth="1"/>
    <col min="18" max="18" width="10.7109375" style="0" bestFit="1" customWidth="1"/>
    <col min="19" max="19" width="2.140625" style="0" customWidth="1"/>
    <col min="20" max="20" width="9.00390625" style="0" customWidth="1"/>
    <col min="21" max="21" width="2.140625" style="0" customWidth="1"/>
    <col min="22" max="23" width="8.57421875" style="0" customWidth="1"/>
    <col min="24" max="24" width="8.57421875" style="0" bestFit="1" customWidth="1"/>
    <col min="25" max="25" width="1.57421875" style="0" customWidth="1"/>
    <col min="26" max="28" width="7.28125" style="0" bestFit="1" customWidth="1"/>
    <col min="29" max="29" width="2.57421875" style="0" customWidth="1"/>
  </cols>
  <sheetData>
    <row r="1" spans="20:30" ht="12.75">
      <c r="T1" s="1" t="s">
        <v>462</v>
      </c>
      <c r="Z1" s="1"/>
      <c r="AA1" s="1"/>
      <c r="AB1" s="1"/>
      <c r="AC1" s="1"/>
      <c r="AD1" s="1" t="s">
        <v>457</v>
      </c>
    </row>
    <row r="2" spans="1:30" ht="12.75">
      <c r="A2" s="20" t="s">
        <v>475</v>
      </c>
      <c r="B2" s="20"/>
      <c r="C2" s="21">
        <v>2007</v>
      </c>
      <c r="D2" s="22"/>
      <c r="E2" s="22"/>
      <c r="F2" s="22"/>
      <c r="G2" s="2" t="s">
        <v>524</v>
      </c>
      <c r="H2" s="21">
        <v>2008</v>
      </c>
      <c r="I2" s="22"/>
      <c r="J2" s="22"/>
      <c r="K2" s="22"/>
      <c r="L2" s="2" t="s">
        <v>578</v>
      </c>
      <c r="M2" s="21">
        <v>2009</v>
      </c>
      <c r="N2" s="22"/>
      <c r="O2" s="22"/>
      <c r="P2" s="22"/>
      <c r="Q2" s="2" t="s">
        <v>587</v>
      </c>
      <c r="R2" s="1" t="s">
        <v>461</v>
      </c>
      <c r="T2" s="1" t="s">
        <v>3</v>
      </c>
      <c r="V2" s="29" t="s">
        <v>517</v>
      </c>
      <c r="W2" s="29" t="s">
        <v>535</v>
      </c>
      <c r="X2" s="29" t="s">
        <v>586</v>
      </c>
      <c r="Z2" s="29" t="s">
        <v>517</v>
      </c>
      <c r="AA2" s="29" t="s">
        <v>535</v>
      </c>
      <c r="AB2" s="29" t="s">
        <v>586</v>
      </c>
      <c r="AC2" s="1"/>
      <c r="AD2" s="1" t="s">
        <v>461</v>
      </c>
    </row>
    <row r="3" spans="1:30" ht="12.75">
      <c r="A3" s="2" t="s">
        <v>473</v>
      </c>
      <c r="B3" s="2" t="s">
        <v>474</v>
      </c>
      <c r="C3" s="2" t="s">
        <v>477</v>
      </c>
      <c r="D3" s="2" t="s">
        <v>478</v>
      </c>
      <c r="E3" s="2" t="s">
        <v>479</v>
      </c>
      <c r="F3" s="2" t="s">
        <v>480</v>
      </c>
      <c r="G3" s="2" t="s">
        <v>462</v>
      </c>
      <c r="H3" s="2" t="s">
        <v>477</v>
      </c>
      <c r="I3" s="2" t="s">
        <v>478</v>
      </c>
      <c r="J3" s="2" t="s">
        <v>479</v>
      </c>
      <c r="K3" s="2" t="s">
        <v>480</v>
      </c>
      <c r="L3" s="2" t="s">
        <v>462</v>
      </c>
      <c r="M3" s="2" t="s">
        <v>477</v>
      </c>
      <c r="N3" s="2" t="s">
        <v>478</v>
      </c>
      <c r="O3" s="2" t="s">
        <v>479</v>
      </c>
      <c r="P3" s="2" t="s">
        <v>480</v>
      </c>
      <c r="Q3" s="2" t="s">
        <v>462</v>
      </c>
      <c r="R3" s="2" t="s">
        <v>494</v>
      </c>
      <c r="T3" s="3" t="s">
        <v>5</v>
      </c>
      <c r="V3" s="2" t="s">
        <v>463</v>
      </c>
      <c r="W3" s="2" t="s">
        <v>463</v>
      </c>
      <c r="X3" s="2" t="s">
        <v>463</v>
      </c>
      <c r="Z3" s="2" t="s">
        <v>2</v>
      </c>
      <c r="AA3" s="2" t="s">
        <v>2</v>
      </c>
      <c r="AB3" s="2" t="s">
        <v>2</v>
      </c>
      <c r="AD3" s="2" t="s">
        <v>464</v>
      </c>
    </row>
    <row r="4" spans="3:30" ht="3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Z4" s="7"/>
      <c r="AA4" s="7"/>
      <c r="AB4" s="7"/>
      <c r="AD4" s="7"/>
    </row>
    <row r="5" spans="1:30" ht="12.75">
      <c r="A5" t="s">
        <v>7</v>
      </c>
      <c r="B5" t="s">
        <v>545</v>
      </c>
      <c r="C5" s="17">
        <v>531.341903846154</v>
      </c>
      <c r="D5" s="17">
        <v>629.12580078125</v>
      </c>
      <c r="E5" s="17">
        <v>692.146212121212</v>
      </c>
      <c r="F5" s="17">
        <v>603.990852272727</v>
      </c>
      <c r="G5" s="17">
        <f aca="true" t="shared" si="0" ref="G5:G52">AVERAGE(C5:F5)</f>
        <v>614.1511922553357</v>
      </c>
      <c r="H5" s="17">
        <v>543.914365384615</v>
      </c>
      <c r="I5" s="17">
        <v>529.941</v>
      </c>
      <c r="J5" s="17">
        <v>533.826173076923</v>
      </c>
      <c r="K5" s="17">
        <v>549.462</v>
      </c>
      <c r="L5" s="17">
        <f aca="true" t="shared" si="1" ref="L5:L57">AVERAGE(H5:K5)</f>
        <v>539.2858846153846</v>
      </c>
      <c r="M5" s="17">
        <v>536.864307692308</v>
      </c>
      <c r="N5" s="17">
        <v>622.270692307692</v>
      </c>
      <c r="O5" s="17">
        <v>694.016961538462</v>
      </c>
      <c r="P5" s="17">
        <v>628.42821969697</v>
      </c>
      <c r="Q5" s="17">
        <f aca="true" t="shared" si="2" ref="Q5:Q57">AVERAGE(M5:P5)</f>
        <v>620.395045308858</v>
      </c>
      <c r="R5" s="17">
        <f aca="true" t="shared" si="3" ref="R5:R36">IF(G5&gt;0,(+G5+(L5*2)+(Q5*3))/6,IF(L5&gt;0,((L5*2)+(Q5*3))/5,Q5))</f>
        <v>592.3180162354465</v>
      </c>
      <c r="T5" s="7">
        <f aca="true" t="shared" si="4" ref="T5:T37">+R5/$R$269</f>
        <v>0.003251808121689374</v>
      </c>
      <c r="V5" s="30">
        <f>+claims!D5</f>
        <v>1</v>
      </c>
      <c r="W5" s="30">
        <f>+claims!E5</f>
        <v>2</v>
      </c>
      <c r="X5" s="30">
        <f>+claims!F5</f>
        <v>4</v>
      </c>
      <c r="Z5" s="7">
        <f aca="true" t="shared" si="5" ref="Z5:Z56">IF(G5&gt;100,IF(V5&lt;1,0,+V5/G5),IF(V5&lt;1,0,+V5/100))</f>
        <v>0.001628263549123334</v>
      </c>
      <c r="AA5" s="7">
        <f aca="true" t="shared" si="6" ref="AA5:AA56">IF(L5&gt;100,IF(W5&lt;1,0,+W5/L5),IF(W5&lt;1,0,+W5/100))</f>
        <v>0.00370860810018491</v>
      </c>
      <c r="AB5" s="7">
        <f>IF(Q5&gt;100,IF(X5&lt;1,0,+X5/Q5),IF(X5&lt;1,0,+X5/100))</f>
        <v>0.006447504747573599</v>
      </c>
      <c r="AD5" s="7">
        <f aca="true" t="shared" si="7" ref="AD5:AD57">(+Z5+(AA5*2)+(AB5*3))/6</f>
        <v>0.004731332332035658</v>
      </c>
    </row>
    <row r="6" spans="1:30" ht="12.75">
      <c r="A6" t="s">
        <v>8</v>
      </c>
      <c r="B6" t="s">
        <v>546</v>
      </c>
      <c r="C6" s="17">
        <v>763.990461538462</v>
      </c>
      <c r="D6" s="17">
        <v>916.41068359375</v>
      </c>
      <c r="E6" s="17">
        <v>1030.12329545455</v>
      </c>
      <c r="F6" s="17">
        <v>838.937215909091</v>
      </c>
      <c r="G6" s="17">
        <f t="shared" si="0"/>
        <v>887.3654141239633</v>
      </c>
      <c r="H6" s="17">
        <v>762.409192307692</v>
      </c>
      <c r="I6" s="17">
        <v>756.689711538462</v>
      </c>
      <c r="J6" s="17">
        <v>732.333326923077</v>
      </c>
      <c r="K6" s="17">
        <v>765.187788461539</v>
      </c>
      <c r="L6" s="17">
        <f t="shared" si="1"/>
        <v>754.1550048076924</v>
      </c>
      <c r="M6" s="17">
        <v>706.399384615385</v>
      </c>
      <c r="N6" s="17">
        <v>904.72275</v>
      </c>
      <c r="O6" s="17">
        <v>1055.33961538462</v>
      </c>
      <c r="P6" s="17">
        <v>899.307556818182</v>
      </c>
      <c r="Q6" s="17">
        <f t="shared" si="2"/>
        <v>891.4423267045468</v>
      </c>
      <c r="R6" s="17">
        <f t="shared" si="3"/>
        <v>845.0004006421647</v>
      </c>
      <c r="T6" s="7">
        <f t="shared" si="4"/>
        <v>0.00463902682397343</v>
      </c>
      <c r="V6" s="30">
        <f>+claims!D6</f>
        <v>1</v>
      </c>
      <c r="W6" s="30">
        <f>+claims!E6</f>
        <v>1</v>
      </c>
      <c r="X6" s="30">
        <f>+claims!F6</f>
        <v>1</v>
      </c>
      <c r="Z6" s="7">
        <f t="shared" si="5"/>
        <v>0.0011269314580929812</v>
      </c>
      <c r="AA6" s="7">
        <f t="shared" si="6"/>
        <v>0.0013259873548873383</v>
      </c>
      <c r="AB6" s="7">
        <f>IF(Q6&gt;100,IF(X6&lt;1,0,+X6/Q6),IF(X6&lt;1,0,+X6/100))</f>
        <v>0.0011217775620962105</v>
      </c>
      <c r="AD6" s="7">
        <f t="shared" si="7"/>
        <v>0.0011907064756927147</v>
      </c>
    </row>
    <row r="7" spans="1:30" ht="12.75">
      <c r="A7" t="s">
        <v>9</v>
      </c>
      <c r="B7" t="s">
        <v>10</v>
      </c>
      <c r="C7" s="17">
        <v>428.2475</v>
      </c>
      <c r="D7" s="17">
        <v>489.7185546875</v>
      </c>
      <c r="E7" s="17">
        <v>497.455113636364</v>
      </c>
      <c r="F7" s="17">
        <v>432.208712121212</v>
      </c>
      <c r="G7" s="17">
        <f t="shared" si="0"/>
        <v>461.90747011126905</v>
      </c>
      <c r="H7" s="17">
        <v>405.792307692308</v>
      </c>
      <c r="I7" s="17">
        <v>402.772096153846</v>
      </c>
      <c r="J7" s="17">
        <v>399.026923076923</v>
      </c>
      <c r="K7" s="17">
        <v>399.336307692308</v>
      </c>
      <c r="L7" s="17">
        <f t="shared" si="1"/>
        <v>401.73190865384623</v>
      </c>
      <c r="M7" s="17">
        <v>442.451980769231</v>
      </c>
      <c r="N7" s="17">
        <v>525.008730769231</v>
      </c>
      <c r="O7" s="17">
        <v>535.461538461538</v>
      </c>
      <c r="P7" s="17">
        <v>438.206647727273</v>
      </c>
      <c r="Q7" s="17">
        <f t="shared" si="2"/>
        <v>485.28222443181824</v>
      </c>
      <c r="R7" s="17">
        <f t="shared" si="3"/>
        <v>453.53632678573604</v>
      </c>
      <c r="T7" s="7">
        <f t="shared" si="4"/>
        <v>0.0024899008142558066</v>
      </c>
      <c r="V7" s="30">
        <f>+claims!D7</f>
        <v>0</v>
      </c>
      <c r="W7" s="30">
        <f>+claims!E7</f>
        <v>3</v>
      </c>
      <c r="X7" s="30">
        <f>+claims!F7</f>
        <v>2</v>
      </c>
      <c r="Z7" s="7">
        <f t="shared" si="5"/>
        <v>0</v>
      </c>
      <c r="AA7" s="7">
        <f t="shared" si="6"/>
        <v>0.007467666708508736</v>
      </c>
      <c r="AB7" s="7">
        <f>IF(Q7&gt;100,IF(X7&lt;1,0,+X7/Q7),IF(X7&lt;1,0,+X7/100))</f>
        <v>0.004121313123186523</v>
      </c>
      <c r="AD7" s="7">
        <f t="shared" si="7"/>
        <v>0.0045498787977628396</v>
      </c>
    </row>
    <row r="8" spans="1:30" ht="12.75">
      <c r="A8" t="s">
        <v>11</v>
      </c>
      <c r="B8" t="s">
        <v>12</v>
      </c>
      <c r="C8" s="17">
        <v>145.567307692308</v>
      </c>
      <c r="D8" s="17">
        <v>144.87109375</v>
      </c>
      <c r="E8" s="17">
        <v>144.270833333333</v>
      </c>
      <c r="F8" s="17">
        <v>142.903409090909</v>
      </c>
      <c r="G8" s="17">
        <f t="shared" si="0"/>
        <v>144.4031609666375</v>
      </c>
      <c r="H8" s="17">
        <v>142.844230769231</v>
      </c>
      <c r="I8" s="17">
        <v>145.139423076923</v>
      </c>
      <c r="J8" s="17">
        <v>146.346153846154</v>
      </c>
      <c r="K8" s="17">
        <v>151.673461538462</v>
      </c>
      <c r="L8" s="17">
        <f t="shared" si="1"/>
        <v>146.5008173076925</v>
      </c>
      <c r="M8" s="17">
        <v>152.634615384615</v>
      </c>
      <c r="N8" s="17">
        <v>154.060192307692</v>
      </c>
      <c r="O8" s="17">
        <v>154.467307692308</v>
      </c>
      <c r="P8" s="17">
        <v>151.244318181818</v>
      </c>
      <c r="Q8" s="17">
        <f t="shared" si="2"/>
        <v>153.10160839160824</v>
      </c>
      <c r="R8" s="17">
        <f t="shared" si="3"/>
        <v>149.45160345947454</v>
      </c>
      <c r="T8" s="7">
        <f t="shared" si="4"/>
        <v>0.0008204848149272548</v>
      </c>
      <c r="V8" s="30">
        <f>+claims!D8</f>
        <v>0</v>
      </c>
      <c r="W8" s="30">
        <f>+claims!E8</f>
        <v>0</v>
      </c>
      <c r="X8" s="30">
        <f>+claims!F8</f>
        <v>0</v>
      </c>
      <c r="Z8" s="7">
        <f t="shared" si="5"/>
        <v>0</v>
      </c>
      <c r="AA8" s="7">
        <f t="shared" si="6"/>
        <v>0</v>
      </c>
      <c r="AB8" s="7">
        <f>IF(Q8&gt;100,IF(X8&lt;1,0,+X8/Q8),IF(X8&lt;1,0,+X8/100))</f>
        <v>0</v>
      </c>
      <c r="AD8" s="7">
        <f t="shared" si="7"/>
        <v>0</v>
      </c>
    </row>
    <row r="9" spans="1:30" ht="12.75">
      <c r="A9" t="s">
        <v>13</v>
      </c>
      <c r="B9" t="s">
        <v>14</v>
      </c>
      <c r="C9" s="17">
        <v>24.02</v>
      </c>
      <c r="D9" s="17">
        <v>28.02</v>
      </c>
      <c r="E9" s="17">
        <v>29.8</v>
      </c>
      <c r="F9" s="17">
        <v>28.29</v>
      </c>
      <c r="G9" s="17">
        <f t="shared" si="0"/>
        <v>27.5325</v>
      </c>
      <c r="H9" s="17">
        <v>23.7725961538462</v>
      </c>
      <c r="I9" s="17">
        <v>26.4716346153846</v>
      </c>
      <c r="J9" s="17">
        <v>25.7466346153846</v>
      </c>
      <c r="K9" s="17">
        <v>27.0230769230769</v>
      </c>
      <c r="L9" s="17">
        <f t="shared" si="1"/>
        <v>25.753485576923076</v>
      </c>
      <c r="M9" s="17">
        <v>23.5605769230769</v>
      </c>
      <c r="N9" s="17">
        <v>27.94375</v>
      </c>
      <c r="O9" s="17">
        <v>29.1908653846154</v>
      </c>
      <c r="P9" s="17">
        <v>29.9938446969697</v>
      </c>
      <c r="Q9" s="17">
        <f t="shared" si="2"/>
        <v>27.672259251165503</v>
      </c>
      <c r="R9" s="17">
        <f t="shared" si="3"/>
        <v>27.009374817890443</v>
      </c>
      <c r="T9" s="7">
        <f t="shared" si="4"/>
        <v>0.0001482806566526189</v>
      </c>
      <c r="V9" s="30">
        <f>+claims!D9</f>
        <v>0</v>
      </c>
      <c r="W9" s="30">
        <f>+claims!E9</f>
        <v>0</v>
      </c>
      <c r="X9" s="30">
        <f>+claims!F9</f>
        <v>0</v>
      </c>
      <c r="Z9" s="7">
        <f t="shared" si="5"/>
        <v>0</v>
      </c>
      <c r="AA9" s="7">
        <f t="shared" si="6"/>
        <v>0</v>
      </c>
      <c r="AB9" s="7">
        <f aca="true" t="shared" si="8" ref="AB9:AB59">IF(Q9&gt;100,IF(X9&lt;1,0,+X9/Q9),IF(X9&lt;1,0,+X9/100))</f>
        <v>0</v>
      </c>
      <c r="AD9" s="7">
        <f t="shared" si="7"/>
        <v>0</v>
      </c>
    </row>
    <row r="10" spans="1:30" ht="12.75">
      <c r="A10" t="s">
        <v>15</v>
      </c>
      <c r="B10" t="s">
        <v>16</v>
      </c>
      <c r="C10" s="17">
        <v>27.7923076923077</v>
      </c>
      <c r="D10" s="17">
        <v>26.0166015625</v>
      </c>
      <c r="E10" s="17">
        <v>25</v>
      </c>
      <c r="F10" s="17">
        <v>24</v>
      </c>
      <c r="G10" s="17">
        <f t="shared" si="0"/>
        <v>25.702227313701925</v>
      </c>
      <c r="H10" s="17">
        <v>27.9692307692308</v>
      </c>
      <c r="I10" s="17">
        <v>28.6615384615385</v>
      </c>
      <c r="J10" s="17">
        <v>29</v>
      </c>
      <c r="K10" s="17">
        <v>28</v>
      </c>
      <c r="L10" s="17">
        <f t="shared" si="1"/>
        <v>28.407692307692326</v>
      </c>
      <c r="M10" s="17">
        <v>28</v>
      </c>
      <c r="N10" s="17">
        <v>27.0307692307692</v>
      </c>
      <c r="O10" s="17">
        <v>27</v>
      </c>
      <c r="P10" s="17">
        <v>26.7386363636364</v>
      </c>
      <c r="Q10" s="17">
        <f t="shared" si="2"/>
        <v>27.1923513986014</v>
      </c>
      <c r="R10" s="17">
        <f t="shared" si="3"/>
        <v>27.349111020815126</v>
      </c>
      <c r="T10" s="7">
        <f t="shared" si="4"/>
        <v>0.00015014579820432086</v>
      </c>
      <c r="V10" s="30">
        <f>+claims!D10</f>
        <v>0</v>
      </c>
      <c r="W10" s="30">
        <f>+claims!E10</f>
        <v>0</v>
      </c>
      <c r="X10" s="30">
        <f>+claims!F10</f>
        <v>0</v>
      </c>
      <c r="Z10" s="7">
        <f t="shared" si="5"/>
        <v>0</v>
      </c>
      <c r="AA10" s="7">
        <f t="shared" si="6"/>
        <v>0</v>
      </c>
      <c r="AB10" s="7">
        <f t="shared" si="8"/>
        <v>0</v>
      </c>
      <c r="AD10" s="7">
        <f t="shared" si="7"/>
        <v>0</v>
      </c>
    </row>
    <row r="11" spans="1:30" ht="12.75">
      <c r="A11" t="s">
        <v>17</v>
      </c>
      <c r="B11" t="s">
        <v>18</v>
      </c>
      <c r="C11" s="17">
        <v>64.5</v>
      </c>
      <c r="D11" s="17">
        <v>64.5</v>
      </c>
      <c r="E11" s="17">
        <v>64</v>
      </c>
      <c r="F11" s="17">
        <v>64</v>
      </c>
      <c r="G11" s="17">
        <f t="shared" si="0"/>
        <v>64.25</v>
      </c>
      <c r="H11" s="17">
        <v>67.5</v>
      </c>
      <c r="I11" s="17">
        <v>68.1788461538462</v>
      </c>
      <c r="J11" s="17">
        <v>70.4269230769231</v>
      </c>
      <c r="K11" s="17">
        <v>71.5</v>
      </c>
      <c r="L11" s="17">
        <f t="shared" si="1"/>
        <v>69.40144230769232</v>
      </c>
      <c r="M11" s="17">
        <v>71.5769230769231</v>
      </c>
      <c r="N11" s="17">
        <v>70.5923076923077</v>
      </c>
      <c r="O11" s="17">
        <v>71.5846153846154</v>
      </c>
      <c r="P11" s="17">
        <v>67.5606060606061</v>
      </c>
      <c r="Q11" s="17">
        <f t="shared" si="2"/>
        <v>70.32861305361308</v>
      </c>
      <c r="R11" s="17">
        <f t="shared" si="3"/>
        <v>69.00645396270399</v>
      </c>
      <c r="T11" s="7">
        <f t="shared" si="4"/>
        <v>0.0003788433599759143</v>
      </c>
      <c r="V11" s="30">
        <f>+claims!D11</f>
        <v>1</v>
      </c>
      <c r="W11" s="30">
        <f>+claims!E11</f>
        <v>0</v>
      </c>
      <c r="X11" s="30">
        <f>+claims!F11</f>
        <v>1</v>
      </c>
      <c r="Z11" s="7">
        <f t="shared" si="5"/>
        <v>0.01</v>
      </c>
      <c r="AA11" s="7">
        <f t="shared" si="6"/>
        <v>0</v>
      </c>
      <c r="AB11" s="7">
        <f t="shared" si="8"/>
        <v>0.01</v>
      </c>
      <c r="AD11" s="7">
        <f t="shared" si="7"/>
        <v>0.006666666666666667</v>
      </c>
    </row>
    <row r="12" spans="1:30" ht="12.75">
      <c r="A12" t="s">
        <v>19</v>
      </c>
      <c r="B12" t="s">
        <v>20</v>
      </c>
      <c r="C12" s="17">
        <v>17.4769230769231</v>
      </c>
      <c r="D12" s="17">
        <v>17.474609375</v>
      </c>
      <c r="E12" s="17">
        <v>17.4299242424242</v>
      </c>
      <c r="F12" s="17">
        <v>22.6231060606061</v>
      </c>
      <c r="G12" s="17">
        <f t="shared" si="0"/>
        <v>18.75114068873835</v>
      </c>
      <c r="H12" s="17">
        <v>16.4288461538462</v>
      </c>
      <c r="I12" s="17">
        <v>18.475</v>
      </c>
      <c r="J12" s="17">
        <v>21.4596153846154</v>
      </c>
      <c r="K12" s="17">
        <v>25.8019230769231</v>
      </c>
      <c r="L12" s="17">
        <f t="shared" si="1"/>
        <v>20.541346153846177</v>
      </c>
      <c r="M12" s="17">
        <v>19.1</v>
      </c>
      <c r="N12" s="17">
        <v>21.7557692307692</v>
      </c>
      <c r="O12" s="17">
        <v>18.1019230769231</v>
      </c>
      <c r="P12" s="17">
        <v>24.8901515151515</v>
      </c>
      <c r="Q12" s="17">
        <f t="shared" si="2"/>
        <v>20.96196095571095</v>
      </c>
      <c r="R12" s="17">
        <f t="shared" si="3"/>
        <v>20.45328597726059</v>
      </c>
      <c r="T12" s="7">
        <f t="shared" si="4"/>
        <v>0.00011228792579838325</v>
      </c>
      <c r="V12" s="30">
        <f>+claims!D12</f>
        <v>0</v>
      </c>
      <c r="W12" s="30">
        <f>+claims!E12</f>
        <v>0</v>
      </c>
      <c r="X12" s="30">
        <f>+claims!F12</f>
        <v>0</v>
      </c>
      <c r="Z12" s="7">
        <f t="shared" si="5"/>
        <v>0</v>
      </c>
      <c r="AA12" s="7">
        <f t="shared" si="6"/>
        <v>0</v>
      </c>
      <c r="AB12" s="7">
        <f t="shared" si="8"/>
        <v>0</v>
      </c>
      <c r="AD12" s="7">
        <f t="shared" si="7"/>
        <v>0</v>
      </c>
    </row>
    <row r="13" spans="1:30" ht="12.75">
      <c r="A13" t="s">
        <v>21</v>
      </c>
      <c r="B13" t="s">
        <v>22</v>
      </c>
      <c r="C13" s="17">
        <v>68.2019230769231</v>
      </c>
      <c r="D13" s="17">
        <v>70.0390625</v>
      </c>
      <c r="E13" s="17">
        <v>69.7651515151515</v>
      </c>
      <c r="F13" s="17">
        <v>66.8125</v>
      </c>
      <c r="G13" s="17">
        <f t="shared" si="0"/>
        <v>68.70465927301865</v>
      </c>
      <c r="H13" s="17">
        <v>70.0153846153846</v>
      </c>
      <c r="I13" s="17">
        <v>69.6769230769231</v>
      </c>
      <c r="J13" s="17">
        <v>69.3846153846154</v>
      </c>
      <c r="K13" s="17">
        <v>67.3259615384615</v>
      </c>
      <c r="L13" s="17">
        <f t="shared" si="1"/>
        <v>69.10072115384615</v>
      </c>
      <c r="M13" s="17">
        <v>70.5384615384615</v>
      </c>
      <c r="N13" s="17">
        <v>69.2105769230769</v>
      </c>
      <c r="O13" s="17">
        <v>68.1384615384615</v>
      </c>
      <c r="P13" s="17">
        <v>68.1837121212121</v>
      </c>
      <c r="Q13" s="17">
        <f t="shared" si="2"/>
        <v>69.01780303030301</v>
      </c>
      <c r="R13" s="17">
        <f t="shared" si="3"/>
        <v>68.99325177860334</v>
      </c>
      <c r="T13" s="7">
        <f t="shared" si="4"/>
        <v>0.0003787708803816663</v>
      </c>
      <c r="V13" s="30">
        <f>+claims!D13</f>
        <v>1</v>
      </c>
      <c r="W13" s="30">
        <f>+claims!E13</f>
        <v>0</v>
      </c>
      <c r="X13" s="30">
        <f>+claims!F13</f>
        <v>0</v>
      </c>
      <c r="Z13" s="7">
        <f t="shared" si="5"/>
        <v>0.01</v>
      </c>
      <c r="AA13" s="7">
        <f t="shared" si="6"/>
        <v>0</v>
      </c>
      <c r="AB13" s="7">
        <f t="shared" si="8"/>
        <v>0</v>
      </c>
      <c r="AD13" s="7">
        <f t="shared" si="7"/>
        <v>0.0016666666666666668</v>
      </c>
    </row>
    <row r="14" spans="1:30" ht="12.75">
      <c r="A14" t="s">
        <v>23</v>
      </c>
      <c r="B14" t="s">
        <v>24</v>
      </c>
      <c r="C14" s="17">
        <v>173.844230769231</v>
      </c>
      <c r="D14" s="17">
        <v>171.2197265625</v>
      </c>
      <c r="E14" s="17">
        <v>171.26</v>
      </c>
      <c r="F14" s="17">
        <v>172.5</v>
      </c>
      <c r="G14" s="17">
        <f t="shared" si="0"/>
        <v>172.20598933293275</v>
      </c>
      <c r="H14" s="17">
        <v>177.007692307692</v>
      </c>
      <c r="I14" s="17">
        <v>176.160576923077</v>
      </c>
      <c r="J14" s="17">
        <v>176.7480769230767</v>
      </c>
      <c r="K14" s="17">
        <v>177.36634615384622</v>
      </c>
      <c r="L14" s="17">
        <f t="shared" si="1"/>
        <v>176.82067307692296</v>
      </c>
      <c r="M14" s="17">
        <v>181.8557692307688</v>
      </c>
      <c r="N14" s="17">
        <v>181.85576923076871</v>
      </c>
      <c r="O14" s="17">
        <v>186.55</v>
      </c>
      <c r="P14" s="17">
        <v>187.04071969697</v>
      </c>
      <c r="Q14" s="17">
        <f t="shared" si="2"/>
        <v>184.3255645396269</v>
      </c>
      <c r="R14" s="17">
        <f t="shared" si="3"/>
        <v>179.80400485094324</v>
      </c>
      <c r="T14" s="7">
        <f t="shared" si="4"/>
        <v>0.0009871185870769785</v>
      </c>
      <c r="V14" s="30">
        <f>+claims!D14</f>
        <v>0</v>
      </c>
      <c r="W14" s="30">
        <f>+claims!E14</f>
        <v>3</v>
      </c>
      <c r="X14" s="30">
        <f>+claims!F14</f>
        <v>3</v>
      </c>
      <c r="Z14" s="7">
        <f t="shared" si="5"/>
        <v>0</v>
      </c>
      <c r="AA14" s="7">
        <f t="shared" si="6"/>
        <v>0.016966341931607166</v>
      </c>
      <c r="AB14" s="7">
        <f t="shared" si="8"/>
        <v>0.016275550314970286</v>
      </c>
      <c r="AD14" s="7">
        <f t="shared" si="7"/>
        <v>0.013793222468020866</v>
      </c>
    </row>
    <row r="15" spans="1:30" ht="12.75">
      <c r="A15" t="s">
        <v>25</v>
      </c>
      <c r="B15" t="s">
        <v>26</v>
      </c>
      <c r="C15" s="17">
        <v>4.52307692307692</v>
      </c>
      <c r="D15" s="17">
        <v>5</v>
      </c>
      <c r="E15" s="17">
        <v>4.25757575757576</v>
      </c>
      <c r="F15" s="17">
        <v>4.34848484848485</v>
      </c>
      <c r="G15" s="17">
        <f t="shared" si="0"/>
        <v>4.532284382284383</v>
      </c>
      <c r="H15" s="17">
        <v>5</v>
      </c>
      <c r="I15" s="17">
        <v>5</v>
      </c>
      <c r="J15" s="17">
        <v>5</v>
      </c>
      <c r="K15" s="17">
        <v>5</v>
      </c>
      <c r="L15" s="17">
        <f t="shared" si="1"/>
        <v>5</v>
      </c>
      <c r="M15" s="17">
        <v>5</v>
      </c>
      <c r="N15" s="17">
        <v>4.96923076923077</v>
      </c>
      <c r="O15" s="17">
        <v>5</v>
      </c>
      <c r="P15" s="17">
        <v>5</v>
      </c>
      <c r="Q15" s="17">
        <f t="shared" si="2"/>
        <v>4.992307692307692</v>
      </c>
      <c r="R15" s="17">
        <f t="shared" si="3"/>
        <v>4.918201243201243</v>
      </c>
      <c r="T15" s="7">
        <f t="shared" si="4"/>
        <v>2.700077713048549E-05</v>
      </c>
      <c r="V15" s="30">
        <f>+claims!D15</f>
        <v>0</v>
      </c>
      <c r="W15" s="30">
        <f>+claims!E15</f>
        <v>0</v>
      </c>
      <c r="X15" s="30">
        <f>+claims!F15</f>
        <v>0</v>
      </c>
      <c r="Z15" s="7">
        <f t="shared" si="5"/>
        <v>0</v>
      </c>
      <c r="AA15" s="7">
        <f t="shared" si="6"/>
        <v>0</v>
      </c>
      <c r="AB15" s="7">
        <f t="shared" si="8"/>
        <v>0</v>
      </c>
      <c r="AD15" s="7">
        <f t="shared" si="7"/>
        <v>0</v>
      </c>
    </row>
    <row r="16" spans="1:30" ht="12.75">
      <c r="A16" t="s">
        <v>582</v>
      </c>
      <c r="B16" t="s">
        <v>583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>
        <v>9.5</v>
      </c>
      <c r="Q16" s="38">
        <f>AVERAGE(M16:P16)</f>
        <v>9.5</v>
      </c>
      <c r="R16" s="17">
        <f>IF(G16&gt;0,(+G16+(L16*2)+(Q16*3))/6,IF(L16&gt;0,((L16*2)+(Q16*3))/5,Q16))</f>
        <v>9.5</v>
      </c>
      <c r="T16" s="7">
        <f>+R16/$R$269</f>
        <v>5.215471471286365E-05</v>
      </c>
      <c r="V16" s="30">
        <f>+claims!D16</f>
        <v>0</v>
      </c>
      <c r="W16" s="30">
        <f>+claims!E16</f>
        <v>0</v>
      </c>
      <c r="X16" s="30">
        <f>+claims!F16</f>
        <v>0</v>
      </c>
      <c r="Z16" s="7">
        <f>IF(G16&gt;100,IF(V16&lt;1,0,+V16/G16),IF(V16&lt;1,0,+V16/100))</f>
        <v>0</v>
      </c>
      <c r="AA16" s="7">
        <f>IF(L16&gt;100,IF(W16&lt;1,0,+W16/L16),IF(W16&lt;1,0,+W16/100))</f>
        <v>0</v>
      </c>
      <c r="AB16" s="7">
        <f>IF(Q16&gt;100,IF(X16&lt;1,0,+X16/Q16),IF(X16&lt;1,0,+X16/100))</f>
        <v>0</v>
      </c>
      <c r="AD16" s="7">
        <f>(+Z16+(AA16*2)+(AB16*3))/6</f>
        <v>0</v>
      </c>
    </row>
    <row r="17" spans="1:30" ht="12.75">
      <c r="A17" t="s">
        <v>27</v>
      </c>
      <c r="B17" t="s">
        <v>547</v>
      </c>
      <c r="C17" s="17">
        <v>44.3230769230769</v>
      </c>
      <c r="D17" s="17">
        <v>43.1747265625</v>
      </c>
      <c r="E17" s="17">
        <v>44.0757575757576</v>
      </c>
      <c r="F17" s="17">
        <v>44.6818181818182</v>
      </c>
      <c r="G17" s="17">
        <f t="shared" si="0"/>
        <v>44.06384481078817</v>
      </c>
      <c r="H17" s="17">
        <v>44.4923076923077</v>
      </c>
      <c r="I17" s="17">
        <v>44.929</v>
      </c>
      <c r="J17" s="17">
        <v>45.6072115384615</v>
      </c>
      <c r="K17" s="17">
        <v>47.1846153846154</v>
      </c>
      <c r="L17" s="17">
        <f t="shared" si="1"/>
        <v>45.553283653846144</v>
      </c>
      <c r="M17" s="17">
        <v>46</v>
      </c>
      <c r="N17" s="17">
        <v>47.7129807692308</v>
      </c>
      <c r="O17" s="17">
        <v>47.8320384615385</v>
      </c>
      <c r="P17" s="17">
        <v>45.4981060606061</v>
      </c>
      <c r="Q17" s="17">
        <f t="shared" si="2"/>
        <v>46.76078132284385</v>
      </c>
      <c r="R17" s="17">
        <f t="shared" si="3"/>
        <v>45.908792681168656</v>
      </c>
      <c r="T17" s="7">
        <f t="shared" si="4"/>
        <v>0.0002520378931682478</v>
      </c>
      <c r="V17" s="30">
        <f>+claims!D17</f>
        <v>0</v>
      </c>
      <c r="W17" s="30">
        <f>+claims!E17</f>
        <v>1</v>
      </c>
      <c r="X17" s="30">
        <f>+claims!F17</f>
        <v>1</v>
      </c>
      <c r="Z17" s="7">
        <f t="shared" si="5"/>
        <v>0</v>
      </c>
      <c r="AA17" s="7">
        <f t="shared" si="6"/>
        <v>0.01</v>
      </c>
      <c r="AB17" s="7">
        <f t="shared" si="8"/>
        <v>0.01</v>
      </c>
      <c r="AD17" s="7">
        <f t="shared" si="7"/>
        <v>0.008333333333333333</v>
      </c>
    </row>
    <row r="18" spans="1:30" ht="12.75">
      <c r="A18" t="s">
        <v>28</v>
      </c>
      <c r="B18" t="s">
        <v>548</v>
      </c>
      <c r="C18" s="17">
        <v>39</v>
      </c>
      <c r="D18" s="17">
        <v>38.32421875</v>
      </c>
      <c r="E18" s="17">
        <v>38.6969696969697</v>
      </c>
      <c r="F18" s="17">
        <v>38.3484848484849</v>
      </c>
      <c r="G18" s="17">
        <f t="shared" si="0"/>
        <v>38.592418323863654</v>
      </c>
      <c r="H18" s="17">
        <v>38.1115384615385</v>
      </c>
      <c r="I18" s="17">
        <v>37.8291730769231</v>
      </c>
      <c r="J18" s="17">
        <v>36.66442307692308</v>
      </c>
      <c r="K18" s="17">
        <v>36.25865384615382</v>
      </c>
      <c r="L18" s="17">
        <f t="shared" si="1"/>
        <v>37.21594711538462</v>
      </c>
      <c r="M18" s="17">
        <v>39</v>
      </c>
      <c r="N18" s="17">
        <v>39.0576923076923</v>
      </c>
      <c r="O18" s="17">
        <v>39.4355769230769</v>
      </c>
      <c r="P18" s="17">
        <v>38.7892045454545</v>
      </c>
      <c r="Q18" s="17">
        <f t="shared" si="2"/>
        <v>39.070618444055924</v>
      </c>
      <c r="R18" s="17">
        <f t="shared" si="3"/>
        <v>38.37269464780011</v>
      </c>
      <c r="T18" s="7">
        <f t="shared" si="4"/>
        <v>0.00021066494127577312</v>
      </c>
      <c r="V18" s="30">
        <f>+claims!D18</f>
        <v>0</v>
      </c>
      <c r="W18" s="30">
        <f>+claims!E18</f>
        <v>0</v>
      </c>
      <c r="X18" s="30">
        <f>+claims!F18</f>
        <v>0</v>
      </c>
      <c r="Z18" s="7">
        <f t="shared" si="5"/>
        <v>0</v>
      </c>
      <c r="AA18" s="7">
        <f t="shared" si="6"/>
        <v>0</v>
      </c>
      <c r="AB18" s="7">
        <f t="shared" si="8"/>
        <v>0</v>
      </c>
      <c r="AD18" s="7">
        <f t="shared" si="7"/>
        <v>0</v>
      </c>
    </row>
    <row r="19" spans="1:30" ht="12.75">
      <c r="A19" t="s">
        <v>29</v>
      </c>
      <c r="B19" t="s">
        <v>549</v>
      </c>
      <c r="C19" s="17">
        <v>29</v>
      </c>
      <c r="D19" s="17">
        <v>29.75205078125</v>
      </c>
      <c r="E19" s="17">
        <v>31.0800189393939</v>
      </c>
      <c r="F19" s="17">
        <v>29.657196969697</v>
      </c>
      <c r="G19" s="17">
        <f t="shared" si="0"/>
        <v>29.872316672585224</v>
      </c>
      <c r="H19" s="17">
        <v>31.1346153846154</v>
      </c>
      <c r="I19" s="17">
        <v>31.7346153846154</v>
      </c>
      <c r="J19" s="17">
        <v>32.17</v>
      </c>
      <c r="K19" s="17">
        <v>32.3461538461538</v>
      </c>
      <c r="L19" s="17">
        <f t="shared" si="1"/>
        <v>31.84634615384615</v>
      </c>
      <c r="M19" s="17">
        <v>31.0197115384615</v>
      </c>
      <c r="N19" s="17">
        <v>31.9376923076923</v>
      </c>
      <c r="O19" s="17">
        <v>32.47875</v>
      </c>
      <c r="P19" s="17">
        <v>32.4454545454545</v>
      </c>
      <c r="Q19" s="17">
        <f t="shared" si="2"/>
        <v>31.970402097902074</v>
      </c>
      <c r="R19" s="17">
        <f t="shared" si="3"/>
        <v>31.579369212330622</v>
      </c>
      <c r="T19" s="7">
        <f t="shared" si="4"/>
        <v>0.00017336978864013615</v>
      </c>
      <c r="V19" s="30">
        <f>+claims!D19</f>
        <v>0</v>
      </c>
      <c r="W19" s="30">
        <f>+claims!E19</f>
        <v>0</v>
      </c>
      <c r="X19" s="30">
        <f>+claims!F19</f>
        <v>0</v>
      </c>
      <c r="Z19" s="7">
        <f t="shared" si="5"/>
        <v>0</v>
      </c>
      <c r="AA19" s="7">
        <f t="shared" si="6"/>
        <v>0</v>
      </c>
      <c r="AB19" s="7">
        <f t="shared" si="8"/>
        <v>0</v>
      </c>
      <c r="AD19" s="7">
        <f t="shared" si="7"/>
        <v>0</v>
      </c>
    </row>
    <row r="20" spans="1:30" ht="12.75">
      <c r="A20" t="s">
        <v>30</v>
      </c>
      <c r="B20" t="s">
        <v>550</v>
      </c>
      <c r="C20" s="17">
        <v>34</v>
      </c>
      <c r="D20" s="17">
        <v>33.296875</v>
      </c>
      <c r="E20" s="17">
        <v>33.3484848484849</v>
      </c>
      <c r="F20" s="17">
        <v>33.1354166666667</v>
      </c>
      <c r="G20" s="17">
        <f t="shared" si="0"/>
        <v>33.445194128787904</v>
      </c>
      <c r="H20" s="17">
        <v>34.2307692307692</v>
      </c>
      <c r="I20" s="17">
        <v>34.6615384615385</v>
      </c>
      <c r="J20" s="17">
        <v>34.0692307692308</v>
      </c>
      <c r="K20" s="17">
        <v>34.5307692307692</v>
      </c>
      <c r="L20" s="17">
        <f t="shared" si="1"/>
        <v>34.37307692307692</v>
      </c>
      <c r="M20" s="17">
        <v>34.9230769230769</v>
      </c>
      <c r="N20" s="17">
        <v>34.9967307692308</v>
      </c>
      <c r="O20" s="17">
        <v>34</v>
      </c>
      <c r="P20" s="17">
        <v>34.1060606060606</v>
      </c>
      <c r="Q20" s="17">
        <f t="shared" si="2"/>
        <v>34.506467074592074</v>
      </c>
      <c r="R20" s="17">
        <f t="shared" si="3"/>
        <v>34.285124866452996</v>
      </c>
      <c r="T20" s="7">
        <f t="shared" si="4"/>
        <v>0.0001882243059268172</v>
      </c>
      <c r="V20" s="30">
        <f>+claims!D20</f>
        <v>0</v>
      </c>
      <c r="W20" s="30">
        <f>+claims!E20</f>
        <v>1</v>
      </c>
      <c r="X20" s="30">
        <f>+claims!F20</f>
        <v>0</v>
      </c>
      <c r="Z20" s="7">
        <f t="shared" si="5"/>
        <v>0</v>
      </c>
      <c r="AA20" s="7">
        <f t="shared" si="6"/>
        <v>0.01</v>
      </c>
      <c r="AB20" s="7">
        <f t="shared" si="8"/>
        <v>0</v>
      </c>
      <c r="AD20" s="7">
        <f t="shared" si="7"/>
        <v>0.0033333333333333335</v>
      </c>
    </row>
    <row r="21" spans="1:30" ht="12.75">
      <c r="A21" t="s">
        <v>31</v>
      </c>
      <c r="B21" t="s">
        <v>551</v>
      </c>
      <c r="C21" s="17">
        <v>52.9908653846154</v>
      </c>
      <c r="D21" s="17">
        <v>53.9142578125</v>
      </c>
      <c r="E21" s="17">
        <v>54.0424242424242</v>
      </c>
      <c r="F21" s="17">
        <v>54.4969696969697</v>
      </c>
      <c r="G21" s="17">
        <f t="shared" si="0"/>
        <v>53.86112928412732</v>
      </c>
      <c r="H21" s="17">
        <v>56.6038461538462</v>
      </c>
      <c r="I21" s="17">
        <v>56.4903846153846</v>
      </c>
      <c r="J21" s="17">
        <v>54.6144230769231</v>
      </c>
      <c r="K21" s="17">
        <v>54.7538461538462</v>
      </c>
      <c r="L21" s="17">
        <f t="shared" si="1"/>
        <v>55.61562500000002</v>
      </c>
      <c r="M21" s="17">
        <v>55.0125</v>
      </c>
      <c r="N21" s="17">
        <v>54.7942307692308</v>
      </c>
      <c r="O21" s="17">
        <v>55.1388846153846</v>
      </c>
      <c r="P21" s="17">
        <v>56.8075757575758</v>
      </c>
      <c r="Q21" s="17">
        <f t="shared" si="2"/>
        <v>55.438297785547796</v>
      </c>
      <c r="R21" s="17">
        <f t="shared" si="3"/>
        <v>55.234545440128464</v>
      </c>
      <c r="T21" s="7">
        <f t="shared" si="4"/>
        <v>0.0003032359957604846</v>
      </c>
      <c r="V21" s="30">
        <f>+claims!D21</f>
        <v>0</v>
      </c>
      <c r="W21" s="30">
        <f>+claims!E21</f>
        <v>0</v>
      </c>
      <c r="X21" s="30">
        <f>+claims!F21</f>
        <v>0</v>
      </c>
      <c r="Z21" s="7">
        <f t="shared" si="5"/>
        <v>0</v>
      </c>
      <c r="AA21" s="7">
        <f t="shared" si="6"/>
        <v>0</v>
      </c>
      <c r="AB21" s="7">
        <f t="shared" si="8"/>
        <v>0</v>
      </c>
      <c r="AD21" s="7">
        <f t="shared" si="7"/>
        <v>0</v>
      </c>
    </row>
    <row r="22" spans="1:30" ht="12.75">
      <c r="A22" t="s">
        <v>32</v>
      </c>
      <c r="B22" t="s">
        <v>552</v>
      </c>
      <c r="C22" s="17">
        <v>15.5</v>
      </c>
      <c r="D22" s="17">
        <v>15.5</v>
      </c>
      <c r="E22" s="17">
        <v>15.5</v>
      </c>
      <c r="F22" s="17">
        <v>15.5</v>
      </c>
      <c r="G22" s="17">
        <f t="shared" si="0"/>
        <v>15.5</v>
      </c>
      <c r="H22" s="17">
        <v>15.5</v>
      </c>
      <c r="I22" s="17">
        <v>15.5</v>
      </c>
      <c r="J22" s="17">
        <v>15.275</v>
      </c>
      <c r="K22" s="17">
        <v>15.0538461538462</v>
      </c>
      <c r="L22" s="17">
        <f t="shared" si="1"/>
        <v>15.33221153846155</v>
      </c>
      <c r="M22" s="17">
        <v>15.4019230769231</v>
      </c>
      <c r="N22" s="17">
        <v>15.5</v>
      </c>
      <c r="O22" s="17">
        <v>15.5</v>
      </c>
      <c r="P22" s="17">
        <v>15.0814393939394</v>
      </c>
      <c r="Q22" s="17">
        <f t="shared" si="2"/>
        <v>15.370840617715624</v>
      </c>
      <c r="R22" s="17">
        <f t="shared" si="3"/>
        <v>15.37949082167833</v>
      </c>
      <c r="T22" s="7">
        <f t="shared" si="4"/>
        <v>8.443294276144613E-05</v>
      </c>
      <c r="V22" s="30">
        <f>+claims!D22</f>
        <v>0</v>
      </c>
      <c r="W22" s="30">
        <f>+claims!E22</f>
        <v>0</v>
      </c>
      <c r="X22" s="30">
        <f>+claims!F22</f>
        <v>0</v>
      </c>
      <c r="Z22" s="7">
        <f t="shared" si="5"/>
        <v>0</v>
      </c>
      <c r="AA22" s="7">
        <f t="shared" si="6"/>
        <v>0</v>
      </c>
      <c r="AB22" s="7">
        <f t="shared" si="8"/>
        <v>0</v>
      </c>
      <c r="AD22" s="7">
        <f t="shared" si="7"/>
        <v>0</v>
      </c>
    </row>
    <row r="23" spans="1:30" ht="12.75">
      <c r="A23" t="s">
        <v>33</v>
      </c>
      <c r="B23" t="s">
        <v>553</v>
      </c>
      <c r="C23" s="17">
        <v>19.6115384615385</v>
      </c>
      <c r="D23" s="17">
        <v>20</v>
      </c>
      <c r="E23" s="17">
        <v>20.0885416666667</v>
      </c>
      <c r="F23" s="17">
        <v>19.3641098484848</v>
      </c>
      <c r="G23" s="17">
        <f t="shared" si="0"/>
        <v>19.7660474941725</v>
      </c>
      <c r="H23" s="17">
        <v>20.2471153846154</v>
      </c>
      <c r="I23" s="17">
        <v>19.6769230769231</v>
      </c>
      <c r="J23" s="17">
        <v>20</v>
      </c>
      <c r="K23" s="17">
        <v>20</v>
      </c>
      <c r="L23" s="17">
        <f t="shared" si="1"/>
        <v>19.981009615384625</v>
      </c>
      <c r="M23" s="17">
        <v>20</v>
      </c>
      <c r="N23" s="17">
        <v>20</v>
      </c>
      <c r="O23" s="17">
        <v>20</v>
      </c>
      <c r="P23" s="17">
        <v>20</v>
      </c>
      <c r="Q23" s="17">
        <f t="shared" si="2"/>
        <v>20</v>
      </c>
      <c r="R23" s="17">
        <f t="shared" si="3"/>
        <v>19.954677787490294</v>
      </c>
      <c r="T23" s="7">
        <f t="shared" si="4"/>
        <v>0.00010955058180986037</v>
      </c>
      <c r="V23" s="30">
        <f>+claims!D23</f>
        <v>0</v>
      </c>
      <c r="W23" s="30">
        <f>+claims!E23</f>
        <v>0</v>
      </c>
      <c r="X23" s="30">
        <f>+claims!F23</f>
        <v>0</v>
      </c>
      <c r="Z23" s="7">
        <f t="shared" si="5"/>
        <v>0</v>
      </c>
      <c r="AA23" s="7">
        <f t="shared" si="6"/>
        <v>0</v>
      </c>
      <c r="AB23" s="7">
        <f t="shared" si="8"/>
        <v>0</v>
      </c>
      <c r="AD23" s="7">
        <f t="shared" si="7"/>
        <v>0</v>
      </c>
    </row>
    <row r="24" spans="1:30" ht="12.75">
      <c r="A24" t="s">
        <v>34</v>
      </c>
      <c r="B24" t="s">
        <v>554</v>
      </c>
      <c r="C24" s="17">
        <v>16.3230769230769</v>
      </c>
      <c r="D24" s="17">
        <v>17</v>
      </c>
      <c r="E24" s="17">
        <v>16.5</v>
      </c>
      <c r="F24" s="17">
        <v>16</v>
      </c>
      <c r="G24" s="17">
        <f t="shared" si="0"/>
        <v>16.455769230769224</v>
      </c>
      <c r="H24" s="17">
        <v>16.6923076923077</v>
      </c>
      <c r="I24" s="17">
        <v>17</v>
      </c>
      <c r="J24" s="17">
        <v>16.7615384615385</v>
      </c>
      <c r="K24" s="17">
        <v>16.2307692307692</v>
      </c>
      <c r="L24" s="17">
        <f t="shared" si="1"/>
        <v>16.67115384615385</v>
      </c>
      <c r="M24" s="17">
        <v>17.1538461538462</v>
      </c>
      <c r="N24" s="17">
        <v>17</v>
      </c>
      <c r="O24" s="17">
        <v>17</v>
      </c>
      <c r="P24" s="17">
        <v>16.6363636363636</v>
      </c>
      <c r="Q24" s="17">
        <f t="shared" si="2"/>
        <v>16.94755244755245</v>
      </c>
      <c r="R24" s="17">
        <f t="shared" si="3"/>
        <v>16.773455710955712</v>
      </c>
      <c r="T24" s="7">
        <f t="shared" si="4"/>
        <v>9.208576814249987E-05</v>
      </c>
      <c r="V24" s="30">
        <f>+claims!D24</f>
        <v>0</v>
      </c>
      <c r="W24" s="30">
        <f>+claims!E24</f>
        <v>0</v>
      </c>
      <c r="X24" s="30">
        <f>+claims!F24</f>
        <v>0</v>
      </c>
      <c r="Z24" s="7">
        <f t="shared" si="5"/>
        <v>0</v>
      </c>
      <c r="AA24" s="7">
        <f t="shared" si="6"/>
        <v>0</v>
      </c>
      <c r="AB24" s="7">
        <f t="shared" si="8"/>
        <v>0</v>
      </c>
      <c r="AD24" s="7">
        <f t="shared" si="7"/>
        <v>0</v>
      </c>
    </row>
    <row r="25" spans="1:30" ht="12.75">
      <c r="A25" t="s">
        <v>35</v>
      </c>
      <c r="B25" t="s">
        <v>555</v>
      </c>
      <c r="C25" s="17">
        <v>20</v>
      </c>
      <c r="D25" s="17">
        <v>20</v>
      </c>
      <c r="E25" s="17">
        <v>20</v>
      </c>
      <c r="F25" s="17">
        <v>20</v>
      </c>
      <c r="G25" s="17">
        <f t="shared" si="0"/>
        <v>20</v>
      </c>
      <c r="H25" s="17">
        <v>20</v>
      </c>
      <c r="I25" s="17">
        <v>20</v>
      </c>
      <c r="J25" s="17">
        <v>19.5230769230769</v>
      </c>
      <c r="K25" s="17">
        <v>20</v>
      </c>
      <c r="L25" s="17">
        <f t="shared" si="1"/>
        <v>19.880769230769225</v>
      </c>
      <c r="M25" s="17">
        <v>20</v>
      </c>
      <c r="N25" s="17">
        <v>20</v>
      </c>
      <c r="O25" s="17">
        <v>20</v>
      </c>
      <c r="P25" s="17">
        <v>20</v>
      </c>
      <c r="Q25" s="17">
        <f t="shared" si="2"/>
        <v>20</v>
      </c>
      <c r="R25" s="17">
        <f t="shared" si="3"/>
        <v>19.96025641025641</v>
      </c>
      <c r="T25" s="7">
        <f t="shared" si="4"/>
        <v>0.00010958120828131905</v>
      </c>
      <c r="V25" s="30">
        <f>+claims!D25</f>
        <v>0</v>
      </c>
      <c r="W25" s="30">
        <f>+claims!E25</f>
        <v>0</v>
      </c>
      <c r="X25" s="30">
        <f>+claims!F25</f>
        <v>0</v>
      </c>
      <c r="Z25" s="7">
        <f t="shared" si="5"/>
        <v>0</v>
      </c>
      <c r="AA25" s="7">
        <f t="shared" si="6"/>
        <v>0</v>
      </c>
      <c r="AB25" s="7">
        <f t="shared" si="8"/>
        <v>0</v>
      </c>
      <c r="AD25" s="7">
        <f t="shared" si="7"/>
        <v>0</v>
      </c>
    </row>
    <row r="26" spans="1:30" ht="12.75">
      <c r="A26" t="s">
        <v>36</v>
      </c>
      <c r="B26" t="s">
        <v>556</v>
      </c>
      <c r="C26" s="17">
        <v>15.7538461538462</v>
      </c>
      <c r="D26" s="17">
        <v>16</v>
      </c>
      <c r="E26" s="17">
        <v>16</v>
      </c>
      <c r="F26" s="17">
        <v>15.342803030303</v>
      </c>
      <c r="G26" s="17">
        <f t="shared" si="0"/>
        <v>15.7741622960373</v>
      </c>
      <c r="H26" s="17">
        <v>14.6923076923077</v>
      </c>
      <c r="I26" s="17">
        <v>15</v>
      </c>
      <c r="J26" s="17">
        <v>15</v>
      </c>
      <c r="K26" s="17">
        <v>15</v>
      </c>
      <c r="L26" s="17">
        <f t="shared" si="1"/>
        <v>14.923076923076925</v>
      </c>
      <c r="M26" s="17">
        <v>14.0615384615385</v>
      </c>
      <c r="N26" s="17">
        <v>13.3846153846154</v>
      </c>
      <c r="O26" s="17">
        <v>14.0461538461538</v>
      </c>
      <c r="P26" s="17">
        <v>15</v>
      </c>
      <c r="Q26" s="17">
        <f t="shared" si="2"/>
        <v>14.123076923076924</v>
      </c>
      <c r="R26" s="17">
        <f t="shared" si="3"/>
        <v>14.664924485236988</v>
      </c>
      <c r="T26" s="7">
        <f t="shared" si="4"/>
        <v>8.050999503297093E-05</v>
      </c>
      <c r="V26" s="30">
        <f>+claims!D26</f>
        <v>0</v>
      </c>
      <c r="W26" s="30">
        <f>+claims!E26</f>
        <v>0</v>
      </c>
      <c r="X26" s="30">
        <f>+claims!F26</f>
        <v>1</v>
      </c>
      <c r="Z26" s="7">
        <f t="shared" si="5"/>
        <v>0</v>
      </c>
      <c r="AA26" s="7">
        <f t="shared" si="6"/>
        <v>0</v>
      </c>
      <c r="AB26" s="7">
        <f t="shared" si="8"/>
        <v>0.01</v>
      </c>
      <c r="AD26" s="7">
        <f t="shared" si="7"/>
        <v>0.005</v>
      </c>
    </row>
    <row r="27" spans="1:30" ht="12.75">
      <c r="A27" t="s">
        <v>37</v>
      </c>
      <c r="B27" t="s">
        <v>557</v>
      </c>
      <c r="C27" s="17">
        <v>17.3769230769231</v>
      </c>
      <c r="D27" s="17">
        <v>15.8349609375</v>
      </c>
      <c r="E27" s="17">
        <v>17.3560606060606</v>
      </c>
      <c r="F27" s="17">
        <v>16.3882575757576</v>
      </c>
      <c r="G27" s="17">
        <f t="shared" si="0"/>
        <v>16.739050549060323</v>
      </c>
      <c r="H27" s="17">
        <v>16.3096153846154</v>
      </c>
      <c r="I27" s="17">
        <v>16.1153846153846</v>
      </c>
      <c r="J27" s="17">
        <v>15.7480769230769</v>
      </c>
      <c r="K27" s="17">
        <v>16.2769230769231</v>
      </c>
      <c r="L27" s="17">
        <f t="shared" si="1"/>
        <v>16.1125</v>
      </c>
      <c r="M27" s="17">
        <v>16.2288461538462</v>
      </c>
      <c r="N27" s="17">
        <v>16.1519230769231</v>
      </c>
      <c r="O27" s="17">
        <v>16.3903846153846</v>
      </c>
      <c r="P27" s="17">
        <v>17.2159090909091</v>
      </c>
      <c r="Q27" s="17">
        <f t="shared" si="2"/>
        <v>16.49676573426575</v>
      </c>
      <c r="R27" s="17">
        <f t="shared" si="3"/>
        <v>16.40905795864293</v>
      </c>
      <c r="T27" s="7">
        <f t="shared" si="4"/>
        <v>9.008523542524914E-05</v>
      </c>
      <c r="V27" s="30">
        <f>+claims!D27</f>
        <v>0</v>
      </c>
      <c r="W27" s="30">
        <f>+claims!E27</f>
        <v>0</v>
      </c>
      <c r="X27" s="30">
        <f>+claims!F27</f>
        <v>0</v>
      </c>
      <c r="Z27" s="7">
        <f t="shared" si="5"/>
        <v>0</v>
      </c>
      <c r="AA27" s="7">
        <f t="shared" si="6"/>
        <v>0</v>
      </c>
      <c r="AB27" s="7">
        <f t="shared" si="8"/>
        <v>0</v>
      </c>
      <c r="AD27" s="7">
        <f t="shared" si="7"/>
        <v>0</v>
      </c>
    </row>
    <row r="28" spans="1:30" ht="12.75">
      <c r="A28" t="s">
        <v>38</v>
      </c>
      <c r="B28" t="s">
        <v>558</v>
      </c>
      <c r="C28" s="17">
        <v>14.1538461538462</v>
      </c>
      <c r="D28" s="17">
        <v>15</v>
      </c>
      <c r="E28" s="17">
        <v>15</v>
      </c>
      <c r="F28" s="17">
        <v>15</v>
      </c>
      <c r="G28" s="17">
        <f t="shared" si="0"/>
        <v>14.78846153846155</v>
      </c>
      <c r="H28" s="17">
        <v>15</v>
      </c>
      <c r="I28" s="17">
        <v>15</v>
      </c>
      <c r="J28" s="17">
        <v>15</v>
      </c>
      <c r="K28" s="17">
        <v>15</v>
      </c>
      <c r="L28" s="17">
        <f t="shared" si="1"/>
        <v>15</v>
      </c>
      <c r="M28" s="17">
        <v>15</v>
      </c>
      <c r="N28" s="17">
        <v>15.3076923076923</v>
      </c>
      <c r="O28" s="17">
        <v>15.2384615384615</v>
      </c>
      <c r="P28" s="17">
        <v>15</v>
      </c>
      <c r="Q28" s="17">
        <f t="shared" si="2"/>
        <v>15.13653846153845</v>
      </c>
      <c r="R28" s="17">
        <f t="shared" si="3"/>
        <v>15.033012820512816</v>
      </c>
      <c r="T28" s="7">
        <f t="shared" si="4"/>
        <v>8.253078893985976E-05</v>
      </c>
      <c r="V28" s="30">
        <f>+claims!D28</f>
        <v>0</v>
      </c>
      <c r="W28" s="30">
        <f>+claims!E28</f>
        <v>0</v>
      </c>
      <c r="X28" s="30">
        <f>+claims!F28</f>
        <v>0</v>
      </c>
      <c r="Z28" s="7">
        <f t="shared" si="5"/>
        <v>0</v>
      </c>
      <c r="AA28" s="7">
        <f t="shared" si="6"/>
        <v>0</v>
      </c>
      <c r="AB28" s="7">
        <f t="shared" si="8"/>
        <v>0</v>
      </c>
      <c r="AD28" s="7">
        <f t="shared" si="7"/>
        <v>0</v>
      </c>
    </row>
    <row r="29" spans="1:30" ht="12.75">
      <c r="A29" t="s">
        <v>39</v>
      </c>
      <c r="B29" t="s">
        <v>559</v>
      </c>
      <c r="C29" s="17">
        <v>27.82</v>
      </c>
      <c r="D29" s="17">
        <v>31.64</v>
      </c>
      <c r="E29" s="17">
        <v>31.88</v>
      </c>
      <c r="F29" s="17">
        <v>31</v>
      </c>
      <c r="G29" s="17">
        <f t="shared" si="0"/>
        <v>30.585</v>
      </c>
      <c r="H29" s="17">
        <v>31.6923076923077</v>
      </c>
      <c r="I29" s="17">
        <v>31.2923076923077</v>
      </c>
      <c r="J29" s="17">
        <v>32</v>
      </c>
      <c r="K29" s="17">
        <v>31.3538461538462</v>
      </c>
      <c r="L29" s="17">
        <f t="shared" si="1"/>
        <v>31.584615384615397</v>
      </c>
      <c r="M29" s="17">
        <v>31.6153846153846</v>
      </c>
      <c r="N29" s="17">
        <v>31</v>
      </c>
      <c r="O29" s="17">
        <v>31.6076923076923</v>
      </c>
      <c r="P29" s="17">
        <v>32</v>
      </c>
      <c r="Q29" s="17">
        <f t="shared" si="2"/>
        <v>31.555769230769226</v>
      </c>
      <c r="R29" s="17">
        <f t="shared" si="3"/>
        <v>31.403589743589745</v>
      </c>
      <c r="T29" s="7">
        <f t="shared" si="4"/>
        <v>0.0001724047646354457</v>
      </c>
      <c r="V29" s="30">
        <f>+claims!D29</f>
        <v>1</v>
      </c>
      <c r="W29" s="30">
        <f>+claims!E29</f>
        <v>0</v>
      </c>
      <c r="X29" s="30">
        <f>+claims!F29</f>
        <v>0</v>
      </c>
      <c r="Z29" s="7">
        <f t="shared" si="5"/>
        <v>0.01</v>
      </c>
      <c r="AA29" s="7">
        <f t="shared" si="6"/>
        <v>0</v>
      </c>
      <c r="AB29" s="7">
        <f t="shared" si="8"/>
        <v>0</v>
      </c>
      <c r="AD29" s="7">
        <f t="shared" si="7"/>
        <v>0.0016666666666666668</v>
      </c>
    </row>
    <row r="30" spans="1:30" ht="12.75">
      <c r="A30" t="s">
        <v>40</v>
      </c>
      <c r="B30" t="s">
        <v>560</v>
      </c>
      <c r="C30" s="17">
        <v>44.9520576923077</v>
      </c>
      <c r="D30" s="17">
        <v>44.28525390625</v>
      </c>
      <c r="E30" s="17">
        <v>45.2350568181818</v>
      </c>
      <c r="F30" s="17">
        <v>43.7956628787879</v>
      </c>
      <c r="G30" s="17">
        <f t="shared" si="0"/>
        <v>44.56700782388185</v>
      </c>
      <c r="H30" s="17">
        <v>41.4597692307692</v>
      </c>
      <c r="I30" s="17">
        <v>43.2791730769231</v>
      </c>
      <c r="J30" s="17">
        <v>44.4076923076923</v>
      </c>
      <c r="K30" s="17">
        <v>42.1846153846154</v>
      </c>
      <c r="L30" s="17">
        <f t="shared" si="1"/>
        <v>42.832812499999996</v>
      </c>
      <c r="M30" s="17">
        <v>44.6970192307692</v>
      </c>
      <c r="N30" s="17">
        <v>45.8230769230769</v>
      </c>
      <c r="O30" s="17">
        <v>45.8384615384615</v>
      </c>
      <c r="P30" s="17">
        <v>45.3267045454545</v>
      </c>
      <c r="Q30" s="17">
        <f t="shared" si="2"/>
        <v>45.42131555944053</v>
      </c>
      <c r="R30" s="17">
        <f t="shared" si="3"/>
        <v>44.41609658370057</v>
      </c>
      <c r="T30" s="7">
        <f t="shared" si="4"/>
        <v>0.0002438430364191475</v>
      </c>
      <c r="V30" s="30">
        <f>+claims!D30</f>
        <v>0</v>
      </c>
      <c r="W30" s="30">
        <f>+claims!E30</f>
        <v>0</v>
      </c>
      <c r="X30" s="30">
        <f>+claims!F30</f>
        <v>0</v>
      </c>
      <c r="Z30" s="7">
        <f t="shared" si="5"/>
        <v>0</v>
      </c>
      <c r="AA30" s="7">
        <f t="shared" si="6"/>
        <v>0</v>
      </c>
      <c r="AB30" s="7">
        <f t="shared" si="8"/>
        <v>0</v>
      </c>
      <c r="AD30" s="7">
        <f t="shared" si="7"/>
        <v>0</v>
      </c>
    </row>
    <row r="31" spans="1:30" ht="12.75">
      <c r="A31" t="s">
        <v>41</v>
      </c>
      <c r="B31" t="s">
        <v>561</v>
      </c>
      <c r="C31" s="17">
        <v>583.430769230769</v>
      </c>
      <c r="D31" s="17">
        <v>585.34375</v>
      </c>
      <c r="E31" s="17">
        <v>588.075757575758</v>
      </c>
      <c r="F31" s="17">
        <v>588.757575757576</v>
      </c>
      <c r="G31" s="17">
        <f t="shared" si="0"/>
        <v>586.4019631410257</v>
      </c>
      <c r="H31" s="17">
        <v>592.738461538462</v>
      </c>
      <c r="I31" s="17">
        <v>598.307692307692</v>
      </c>
      <c r="J31" s="17">
        <v>598.030769230769</v>
      </c>
      <c r="K31" s="17">
        <v>598.892307692308</v>
      </c>
      <c r="L31" s="17">
        <f t="shared" si="1"/>
        <v>596.9923076923078</v>
      </c>
      <c r="M31" s="17">
        <v>597.4</v>
      </c>
      <c r="N31" s="17">
        <v>603.061538461538</v>
      </c>
      <c r="O31" s="17">
        <v>603.769230769231</v>
      </c>
      <c r="P31" s="17">
        <v>603.363636363636</v>
      </c>
      <c r="Q31" s="17">
        <f t="shared" si="2"/>
        <v>601.8986013986013</v>
      </c>
      <c r="R31" s="17">
        <f t="shared" si="3"/>
        <v>597.6803971202409</v>
      </c>
      <c r="T31" s="7">
        <f t="shared" si="4"/>
        <v>0.0032812474317133913</v>
      </c>
      <c r="V31" s="30">
        <f>+claims!D31</f>
        <v>0</v>
      </c>
      <c r="W31" s="30">
        <f>+claims!E31</f>
        <v>1</v>
      </c>
      <c r="X31" s="30">
        <f>+claims!F31</f>
        <v>2</v>
      </c>
      <c r="Z31" s="7">
        <f t="shared" si="5"/>
        <v>0</v>
      </c>
      <c r="AA31" s="7">
        <f t="shared" si="6"/>
        <v>0.0016750634591348938</v>
      </c>
      <c r="AB31" s="7">
        <f t="shared" si="8"/>
        <v>0.003322818819237495</v>
      </c>
      <c r="AD31" s="7">
        <f t="shared" si="7"/>
        <v>0.0022197638959970453</v>
      </c>
    </row>
    <row r="32" spans="1:30" ht="12.75">
      <c r="A32" t="s">
        <v>42</v>
      </c>
      <c r="B32" t="s">
        <v>43</v>
      </c>
      <c r="C32" s="17">
        <v>13.5</v>
      </c>
      <c r="D32" s="17">
        <v>13.484375</v>
      </c>
      <c r="E32" s="17">
        <v>13.6</v>
      </c>
      <c r="F32" s="17">
        <v>12.7613636363636</v>
      </c>
      <c r="G32" s="17">
        <f t="shared" si="0"/>
        <v>13.3364346590909</v>
      </c>
      <c r="H32" s="17">
        <v>13.6192307692308</v>
      </c>
      <c r="I32" s="17">
        <v>13.6</v>
      </c>
      <c r="J32" s="17">
        <v>13.5</v>
      </c>
      <c r="K32" s="17">
        <v>13.4115384615385</v>
      </c>
      <c r="L32" s="17">
        <f t="shared" si="1"/>
        <v>13.532692307692324</v>
      </c>
      <c r="M32" s="17">
        <v>13.5</v>
      </c>
      <c r="N32" s="17">
        <v>13.5</v>
      </c>
      <c r="O32" s="17">
        <v>13.5</v>
      </c>
      <c r="P32" s="17">
        <v>12.5</v>
      </c>
      <c r="Q32" s="17">
        <f t="shared" si="2"/>
        <v>13.25</v>
      </c>
      <c r="R32" s="17">
        <f t="shared" si="3"/>
        <v>13.358636545745924</v>
      </c>
      <c r="T32" s="7">
        <f t="shared" si="4"/>
        <v>7.333851347328557E-05</v>
      </c>
      <c r="V32" s="30">
        <f>+claims!D32</f>
        <v>1</v>
      </c>
      <c r="W32" s="30">
        <f>+claims!E32</f>
        <v>0</v>
      </c>
      <c r="X32" s="30">
        <f>+claims!F32</f>
        <v>0</v>
      </c>
      <c r="Z32" s="7">
        <f t="shared" si="5"/>
        <v>0.01</v>
      </c>
      <c r="AA32" s="7">
        <f t="shared" si="6"/>
        <v>0</v>
      </c>
      <c r="AB32" s="7">
        <f t="shared" si="8"/>
        <v>0</v>
      </c>
      <c r="AD32" s="7">
        <f t="shared" si="7"/>
        <v>0.0016666666666666668</v>
      </c>
    </row>
    <row r="33" spans="1:30" ht="12.75">
      <c r="A33" t="s">
        <v>44</v>
      </c>
      <c r="B33" t="s">
        <v>45</v>
      </c>
      <c r="C33" s="17">
        <v>9.5</v>
      </c>
      <c r="D33" s="17">
        <v>8.6796875</v>
      </c>
      <c r="E33" s="17">
        <v>8.045454545454549</v>
      </c>
      <c r="F33" s="17">
        <v>9.26515151515152</v>
      </c>
      <c r="G33" s="17">
        <f t="shared" si="0"/>
        <v>8.872573390151516</v>
      </c>
      <c r="H33" s="17">
        <v>10.75</v>
      </c>
      <c r="I33" s="17">
        <v>10.2442307692308</v>
      </c>
      <c r="J33" s="17">
        <v>10.5538461538462</v>
      </c>
      <c r="K33" s="17">
        <v>10.9384615384615</v>
      </c>
      <c r="L33" s="17">
        <f t="shared" si="1"/>
        <v>10.621634615384625</v>
      </c>
      <c r="M33" s="17">
        <v>10.9230769230769</v>
      </c>
      <c r="N33" s="17">
        <v>10.9153846153846</v>
      </c>
      <c r="O33" s="17">
        <v>11</v>
      </c>
      <c r="P33" s="17">
        <v>11.1590909090909</v>
      </c>
      <c r="Q33" s="17">
        <f t="shared" si="2"/>
        <v>10.9993881118881</v>
      </c>
      <c r="R33" s="17">
        <f t="shared" si="3"/>
        <v>10.519001159430845</v>
      </c>
      <c r="T33" s="7">
        <f t="shared" si="4"/>
        <v>5.774900047730502E-05</v>
      </c>
      <c r="V33" s="30">
        <f>+claims!D33</f>
        <v>0</v>
      </c>
      <c r="W33" s="30">
        <f>+claims!E33</f>
        <v>0</v>
      </c>
      <c r="X33" s="30">
        <f>+claims!F33</f>
        <v>0</v>
      </c>
      <c r="Z33" s="7">
        <f t="shared" si="5"/>
        <v>0</v>
      </c>
      <c r="AA33" s="7">
        <f t="shared" si="6"/>
        <v>0</v>
      </c>
      <c r="AB33" s="7">
        <f t="shared" si="8"/>
        <v>0</v>
      </c>
      <c r="AD33" s="7">
        <f t="shared" si="7"/>
        <v>0</v>
      </c>
    </row>
    <row r="34" spans="1:30" ht="12.75">
      <c r="A34" t="s">
        <v>46</v>
      </c>
      <c r="B34" t="s">
        <v>47</v>
      </c>
      <c r="C34" s="17">
        <v>237.1240384615376</v>
      </c>
      <c r="D34" s="17">
        <v>254.11646484375</v>
      </c>
      <c r="E34" s="17">
        <v>262.8776515151516</v>
      </c>
      <c r="F34" s="17">
        <v>258.4935606060609</v>
      </c>
      <c r="G34" s="17">
        <f t="shared" si="0"/>
        <v>253.15292885662504</v>
      </c>
      <c r="H34" s="17">
        <v>247.036826923077</v>
      </c>
      <c r="I34" s="17">
        <v>246.02317307692255</v>
      </c>
      <c r="J34" s="17">
        <v>242.89711538461515</v>
      </c>
      <c r="K34" s="17">
        <v>245.4316346153846</v>
      </c>
      <c r="L34" s="17">
        <f t="shared" si="1"/>
        <v>245.34718749999982</v>
      </c>
      <c r="M34" s="17">
        <v>244.702403846154</v>
      </c>
      <c r="N34" s="17">
        <v>256.984615384615</v>
      </c>
      <c r="O34" s="17">
        <v>271.810576923077</v>
      </c>
      <c r="P34" s="17">
        <v>272.091856060606</v>
      </c>
      <c r="Q34" s="17">
        <f t="shared" si="2"/>
        <v>261.397363053613</v>
      </c>
      <c r="R34" s="17">
        <f t="shared" si="3"/>
        <v>254.6732321695773</v>
      </c>
      <c r="T34" s="7">
        <f t="shared" si="4"/>
        <v>0.0013981483967165466</v>
      </c>
      <c r="V34" s="30">
        <f>+claims!D34</f>
        <v>1</v>
      </c>
      <c r="W34" s="30">
        <f>+claims!E34</f>
        <v>0</v>
      </c>
      <c r="X34" s="30">
        <f>+claims!F34</f>
        <v>1</v>
      </c>
      <c r="Z34" s="7">
        <f t="shared" si="5"/>
        <v>0.0039501814358480405</v>
      </c>
      <c r="AA34" s="7">
        <f t="shared" si="6"/>
        <v>0</v>
      </c>
      <c r="AB34" s="7">
        <f t="shared" si="8"/>
        <v>0.0038255932971860106</v>
      </c>
      <c r="AD34" s="7">
        <f t="shared" si="7"/>
        <v>0.0025711602212343454</v>
      </c>
    </row>
    <row r="35" spans="1:30" ht="12.75">
      <c r="A35" t="s">
        <v>48</v>
      </c>
      <c r="B35" t="s">
        <v>49</v>
      </c>
      <c r="C35" s="17">
        <v>4034.7563461538507</v>
      </c>
      <c r="D35" s="17">
        <v>4038.202734375</v>
      </c>
      <c r="E35" s="17">
        <v>4016.017424242418</v>
      </c>
      <c r="F35" s="17">
        <v>3998.4621212121233</v>
      </c>
      <c r="G35" s="17">
        <f t="shared" si="0"/>
        <v>4021.859656495848</v>
      </c>
      <c r="H35" s="17">
        <v>3983.739903846154</v>
      </c>
      <c r="I35" s="17">
        <v>4016.0279807692345</v>
      </c>
      <c r="J35" s="17">
        <v>4051.5459615384552</v>
      </c>
      <c r="K35" s="17">
        <v>4077.5105769230845</v>
      </c>
      <c r="L35" s="17">
        <f t="shared" si="1"/>
        <v>4032.206105769232</v>
      </c>
      <c r="M35" s="17">
        <v>4064.72980769231</v>
      </c>
      <c r="N35" s="17">
        <v>4111.98903846154</v>
      </c>
      <c r="O35" s="17">
        <v>4146.364903846152</v>
      </c>
      <c r="P35" s="17">
        <v>4151.593011363638</v>
      </c>
      <c r="Q35" s="17">
        <f t="shared" si="2"/>
        <v>4118.66919034091</v>
      </c>
      <c r="R35" s="17">
        <f t="shared" si="3"/>
        <v>4073.7132398428403</v>
      </c>
      <c r="T35" s="7">
        <f t="shared" si="4"/>
        <v>0.02236456335221251</v>
      </c>
      <c r="V35" s="30">
        <f>+claims!D35</f>
        <v>24</v>
      </c>
      <c r="W35" s="30">
        <f>+claims!E35</f>
        <v>30</v>
      </c>
      <c r="X35" s="30">
        <f>+claims!F35</f>
        <v>43</v>
      </c>
      <c r="Z35" s="7">
        <f t="shared" si="5"/>
        <v>0.005967388733029695</v>
      </c>
      <c r="AA35" s="7">
        <f t="shared" si="6"/>
        <v>0.0074400958713584505</v>
      </c>
      <c r="AB35" s="7">
        <f t="shared" si="8"/>
        <v>0.010440265535489828</v>
      </c>
      <c r="AD35" s="7">
        <f t="shared" si="7"/>
        <v>0.008694729513702681</v>
      </c>
    </row>
    <row r="36" spans="1:30" ht="12.75">
      <c r="A36" t="s">
        <v>50</v>
      </c>
      <c r="B36" t="s">
        <v>519</v>
      </c>
      <c r="C36" s="17">
        <v>367.870192307692</v>
      </c>
      <c r="D36" s="17">
        <v>372.3154296875</v>
      </c>
      <c r="E36" s="17">
        <v>371.232159090909</v>
      </c>
      <c r="F36" s="17">
        <v>370.52005681818207</v>
      </c>
      <c r="G36" s="17">
        <f t="shared" si="0"/>
        <v>370.4844594760708</v>
      </c>
      <c r="H36" s="17">
        <v>292.63907692307697</v>
      </c>
      <c r="I36" s="17">
        <v>305.790653846154</v>
      </c>
      <c r="J36" s="17">
        <v>307.932692307692</v>
      </c>
      <c r="K36" s="17">
        <v>312.74375</v>
      </c>
      <c r="L36" s="17">
        <f t="shared" si="1"/>
        <v>304.77654326923073</v>
      </c>
      <c r="M36" s="17">
        <v>314.738942307692</v>
      </c>
      <c r="N36" s="17">
        <v>318.69567307692296</v>
      </c>
      <c r="O36" s="17">
        <v>324.40769230769195</v>
      </c>
      <c r="P36" s="17">
        <v>330.17</v>
      </c>
      <c r="Q36" s="17">
        <f t="shared" si="2"/>
        <v>322.0030769230767</v>
      </c>
      <c r="R36" s="17">
        <f t="shared" si="3"/>
        <v>324.3411294639604</v>
      </c>
      <c r="T36" s="7">
        <f t="shared" si="4"/>
        <v>0.0017806230607200872</v>
      </c>
      <c r="V36" s="30">
        <f>+claims!D36</f>
        <v>11</v>
      </c>
      <c r="W36" s="30">
        <f>+claims!E36</f>
        <v>14</v>
      </c>
      <c r="X36" s="30">
        <f>+claims!F36</f>
        <v>5</v>
      </c>
      <c r="Z36" s="7">
        <f t="shared" si="5"/>
        <v>0.029690854011949395</v>
      </c>
      <c r="AA36" s="7">
        <f t="shared" si="6"/>
        <v>0.04593529360831686</v>
      </c>
      <c r="AB36" s="7">
        <f t="shared" si="8"/>
        <v>0.015527801932136348</v>
      </c>
      <c r="AD36" s="7">
        <f t="shared" si="7"/>
        <v>0.028024141170832028</v>
      </c>
    </row>
    <row r="37" spans="1:30" ht="12.75">
      <c r="A37" t="s">
        <v>51</v>
      </c>
      <c r="B37" t="s">
        <v>52</v>
      </c>
      <c r="C37" s="17">
        <v>2786.058</v>
      </c>
      <c r="D37" s="17">
        <v>2745.5318359375</v>
      </c>
      <c r="E37" s="17">
        <v>2686.340909090909</v>
      </c>
      <c r="F37" s="17">
        <v>2646.3491098484897</v>
      </c>
      <c r="G37" s="17">
        <f t="shared" si="0"/>
        <v>2716.069963719225</v>
      </c>
      <c r="H37" s="17">
        <v>2697.260019230767</v>
      </c>
      <c r="I37" s="17">
        <v>2686.12709615385</v>
      </c>
      <c r="J37" s="17">
        <v>2669.2204807692347</v>
      </c>
      <c r="K37" s="17">
        <v>2697.6137307692284</v>
      </c>
      <c r="L37" s="17">
        <f t="shared" si="1"/>
        <v>2687.55533173077</v>
      </c>
      <c r="M37" s="17">
        <v>2717.61</v>
      </c>
      <c r="N37" s="17">
        <v>2748.58919230769</v>
      </c>
      <c r="O37" s="17">
        <v>2772.1412500000024</v>
      </c>
      <c r="P37" s="17">
        <v>2818.0278409090865</v>
      </c>
      <c r="Q37" s="17">
        <f t="shared" si="2"/>
        <v>2764.092070804195</v>
      </c>
      <c r="R37" s="17">
        <f aca="true" t="shared" si="9" ref="R37:R52">IF(G37&gt;0,(+G37+(L37*2)+(Q37*3))/6,IF(L37&gt;0,((L37*2)+(Q37*3))/5,Q37))</f>
        <v>2730.576139932225</v>
      </c>
      <c r="T37" s="7">
        <f t="shared" si="4"/>
        <v>0.014990781008412385</v>
      </c>
      <c r="V37" s="30">
        <f>+claims!D37</f>
        <v>24</v>
      </c>
      <c r="W37" s="30">
        <f>+claims!E37</f>
        <v>23</v>
      </c>
      <c r="X37" s="30">
        <f>+claims!F37</f>
        <v>21</v>
      </c>
      <c r="Z37" s="7">
        <f t="shared" si="5"/>
        <v>0.008836296678873406</v>
      </c>
      <c r="AA37" s="7">
        <f t="shared" si="6"/>
        <v>0.008557963338819198</v>
      </c>
      <c r="AB37" s="7">
        <f t="shared" si="8"/>
        <v>0.007597431439355124</v>
      </c>
      <c r="AD37" s="7">
        <f t="shared" si="7"/>
        <v>0.008124086279096195</v>
      </c>
    </row>
    <row r="38" spans="1:30" ht="12.75">
      <c r="A38" t="s">
        <v>53</v>
      </c>
      <c r="B38" t="s">
        <v>54</v>
      </c>
      <c r="C38" s="17">
        <v>578.3076923076922</v>
      </c>
      <c r="D38" s="17">
        <v>584.452734375</v>
      </c>
      <c r="E38" s="17">
        <v>577.2459280303033</v>
      </c>
      <c r="F38" s="17">
        <v>583.4</v>
      </c>
      <c r="G38" s="17">
        <f t="shared" si="0"/>
        <v>580.8515886782488</v>
      </c>
      <c r="H38" s="17">
        <v>575.2480769230765</v>
      </c>
      <c r="I38" s="17">
        <v>583.37</v>
      </c>
      <c r="J38" s="17">
        <v>586.249134615385</v>
      </c>
      <c r="K38" s="17">
        <v>600.44</v>
      </c>
      <c r="L38" s="17">
        <f t="shared" si="1"/>
        <v>586.3268028846153</v>
      </c>
      <c r="M38" s="17">
        <v>591.61</v>
      </c>
      <c r="N38" s="17">
        <v>597.4304807692307</v>
      </c>
      <c r="O38" s="17">
        <v>602.574038461538</v>
      </c>
      <c r="P38" s="17">
        <v>613.3974431818178</v>
      </c>
      <c r="Q38" s="17">
        <f t="shared" si="2"/>
        <v>601.2529906031466</v>
      </c>
      <c r="R38" s="17">
        <f t="shared" si="9"/>
        <v>592.8773610428199</v>
      </c>
      <c r="T38" s="7">
        <f aca="true" t="shared" si="10" ref="T38:T64">+R38/$R$269</f>
        <v>0.0032548789078846035</v>
      </c>
      <c r="V38" s="30">
        <f>+claims!D38</f>
        <v>5</v>
      </c>
      <c r="W38" s="30">
        <f>+claims!E38</f>
        <v>6</v>
      </c>
      <c r="X38" s="30">
        <f>+claims!F38</f>
        <v>4</v>
      </c>
      <c r="Z38" s="7">
        <f t="shared" si="5"/>
        <v>0.00860805082995073</v>
      </c>
      <c r="AA38" s="7">
        <f t="shared" si="6"/>
        <v>0.01023320095632871</v>
      </c>
      <c r="AB38" s="7">
        <f t="shared" si="8"/>
        <v>0.006652773562069774</v>
      </c>
      <c r="AD38" s="7">
        <f t="shared" si="7"/>
        <v>0.008172128904802912</v>
      </c>
    </row>
    <row r="39" spans="1:30" ht="12.75">
      <c r="A39" t="s">
        <v>55</v>
      </c>
      <c r="B39" t="s">
        <v>56</v>
      </c>
      <c r="C39" s="17">
        <v>188.229807692308</v>
      </c>
      <c r="D39" s="17">
        <v>187.7919921875</v>
      </c>
      <c r="E39" s="17">
        <v>183.340909090909</v>
      </c>
      <c r="F39" s="17">
        <v>178.798958333333</v>
      </c>
      <c r="G39" s="17">
        <f t="shared" si="0"/>
        <v>184.5404168260125</v>
      </c>
      <c r="H39" s="17">
        <v>183.042307692308</v>
      </c>
      <c r="I39" s="17">
        <v>177.978846153846</v>
      </c>
      <c r="J39" s="17">
        <v>176.057211538462</v>
      </c>
      <c r="K39" s="17">
        <v>176.057211538462</v>
      </c>
      <c r="L39" s="17">
        <f t="shared" si="1"/>
        <v>178.28389423076953</v>
      </c>
      <c r="M39" s="17">
        <v>167.9875</v>
      </c>
      <c r="N39" s="17">
        <v>170.691826923077</v>
      </c>
      <c r="O39" s="17">
        <v>173.730769230769</v>
      </c>
      <c r="P39" s="17">
        <v>177.274147727273</v>
      </c>
      <c r="Q39" s="17">
        <f t="shared" si="2"/>
        <v>172.42106097027977</v>
      </c>
      <c r="R39" s="17">
        <f t="shared" si="9"/>
        <v>176.39523136639846</v>
      </c>
      <c r="T39" s="7">
        <f t="shared" si="10"/>
        <v>0.0009684045230130621</v>
      </c>
      <c r="V39" s="30">
        <f>+claims!D39</f>
        <v>2</v>
      </c>
      <c r="W39" s="30">
        <f>+claims!E39</f>
        <v>1</v>
      </c>
      <c r="X39" s="30">
        <f>+claims!F39</f>
        <v>3</v>
      </c>
      <c r="Z39" s="7">
        <f t="shared" si="5"/>
        <v>0.010837734271975935</v>
      </c>
      <c r="AA39" s="7">
        <f t="shared" si="6"/>
        <v>0.005609031619567421</v>
      </c>
      <c r="AB39" s="7">
        <f t="shared" si="8"/>
        <v>0.017399266557796614</v>
      </c>
      <c r="AD39" s="7">
        <f t="shared" si="7"/>
        <v>0.012375599530750105</v>
      </c>
    </row>
    <row r="40" spans="1:30" ht="12.75">
      <c r="A40" t="s">
        <v>57</v>
      </c>
      <c r="B40" t="s">
        <v>58</v>
      </c>
      <c r="C40" s="17">
        <v>236.818269230769</v>
      </c>
      <c r="D40" s="17">
        <v>235.71509765625</v>
      </c>
      <c r="E40" s="17">
        <v>234.584431818182</v>
      </c>
      <c r="F40" s="17">
        <v>230.771231060606</v>
      </c>
      <c r="G40" s="17">
        <f t="shared" si="0"/>
        <v>234.47225744145175</v>
      </c>
      <c r="H40" s="17">
        <v>230.246269230769</v>
      </c>
      <c r="I40" s="17">
        <v>232.911673076923</v>
      </c>
      <c r="J40" s="17">
        <v>235.86</v>
      </c>
      <c r="K40" s="17">
        <v>232.341538461538</v>
      </c>
      <c r="L40" s="17">
        <f t="shared" si="1"/>
        <v>232.8398701923075</v>
      </c>
      <c r="M40" s="17">
        <v>232.347557692308</v>
      </c>
      <c r="N40" s="17">
        <v>230.291461538462</v>
      </c>
      <c r="O40" s="17">
        <v>229.254538461538</v>
      </c>
      <c r="P40" s="17">
        <v>230.015814393939</v>
      </c>
      <c r="Q40" s="17">
        <f t="shared" si="2"/>
        <v>230.47734302156172</v>
      </c>
      <c r="R40" s="17">
        <f t="shared" si="9"/>
        <v>231.93067114845863</v>
      </c>
      <c r="T40" s="7">
        <f t="shared" si="10"/>
        <v>0.001273292419674827</v>
      </c>
      <c r="V40" s="30">
        <f>+claims!D40</f>
        <v>6</v>
      </c>
      <c r="W40" s="30">
        <f>+claims!E40</f>
        <v>1</v>
      </c>
      <c r="X40" s="30">
        <f>+claims!F40</f>
        <v>5</v>
      </c>
      <c r="Z40" s="7">
        <f t="shared" si="5"/>
        <v>0.025589381300251325</v>
      </c>
      <c r="AA40" s="7">
        <f t="shared" si="6"/>
        <v>0.004294797103151098</v>
      </c>
      <c r="AB40" s="7">
        <f t="shared" si="8"/>
        <v>0.021694106390024802</v>
      </c>
      <c r="AD40" s="7">
        <f t="shared" si="7"/>
        <v>0.01654354911277132</v>
      </c>
    </row>
    <row r="41" spans="1:30" ht="12.75">
      <c r="A41" t="s">
        <v>59</v>
      </c>
      <c r="B41" t="s">
        <v>60</v>
      </c>
      <c r="C41" s="17">
        <v>195.90625</v>
      </c>
      <c r="D41" s="17">
        <v>196.2928125</v>
      </c>
      <c r="E41" s="17">
        <v>191.685056818182</v>
      </c>
      <c r="F41" s="17">
        <v>198.442140151515</v>
      </c>
      <c r="G41" s="17">
        <f t="shared" si="0"/>
        <v>195.58156486742425</v>
      </c>
      <c r="H41" s="17">
        <v>183.663461538462</v>
      </c>
      <c r="I41" s="17">
        <v>181.695961538462</v>
      </c>
      <c r="J41" s="17">
        <v>179.953596153846</v>
      </c>
      <c r="K41" s="17">
        <v>189.803519230769</v>
      </c>
      <c r="L41" s="17">
        <f t="shared" si="1"/>
        <v>183.77913461538475</v>
      </c>
      <c r="M41" s="17">
        <v>186.419211538462</v>
      </c>
      <c r="N41" s="17">
        <v>191.837307692308</v>
      </c>
      <c r="O41" s="17">
        <v>197.919230769231</v>
      </c>
      <c r="P41" s="17">
        <v>205.889393939394</v>
      </c>
      <c r="Q41" s="17">
        <f t="shared" si="2"/>
        <v>195.51628598484876</v>
      </c>
      <c r="R41" s="17">
        <f t="shared" si="9"/>
        <v>191.61478200879</v>
      </c>
      <c r="T41" s="7">
        <f t="shared" si="10"/>
        <v>0.0010519593989932632</v>
      </c>
      <c r="V41" s="30">
        <f>+claims!D41</f>
        <v>1</v>
      </c>
      <c r="W41" s="30">
        <f>+claims!E41</f>
        <v>2</v>
      </c>
      <c r="X41" s="30">
        <f>+claims!F41</f>
        <v>0</v>
      </c>
      <c r="Z41" s="7">
        <f t="shared" si="5"/>
        <v>0.0051129563293854105</v>
      </c>
      <c r="AA41" s="7">
        <f t="shared" si="6"/>
        <v>0.010882628238432099</v>
      </c>
      <c r="AB41" s="7">
        <f t="shared" si="8"/>
        <v>0</v>
      </c>
      <c r="AD41" s="7">
        <f t="shared" si="7"/>
        <v>0.004479702134374934</v>
      </c>
    </row>
    <row r="42" spans="1:30" ht="12.75">
      <c r="A42" t="s">
        <v>61</v>
      </c>
      <c r="B42" t="s">
        <v>562</v>
      </c>
      <c r="C42" s="17">
        <v>88.5855769230769</v>
      </c>
      <c r="D42" s="17">
        <v>90.8408203125</v>
      </c>
      <c r="E42" s="17">
        <v>88.2443181818182</v>
      </c>
      <c r="F42" s="17">
        <v>88.999053030303</v>
      </c>
      <c r="G42" s="17">
        <f t="shared" si="0"/>
        <v>89.16744211192453</v>
      </c>
      <c r="H42" s="17">
        <v>87.9009615384615</v>
      </c>
      <c r="I42" s="17">
        <v>88.3076923076923</v>
      </c>
      <c r="J42" s="17">
        <v>88.2336538461538</v>
      </c>
      <c r="K42" s="17">
        <v>86.9053461538462</v>
      </c>
      <c r="L42" s="17">
        <f t="shared" si="1"/>
        <v>87.83691346153846</v>
      </c>
      <c r="M42" s="17">
        <v>86.71375</v>
      </c>
      <c r="N42" s="17">
        <v>89.8720769230769</v>
      </c>
      <c r="O42" s="17">
        <v>90.1788076923077</v>
      </c>
      <c r="P42" s="17">
        <v>88.3142992424242</v>
      </c>
      <c r="Q42" s="17">
        <f t="shared" si="2"/>
        <v>88.7697334644522</v>
      </c>
      <c r="R42" s="17">
        <f t="shared" si="9"/>
        <v>88.52507823805968</v>
      </c>
      <c r="T42" s="7">
        <f t="shared" si="10"/>
        <v>0.00048600002109894073</v>
      </c>
      <c r="V42" s="30">
        <f>+claims!D42</f>
        <v>0</v>
      </c>
      <c r="W42" s="30">
        <f>+claims!E42</f>
        <v>0</v>
      </c>
      <c r="X42" s="30">
        <f>+claims!F42</f>
        <v>2</v>
      </c>
      <c r="Z42" s="7">
        <f t="shared" si="5"/>
        <v>0</v>
      </c>
      <c r="AA42" s="7">
        <f t="shared" si="6"/>
        <v>0</v>
      </c>
      <c r="AB42" s="7">
        <f t="shared" si="8"/>
        <v>0.02</v>
      </c>
      <c r="AD42" s="7">
        <f t="shared" si="7"/>
        <v>0.01</v>
      </c>
    </row>
    <row r="43" spans="1:30" ht="12.75">
      <c r="A43" t="s">
        <v>62</v>
      </c>
      <c r="B43" t="s">
        <v>63</v>
      </c>
      <c r="C43" s="17">
        <v>198.82019230769222</v>
      </c>
      <c r="D43" s="17">
        <v>198.17</v>
      </c>
      <c r="E43" s="17">
        <v>201.21</v>
      </c>
      <c r="F43" s="17">
        <v>198.9034090909087</v>
      </c>
      <c r="G43" s="17">
        <f t="shared" si="0"/>
        <v>199.27590034965021</v>
      </c>
      <c r="H43" s="17">
        <v>199.06009615384593</v>
      </c>
      <c r="I43" s="17">
        <v>198.85682692307685</v>
      </c>
      <c r="J43" s="17">
        <v>201.10538461538476</v>
      </c>
      <c r="K43" s="17">
        <v>212.71826923076938</v>
      </c>
      <c r="L43" s="17">
        <f t="shared" si="1"/>
        <v>202.93514423076923</v>
      </c>
      <c r="M43" s="17">
        <v>217.37067307692269</v>
      </c>
      <c r="N43" s="17">
        <v>217.46923076923085</v>
      </c>
      <c r="O43" s="17">
        <v>216.79807692307708</v>
      </c>
      <c r="P43" s="17">
        <v>220.67575757575796</v>
      </c>
      <c r="Q43" s="17">
        <f t="shared" si="2"/>
        <v>218.07843458624714</v>
      </c>
      <c r="R43" s="17">
        <f t="shared" si="9"/>
        <v>209.8969154283217</v>
      </c>
      <c r="T43" s="7">
        <f t="shared" si="10"/>
        <v>0.0011523277624499145</v>
      </c>
      <c r="V43" s="30">
        <f>+claims!D43</f>
        <v>1</v>
      </c>
      <c r="W43" s="30">
        <f>+claims!E43</f>
        <v>2</v>
      </c>
      <c r="X43" s="30">
        <f>+claims!F43</f>
        <v>3</v>
      </c>
      <c r="Z43" s="7">
        <f t="shared" si="5"/>
        <v>0.005018168269446513</v>
      </c>
      <c r="AA43" s="7">
        <f t="shared" si="6"/>
        <v>0.009855365405440493</v>
      </c>
      <c r="AB43" s="7">
        <f t="shared" si="8"/>
        <v>0.013756518409038467</v>
      </c>
      <c r="AD43" s="7">
        <f t="shared" si="7"/>
        <v>0.010999742384573817</v>
      </c>
    </row>
    <row r="44" spans="1:30" ht="12.75">
      <c r="A44" t="s">
        <v>64</v>
      </c>
      <c r="B44" t="s">
        <v>563</v>
      </c>
      <c r="C44" s="17">
        <v>2916.53</v>
      </c>
      <c r="D44" s="17">
        <v>2867.1</v>
      </c>
      <c r="E44" s="17">
        <v>2819.25</v>
      </c>
      <c r="F44" s="17">
        <v>2776.71</v>
      </c>
      <c r="G44" s="17">
        <f t="shared" si="0"/>
        <v>2844.8975</v>
      </c>
      <c r="H44" s="17">
        <v>2760.9828846153837</v>
      </c>
      <c r="I44" s="17">
        <v>2767.5229807692285</v>
      </c>
      <c r="J44" s="17">
        <v>2764.2947499999977</v>
      </c>
      <c r="K44" s="17">
        <v>2801.263653846147</v>
      </c>
      <c r="L44" s="17">
        <f t="shared" si="1"/>
        <v>2773.516067307689</v>
      </c>
      <c r="M44" s="17">
        <v>2801.0853269230793</v>
      </c>
      <c r="N44" s="17">
        <v>2801.502826923084</v>
      </c>
      <c r="O44" s="17">
        <v>2816.7715576923006</v>
      </c>
      <c r="P44" s="17">
        <v>2695.5285227272725</v>
      </c>
      <c r="Q44" s="17">
        <f t="shared" si="2"/>
        <v>2778.722058566434</v>
      </c>
      <c r="R44" s="17">
        <f t="shared" si="9"/>
        <v>2788.01596838578</v>
      </c>
      <c r="T44" s="7">
        <f t="shared" si="10"/>
        <v>0.015306123941691436</v>
      </c>
      <c r="V44" s="30">
        <f>+claims!D44</f>
        <v>38</v>
      </c>
      <c r="W44" s="30">
        <f>+claims!E44</f>
        <v>39</v>
      </c>
      <c r="X44" s="30">
        <f>+claims!F44</f>
        <v>30</v>
      </c>
      <c r="Z44" s="7">
        <f t="shared" si="5"/>
        <v>0.013357247493099488</v>
      </c>
      <c r="AA44" s="7">
        <f t="shared" si="6"/>
        <v>0.014061573487785174</v>
      </c>
      <c r="AB44" s="7">
        <f t="shared" si="8"/>
        <v>0.010796329883916943</v>
      </c>
      <c r="AD44" s="7">
        <f t="shared" si="7"/>
        <v>0.01231156402007011</v>
      </c>
    </row>
    <row r="45" spans="1:30" ht="12.75">
      <c r="A45" t="s">
        <v>65</v>
      </c>
      <c r="B45" t="s">
        <v>564</v>
      </c>
      <c r="C45" s="17">
        <v>7.49230769230769</v>
      </c>
      <c r="D45" s="17">
        <v>7.5</v>
      </c>
      <c r="E45" s="17">
        <v>7.5</v>
      </c>
      <c r="F45" s="17">
        <v>6.5</v>
      </c>
      <c r="G45" s="17">
        <f t="shared" si="0"/>
        <v>7.248076923076923</v>
      </c>
      <c r="H45" s="17">
        <v>6.83846153846154</v>
      </c>
      <c r="I45" s="17">
        <v>7.5</v>
      </c>
      <c r="J45" s="17">
        <v>6.5</v>
      </c>
      <c r="K45" s="17">
        <v>6.66923076923077</v>
      </c>
      <c r="L45" s="17">
        <f t="shared" si="1"/>
        <v>6.876923076923077</v>
      </c>
      <c r="M45" s="17">
        <v>8</v>
      </c>
      <c r="N45" s="17">
        <v>6.76346153846154</v>
      </c>
      <c r="O45" s="17">
        <v>6.5</v>
      </c>
      <c r="P45" s="17">
        <v>7.27272727272727</v>
      </c>
      <c r="Q45" s="17">
        <f t="shared" si="2"/>
        <v>7.134047202797203</v>
      </c>
      <c r="R45" s="17">
        <f t="shared" si="9"/>
        <v>7.0673441142191145</v>
      </c>
      <c r="T45" s="7">
        <f t="shared" si="10"/>
        <v>3.879950695312989E-05</v>
      </c>
      <c r="V45" s="30">
        <f>+claims!D45</f>
        <v>0</v>
      </c>
      <c r="W45" s="30">
        <f>+claims!E45</f>
        <v>0</v>
      </c>
      <c r="X45" s="30">
        <f>+claims!F45</f>
        <v>0</v>
      </c>
      <c r="Z45" s="7">
        <f t="shared" si="5"/>
        <v>0</v>
      </c>
      <c r="AA45" s="7">
        <f t="shared" si="6"/>
        <v>0</v>
      </c>
      <c r="AB45" s="7">
        <f t="shared" si="8"/>
        <v>0</v>
      </c>
      <c r="AD45" s="7">
        <f t="shared" si="7"/>
        <v>0</v>
      </c>
    </row>
    <row r="46" spans="1:30" ht="12.75">
      <c r="A46" t="s">
        <v>66</v>
      </c>
      <c r="B46" t="s">
        <v>67</v>
      </c>
      <c r="C46" s="17">
        <v>80.11</v>
      </c>
      <c r="D46" s="17">
        <v>80.36</v>
      </c>
      <c r="E46" s="17">
        <v>79.28</v>
      </c>
      <c r="F46" s="17">
        <v>82.37</v>
      </c>
      <c r="G46" s="17">
        <f t="shared" si="0"/>
        <v>80.53</v>
      </c>
      <c r="H46" s="17">
        <v>86.1855769230769</v>
      </c>
      <c r="I46" s="17">
        <v>93.7221153846154</v>
      </c>
      <c r="J46" s="17">
        <v>97.9389423076923</v>
      </c>
      <c r="K46" s="17">
        <v>101.687980769231</v>
      </c>
      <c r="L46" s="17">
        <f t="shared" si="1"/>
        <v>94.88365384615389</v>
      </c>
      <c r="M46" s="17">
        <v>103.01225</v>
      </c>
      <c r="N46" s="17">
        <v>102.6025</v>
      </c>
      <c r="O46" s="17">
        <v>100.95</v>
      </c>
      <c r="P46" s="17">
        <v>102.55303030303</v>
      </c>
      <c r="Q46" s="17">
        <f t="shared" si="2"/>
        <v>102.27944507575751</v>
      </c>
      <c r="R46" s="17">
        <f t="shared" si="9"/>
        <v>96.18927381993005</v>
      </c>
      <c r="T46" s="7">
        <f t="shared" si="10"/>
        <v>0.0005280762246858922</v>
      </c>
      <c r="V46" s="30">
        <f>+claims!D46</f>
        <v>0</v>
      </c>
      <c r="W46" s="30">
        <f>+claims!E46</f>
        <v>0</v>
      </c>
      <c r="X46" s="30">
        <f>+claims!F46</f>
        <v>0</v>
      </c>
      <c r="Z46" s="7">
        <f t="shared" si="5"/>
        <v>0</v>
      </c>
      <c r="AA46" s="7">
        <f t="shared" si="6"/>
        <v>0</v>
      </c>
      <c r="AB46" s="7">
        <f t="shared" si="8"/>
        <v>0</v>
      </c>
      <c r="AD46" s="7">
        <f t="shared" si="7"/>
        <v>0</v>
      </c>
    </row>
    <row r="47" spans="1:30" ht="12.75">
      <c r="A47" t="s">
        <v>68</v>
      </c>
      <c r="B47" t="s">
        <v>69</v>
      </c>
      <c r="C47" s="17">
        <v>271.54</v>
      </c>
      <c r="D47" s="17">
        <v>276.05</v>
      </c>
      <c r="E47" s="17">
        <v>274.85321969697</v>
      </c>
      <c r="F47" s="17">
        <v>279.413825757576</v>
      </c>
      <c r="G47" s="17">
        <f t="shared" si="0"/>
        <v>275.4642613636365</v>
      </c>
      <c r="H47" s="17">
        <v>279.093269230769</v>
      </c>
      <c r="I47" s="17">
        <v>278.042307692308</v>
      </c>
      <c r="J47" s="17">
        <v>280.254326923077</v>
      </c>
      <c r="K47" s="17">
        <v>281.0375</v>
      </c>
      <c r="L47" s="17">
        <f t="shared" si="1"/>
        <v>279.6068509615385</v>
      </c>
      <c r="M47" s="17">
        <v>285.126923076923</v>
      </c>
      <c r="N47" s="17">
        <v>293.525961538462</v>
      </c>
      <c r="O47" s="17">
        <v>299.636538461538</v>
      </c>
      <c r="P47" s="17">
        <v>302.287878787879</v>
      </c>
      <c r="Q47" s="17">
        <f t="shared" si="2"/>
        <v>295.1443254662005</v>
      </c>
      <c r="R47" s="17">
        <f t="shared" si="9"/>
        <v>286.6851566142191</v>
      </c>
      <c r="T47" s="7">
        <f t="shared" si="10"/>
        <v>0.0015738929005923404</v>
      </c>
      <c r="V47" s="30">
        <f>+claims!D47</f>
        <v>4</v>
      </c>
      <c r="W47" s="30">
        <f>+claims!E47</f>
        <v>2</v>
      </c>
      <c r="X47" s="30">
        <f>+claims!F47</f>
        <v>1</v>
      </c>
      <c r="Z47" s="7">
        <f t="shared" si="5"/>
        <v>0.014520939958594686</v>
      </c>
      <c r="AA47" s="7">
        <f t="shared" si="6"/>
        <v>0.007152900557057922</v>
      </c>
      <c r="AB47" s="7">
        <f t="shared" si="8"/>
        <v>0.0033881728826072877</v>
      </c>
      <c r="AD47" s="7">
        <f t="shared" si="7"/>
        <v>0.006498543286755399</v>
      </c>
    </row>
    <row r="48" spans="1:30" ht="12.75">
      <c r="A48" t="s">
        <v>70</v>
      </c>
      <c r="B48" t="s">
        <v>71</v>
      </c>
      <c r="C48" s="17">
        <v>7</v>
      </c>
      <c r="D48" s="17">
        <v>6.59634765625</v>
      </c>
      <c r="E48" s="17">
        <v>5.86458333333333</v>
      </c>
      <c r="F48" s="17">
        <v>4.77272727272727</v>
      </c>
      <c r="G48" s="17">
        <f t="shared" si="0"/>
        <v>6.0584145655776505</v>
      </c>
      <c r="H48" s="17">
        <v>3.53846153846154</v>
      </c>
      <c r="I48" s="17">
        <v>4.16923076923077</v>
      </c>
      <c r="J48" s="17">
        <v>5</v>
      </c>
      <c r="K48" s="17">
        <v>5</v>
      </c>
      <c r="L48" s="17">
        <f t="shared" si="1"/>
        <v>4.426923076923078</v>
      </c>
      <c r="M48" s="17">
        <v>3</v>
      </c>
      <c r="N48" s="17">
        <v>5.58461538461538</v>
      </c>
      <c r="O48" s="17">
        <v>7</v>
      </c>
      <c r="P48" s="17">
        <v>7</v>
      </c>
      <c r="Q48" s="17">
        <f t="shared" si="2"/>
        <v>5.646153846153845</v>
      </c>
      <c r="R48" s="17">
        <f t="shared" si="9"/>
        <v>5.308453709647557</v>
      </c>
      <c r="T48" s="7">
        <f t="shared" si="10"/>
        <v>2.9143251451906428E-05</v>
      </c>
      <c r="V48" s="30">
        <f>+claims!D48</f>
        <v>0</v>
      </c>
      <c r="W48" s="30">
        <f>+claims!E48</f>
        <v>0</v>
      </c>
      <c r="X48" s="30">
        <f>+claims!F48</f>
        <v>0</v>
      </c>
      <c r="Z48" s="7">
        <f t="shared" si="5"/>
        <v>0</v>
      </c>
      <c r="AA48" s="7">
        <f t="shared" si="6"/>
        <v>0</v>
      </c>
      <c r="AB48" s="7">
        <f t="shared" si="8"/>
        <v>0</v>
      </c>
      <c r="AD48" s="7">
        <f t="shared" si="7"/>
        <v>0</v>
      </c>
    </row>
    <row r="49" spans="1:30" ht="12.75">
      <c r="A49" t="s">
        <v>72</v>
      </c>
      <c r="B49" t="s">
        <v>73</v>
      </c>
      <c r="C49" s="17">
        <v>7</v>
      </c>
      <c r="D49" s="17">
        <v>7</v>
      </c>
      <c r="E49" s="17">
        <v>7.89393939393939</v>
      </c>
      <c r="F49" s="17">
        <v>8</v>
      </c>
      <c r="G49" s="17">
        <f t="shared" si="0"/>
        <v>7.473484848484848</v>
      </c>
      <c r="H49" s="17">
        <v>8.98461538461538</v>
      </c>
      <c r="I49" s="17">
        <v>8.64615384615385</v>
      </c>
      <c r="J49" s="17">
        <v>11.6769230769231</v>
      </c>
      <c r="K49" s="17">
        <v>12</v>
      </c>
      <c r="L49" s="17">
        <f t="shared" si="1"/>
        <v>10.326923076923082</v>
      </c>
      <c r="M49" s="17">
        <v>12.3384615384615</v>
      </c>
      <c r="N49" s="17">
        <v>12</v>
      </c>
      <c r="O49" s="17">
        <v>12</v>
      </c>
      <c r="P49" s="17">
        <v>12</v>
      </c>
      <c r="Q49" s="17">
        <f t="shared" si="2"/>
        <v>12.084615384615375</v>
      </c>
      <c r="R49" s="17">
        <f t="shared" si="9"/>
        <v>10.730196192696189</v>
      </c>
      <c r="T49" s="7">
        <f t="shared" si="10"/>
        <v>5.8908454867697415E-05</v>
      </c>
      <c r="V49" s="30">
        <f>+claims!D49</f>
        <v>0</v>
      </c>
      <c r="W49" s="30">
        <f>+claims!E49</f>
        <v>0</v>
      </c>
      <c r="X49" s="30">
        <f>+claims!F49</f>
        <v>0</v>
      </c>
      <c r="Z49" s="7">
        <f t="shared" si="5"/>
        <v>0</v>
      </c>
      <c r="AA49" s="7">
        <f t="shared" si="6"/>
        <v>0</v>
      </c>
      <c r="AB49" s="7">
        <f t="shared" si="8"/>
        <v>0</v>
      </c>
      <c r="AD49" s="7">
        <f t="shared" si="7"/>
        <v>0</v>
      </c>
    </row>
    <row r="50" spans="1:30" ht="12.75">
      <c r="A50" t="s">
        <v>74</v>
      </c>
      <c r="B50" t="s">
        <v>75</v>
      </c>
      <c r="C50" s="17">
        <v>14.5</v>
      </c>
      <c r="D50" s="17">
        <v>14.5</v>
      </c>
      <c r="E50" s="17">
        <v>14.33</v>
      </c>
      <c r="F50" s="17">
        <v>13.5160984848485</v>
      </c>
      <c r="G50" s="17">
        <f t="shared" si="0"/>
        <v>14.211524621212124</v>
      </c>
      <c r="H50" s="17">
        <v>13.625</v>
      </c>
      <c r="I50" s="17">
        <v>13.625</v>
      </c>
      <c r="J50" s="17">
        <v>13.625</v>
      </c>
      <c r="K50" s="17">
        <v>13.625</v>
      </c>
      <c r="L50" s="17">
        <f t="shared" si="1"/>
        <v>13.625</v>
      </c>
      <c r="M50" s="17">
        <v>13.625</v>
      </c>
      <c r="N50" s="17">
        <v>12.625</v>
      </c>
      <c r="O50" s="17">
        <v>12.9326923076923</v>
      </c>
      <c r="P50" s="17">
        <v>13.4659090909091</v>
      </c>
      <c r="Q50" s="17">
        <f t="shared" si="2"/>
        <v>13.16215034965035</v>
      </c>
      <c r="R50" s="17">
        <f t="shared" si="9"/>
        <v>13.49132927836053</v>
      </c>
      <c r="T50" s="7">
        <f t="shared" si="10"/>
        <v>7.406699259054717E-05</v>
      </c>
      <c r="V50" s="30">
        <f>+claims!D50</f>
        <v>0</v>
      </c>
      <c r="W50" s="30">
        <f>+claims!E50</f>
        <v>0</v>
      </c>
      <c r="X50" s="30">
        <f>+claims!F50</f>
        <v>0</v>
      </c>
      <c r="Z50" s="7">
        <f t="shared" si="5"/>
        <v>0</v>
      </c>
      <c r="AA50" s="7">
        <f t="shared" si="6"/>
        <v>0</v>
      </c>
      <c r="AB50" s="7">
        <f t="shared" si="8"/>
        <v>0</v>
      </c>
      <c r="AD50" s="7">
        <f t="shared" si="7"/>
        <v>0</v>
      </c>
    </row>
    <row r="51" spans="1:30" ht="12.75">
      <c r="A51" t="s">
        <v>76</v>
      </c>
      <c r="B51" t="s">
        <v>77</v>
      </c>
      <c r="C51" s="17">
        <v>7.9</v>
      </c>
      <c r="D51" s="17">
        <v>7.84</v>
      </c>
      <c r="E51" s="17">
        <v>7.5</v>
      </c>
      <c r="F51" s="17">
        <v>7.79</v>
      </c>
      <c r="G51" s="17">
        <f t="shared" si="0"/>
        <v>7.7575</v>
      </c>
      <c r="H51" s="17">
        <v>9.407692</v>
      </c>
      <c r="I51" s="17">
        <v>8.6</v>
      </c>
      <c r="J51" s="17">
        <v>8.65769230769231</v>
      </c>
      <c r="K51" s="17">
        <v>9.02692307692308</v>
      </c>
      <c r="L51" s="17">
        <f t="shared" si="1"/>
        <v>8.923076846153847</v>
      </c>
      <c r="M51" s="17">
        <v>9.5</v>
      </c>
      <c r="N51" s="17">
        <v>9.5</v>
      </c>
      <c r="O51" s="17">
        <v>9.5</v>
      </c>
      <c r="P51" s="17">
        <v>9.5</v>
      </c>
      <c r="Q51" s="17">
        <f t="shared" si="2"/>
        <v>9.5</v>
      </c>
      <c r="R51" s="17">
        <f t="shared" si="9"/>
        <v>9.017275615384616</v>
      </c>
      <c r="T51" s="7">
        <f t="shared" si="10"/>
        <v>4.9504572337647015E-05</v>
      </c>
      <c r="V51" s="30">
        <f>+claims!D51</f>
        <v>0</v>
      </c>
      <c r="W51" s="30">
        <f>+claims!E51</f>
        <v>0</v>
      </c>
      <c r="X51" s="30">
        <f>+claims!F51</f>
        <v>0</v>
      </c>
      <c r="Z51" s="7">
        <f t="shared" si="5"/>
        <v>0</v>
      </c>
      <c r="AA51" s="7">
        <f t="shared" si="6"/>
        <v>0</v>
      </c>
      <c r="AB51" s="7">
        <f t="shared" si="8"/>
        <v>0</v>
      </c>
      <c r="AD51" s="7">
        <f t="shared" si="7"/>
        <v>0</v>
      </c>
    </row>
    <row r="52" spans="1:30" ht="12.75">
      <c r="A52" t="s">
        <v>78</v>
      </c>
      <c r="B52" t="s">
        <v>79</v>
      </c>
      <c r="C52" s="17">
        <v>35</v>
      </c>
      <c r="D52" s="17">
        <v>34.12296875</v>
      </c>
      <c r="E52" s="17">
        <v>34.0909090909091</v>
      </c>
      <c r="F52" s="17">
        <v>33.9125568181818</v>
      </c>
      <c r="G52" s="17">
        <f t="shared" si="0"/>
        <v>34.281608664772726</v>
      </c>
      <c r="H52" s="17">
        <v>32.9567692307692</v>
      </c>
      <c r="I52" s="17">
        <v>32.7230769230769</v>
      </c>
      <c r="J52" s="17">
        <v>34</v>
      </c>
      <c r="K52" s="17">
        <v>34.5384615384615</v>
      </c>
      <c r="L52" s="17">
        <f t="shared" si="1"/>
        <v>33.5545769230769</v>
      </c>
      <c r="M52" s="17">
        <v>35.6923076923077</v>
      </c>
      <c r="N52" s="17">
        <v>34.9423076923077</v>
      </c>
      <c r="O52" s="17">
        <v>34.9307692307692</v>
      </c>
      <c r="P52" s="17">
        <v>33.9232954545455</v>
      </c>
      <c r="Q52" s="17">
        <f t="shared" si="2"/>
        <v>34.872170017482524</v>
      </c>
      <c r="R52" s="17">
        <f t="shared" si="9"/>
        <v>34.33454542722902</v>
      </c>
      <c r="T52" s="7">
        <f t="shared" si="10"/>
        <v>0.00018849562332136702</v>
      </c>
      <c r="V52" s="30">
        <f>+claims!D52</f>
        <v>0</v>
      </c>
      <c r="W52" s="30">
        <f>+claims!E52</f>
        <v>0</v>
      </c>
      <c r="X52" s="30">
        <f>+claims!F52</f>
        <v>1</v>
      </c>
      <c r="Z52" s="7">
        <f t="shared" si="5"/>
        <v>0</v>
      </c>
      <c r="AA52" s="7">
        <f t="shared" si="6"/>
        <v>0</v>
      </c>
      <c r="AB52" s="7">
        <f t="shared" si="8"/>
        <v>0.01</v>
      </c>
      <c r="AD52" s="7">
        <f t="shared" si="7"/>
        <v>0.005</v>
      </c>
    </row>
    <row r="53" spans="1:30" ht="12.75">
      <c r="A53" t="s">
        <v>493</v>
      </c>
      <c r="B53" t="s">
        <v>533</v>
      </c>
      <c r="C53" s="17">
        <v>67.19769230769234</v>
      </c>
      <c r="D53" s="17">
        <v>68.80078125</v>
      </c>
      <c r="E53" s="17">
        <v>68.6383522727273</v>
      </c>
      <c r="F53" s="17">
        <v>73.18</v>
      </c>
      <c r="G53" s="17">
        <f>AVERAGE(C53:F53)</f>
        <v>69.45420645760491</v>
      </c>
      <c r="H53" s="17">
        <v>73.93</v>
      </c>
      <c r="I53" s="17">
        <v>73.9807692307692</v>
      </c>
      <c r="J53" s="17">
        <v>75.6476923076923</v>
      </c>
      <c r="K53" s="17">
        <v>75.0692307692308</v>
      </c>
      <c r="L53" s="17">
        <f t="shared" si="1"/>
        <v>74.65692307692308</v>
      </c>
      <c r="M53" s="17">
        <v>72.3969230769231</v>
      </c>
      <c r="N53" s="17">
        <v>74.0023076923077</v>
      </c>
      <c r="O53" s="17">
        <v>86.9855769230769</v>
      </c>
      <c r="P53" s="17">
        <v>96.5909090909091</v>
      </c>
      <c r="Q53" s="17">
        <f t="shared" si="2"/>
        <v>82.4939291958042</v>
      </c>
      <c r="R53" s="17">
        <f>IF(G53&gt;0,(+G53+(L53*2)+(Q53*3))/6,IF(L53&gt;0,((L53*2)+(Q53*3))/5,Q53))</f>
        <v>77.70830669981062</v>
      </c>
      <c r="T53" s="7">
        <f t="shared" si="10"/>
        <v>0.00042661627018403513</v>
      </c>
      <c r="V53" s="30">
        <f>+claims!D53</f>
        <v>0</v>
      </c>
      <c r="W53" s="30">
        <f>+claims!E53</f>
        <v>0</v>
      </c>
      <c r="X53" s="30">
        <f>+claims!F53</f>
        <v>0</v>
      </c>
      <c r="Z53" s="7">
        <f t="shared" si="5"/>
        <v>0</v>
      </c>
      <c r="AA53" s="7">
        <f t="shared" si="6"/>
        <v>0</v>
      </c>
      <c r="AB53" s="7">
        <f t="shared" si="8"/>
        <v>0</v>
      </c>
      <c r="AD53" s="7">
        <f t="shared" si="7"/>
        <v>0</v>
      </c>
    </row>
    <row r="54" spans="1:30" ht="12.75">
      <c r="A54" t="s">
        <v>80</v>
      </c>
      <c r="B54" t="s">
        <v>81</v>
      </c>
      <c r="C54" s="17">
        <v>15</v>
      </c>
      <c r="D54" s="17">
        <v>15</v>
      </c>
      <c r="E54" s="17">
        <v>14.8484848484848</v>
      </c>
      <c r="F54" s="17">
        <v>14.8181818181818</v>
      </c>
      <c r="G54" s="17">
        <f>AVERAGE(C54:F54)</f>
        <v>14.91666666666665</v>
      </c>
      <c r="H54" s="17">
        <v>14</v>
      </c>
      <c r="I54" s="17">
        <v>13.8692307692308</v>
      </c>
      <c r="J54" s="17">
        <v>13.9230769230769</v>
      </c>
      <c r="K54" s="17">
        <v>13.7692307692308</v>
      </c>
      <c r="L54" s="17">
        <f t="shared" si="1"/>
        <v>13.890384615384626</v>
      </c>
      <c r="M54" s="17">
        <v>13.23</v>
      </c>
      <c r="N54" s="17">
        <v>12.1230769230769</v>
      </c>
      <c r="O54" s="17">
        <v>12</v>
      </c>
      <c r="P54" s="17">
        <v>11.4090909090909</v>
      </c>
      <c r="Q54" s="17">
        <f t="shared" si="2"/>
        <v>12.19054195804195</v>
      </c>
      <c r="R54" s="17">
        <f aca="true" t="shared" si="11" ref="R54:R104">IF(G54&gt;0,(+G54+(L54*2)+(Q54*3))/6,IF(L54&gt;0,((L54*2)+(Q54*3))/5,Q54))</f>
        <v>13.211510295260291</v>
      </c>
      <c r="T54" s="7">
        <f t="shared" si="10"/>
        <v>7.253079477635385E-05</v>
      </c>
      <c r="V54" s="30">
        <f>+claims!D54</f>
        <v>0</v>
      </c>
      <c r="W54" s="30">
        <f>+claims!E54</f>
        <v>0</v>
      </c>
      <c r="X54" s="30">
        <f>+claims!F54</f>
        <v>0</v>
      </c>
      <c r="Z54" s="7">
        <f t="shared" si="5"/>
        <v>0</v>
      </c>
      <c r="AA54" s="7">
        <f t="shared" si="6"/>
        <v>0</v>
      </c>
      <c r="AB54" s="7">
        <f t="shared" si="8"/>
        <v>0</v>
      </c>
      <c r="AD54" s="7">
        <f t="shared" si="7"/>
        <v>0</v>
      </c>
    </row>
    <row r="55" spans="1:30" ht="12.75">
      <c r="A55" t="s">
        <v>82</v>
      </c>
      <c r="B55" t="s">
        <v>83</v>
      </c>
      <c r="C55" s="17">
        <v>100.342307692308</v>
      </c>
      <c r="D55" s="17">
        <v>104.109375</v>
      </c>
      <c r="E55" s="17">
        <v>106.244318181818</v>
      </c>
      <c r="F55" s="17">
        <v>105.957386363636</v>
      </c>
      <c r="G55" s="17">
        <f>AVERAGE(C55:F55)</f>
        <v>104.1633468094405</v>
      </c>
      <c r="H55" s="17">
        <v>106.026923076923</v>
      </c>
      <c r="I55" s="17">
        <v>109.434615384615</v>
      </c>
      <c r="J55" s="17">
        <v>111.711538461538</v>
      </c>
      <c r="K55" s="17">
        <v>110.680769230769</v>
      </c>
      <c r="L55" s="17">
        <f t="shared" si="1"/>
        <v>109.46346153846125</v>
      </c>
      <c r="M55" s="17">
        <v>110.823076923077</v>
      </c>
      <c r="N55" s="17">
        <v>110.934615384615</v>
      </c>
      <c r="O55" s="17">
        <v>109.946153846154</v>
      </c>
      <c r="P55" s="17">
        <v>112.67</v>
      </c>
      <c r="Q55" s="17">
        <f t="shared" si="2"/>
        <v>111.09346153846151</v>
      </c>
      <c r="R55" s="17">
        <f t="shared" si="11"/>
        <v>109.3951090836246</v>
      </c>
      <c r="T55" s="7">
        <f t="shared" si="10"/>
        <v>0.0006005758637093727</v>
      </c>
      <c r="V55" s="30">
        <f>+claims!D55</f>
        <v>2</v>
      </c>
      <c r="W55" s="30">
        <f>+claims!E55</f>
        <v>0</v>
      </c>
      <c r="X55" s="30">
        <f>+claims!F55</f>
        <v>2</v>
      </c>
      <c r="Z55" s="7">
        <f t="shared" si="5"/>
        <v>0.0192006119355867</v>
      </c>
      <c r="AA55" s="7">
        <f t="shared" si="6"/>
        <v>0</v>
      </c>
      <c r="AB55" s="7">
        <f t="shared" si="8"/>
        <v>0.0180028596850192</v>
      </c>
      <c r="AD55" s="7">
        <f t="shared" si="7"/>
        <v>0.012201531831774049</v>
      </c>
    </row>
    <row r="56" spans="1:30" ht="12.75">
      <c r="A56" t="s">
        <v>84</v>
      </c>
      <c r="B56" t="s">
        <v>520</v>
      </c>
      <c r="C56" s="17">
        <v>307.20890384615444</v>
      </c>
      <c r="D56" s="17">
        <v>305.71119140625</v>
      </c>
      <c r="E56" s="17">
        <v>309.3328598484851</v>
      </c>
      <c r="F56" s="17">
        <v>304.9040340909089</v>
      </c>
      <c r="G56" s="17">
        <f>AVERAGE(C56:F56)</f>
        <v>306.7892472979496</v>
      </c>
      <c r="H56" s="17">
        <v>305.411538461538</v>
      </c>
      <c r="I56" s="17">
        <v>308.488942307692</v>
      </c>
      <c r="J56" s="17">
        <v>313.034615384615</v>
      </c>
      <c r="K56" s="17">
        <v>310.147865384615</v>
      </c>
      <c r="L56" s="17">
        <f t="shared" si="1"/>
        <v>309.270740384615</v>
      </c>
      <c r="M56" s="17">
        <v>311.941653846154</v>
      </c>
      <c r="N56" s="17">
        <v>314.095192307692</v>
      </c>
      <c r="O56" s="17">
        <v>315.245923076923</v>
      </c>
      <c r="P56" s="17">
        <v>319.1808712121206</v>
      </c>
      <c r="Q56" s="17">
        <f t="shared" si="2"/>
        <v>315.1159101107224</v>
      </c>
      <c r="R56" s="17">
        <f t="shared" si="11"/>
        <v>311.7797430665578</v>
      </c>
      <c r="T56" s="7">
        <f t="shared" si="10"/>
        <v>0.0017116614266196053</v>
      </c>
      <c r="V56" s="30">
        <f>+claims!D56</f>
        <v>2</v>
      </c>
      <c r="W56" s="30">
        <f>+claims!E56</f>
        <v>4</v>
      </c>
      <c r="X56" s="30">
        <f>+claims!F56</f>
        <v>1</v>
      </c>
      <c r="Z56" s="7">
        <f t="shared" si="5"/>
        <v>0.006519133306056281</v>
      </c>
      <c r="AA56" s="7">
        <f t="shared" si="6"/>
        <v>0.012933651579924836</v>
      </c>
      <c r="AB56" s="7">
        <f t="shared" si="8"/>
        <v>0.003173435449986101</v>
      </c>
      <c r="AD56" s="7">
        <f t="shared" si="7"/>
        <v>0.006984457135977377</v>
      </c>
    </row>
    <row r="57" spans="1:30" ht="12.75">
      <c r="A57" t="s">
        <v>85</v>
      </c>
      <c r="B57" t="s">
        <v>86</v>
      </c>
      <c r="C57" s="17">
        <v>2</v>
      </c>
      <c r="D57" s="17">
        <v>2</v>
      </c>
      <c r="E57" s="17">
        <v>2</v>
      </c>
      <c r="F57" s="17">
        <v>2</v>
      </c>
      <c r="G57" s="17">
        <f>AVERAGE(C57:F57)</f>
        <v>2</v>
      </c>
      <c r="H57" s="17">
        <v>2</v>
      </c>
      <c r="I57" s="17">
        <v>2</v>
      </c>
      <c r="J57" s="17">
        <v>2</v>
      </c>
      <c r="K57" s="17">
        <v>2</v>
      </c>
      <c r="L57" s="17">
        <f t="shared" si="1"/>
        <v>2</v>
      </c>
      <c r="M57" s="17">
        <v>2</v>
      </c>
      <c r="N57" s="17">
        <v>2</v>
      </c>
      <c r="O57" s="17">
        <v>2</v>
      </c>
      <c r="P57" s="17">
        <v>1.96969696969697</v>
      </c>
      <c r="Q57" s="17">
        <f t="shared" si="2"/>
        <v>1.9924242424242424</v>
      </c>
      <c r="R57" s="17">
        <f t="shared" si="11"/>
        <v>1.996212121212121</v>
      </c>
      <c r="T57" s="7">
        <f t="shared" si="10"/>
        <v>1.0959144598755639E-05</v>
      </c>
      <c r="V57" s="30">
        <f>+claims!D57</f>
        <v>0</v>
      </c>
      <c r="W57" s="30">
        <f>+claims!E57</f>
        <v>0</v>
      </c>
      <c r="X57" s="30">
        <f>+claims!F57</f>
        <v>0</v>
      </c>
      <c r="Z57" s="7">
        <f aca="true" t="shared" si="12" ref="Z57:Z104">IF(G57&gt;100,IF(V57&lt;1,0,+V57/G57),IF(V57&lt;1,0,+V57/100))</f>
        <v>0</v>
      </c>
      <c r="AA57" s="7">
        <f aca="true" t="shared" si="13" ref="AA57:AA104">IF(L57&gt;100,IF(W57&lt;1,0,+W57/L57),IF(W57&lt;1,0,+W57/100))</f>
        <v>0</v>
      </c>
      <c r="AB57" s="7">
        <f t="shared" si="8"/>
        <v>0</v>
      </c>
      <c r="AD57" s="7">
        <f t="shared" si="7"/>
        <v>0</v>
      </c>
    </row>
    <row r="58" spans="1:30" ht="12.75">
      <c r="A58" t="s">
        <v>87</v>
      </c>
      <c r="B58" t="s">
        <v>88</v>
      </c>
      <c r="C58" s="17">
        <v>585.492615384615</v>
      </c>
      <c r="D58" s="17">
        <v>586.2712890625</v>
      </c>
      <c r="E58" s="17">
        <v>586.218371212121</v>
      </c>
      <c r="F58" s="17">
        <v>570.653693181818</v>
      </c>
      <c r="G58" s="17">
        <f aca="true" t="shared" si="14" ref="G58:G92">AVERAGE(C58:F58)</f>
        <v>582.1589922102635</v>
      </c>
      <c r="H58" s="17">
        <v>577.151711538462</v>
      </c>
      <c r="I58" s="17">
        <v>577.994230769231</v>
      </c>
      <c r="J58" s="17">
        <v>575.8225</v>
      </c>
      <c r="K58" s="17">
        <v>568.885576923077</v>
      </c>
      <c r="L58" s="17">
        <f aca="true" t="shared" si="15" ref="L58:L92">AVERAGE(H58:K58)</f>
        <v>574.9635048076925</v>
      </c>
      <c r="M58" s="17">
        <v>600.697730769231</v>
      </c>
      <c r="N58" s="17">
        <v>603.367307692308</v>
      </c>
      <c r="O58" s="17">
        <v>597.680557692308</v>
      </c>
      <c r="P58" s="17">
        <v>620.94</v>
      </c>
      <c r="Q58" s="17">
        <f aca="true" t="shared" si="16" ref="Q58:Q107">AVERAGE(M58:P58)</f>
        <v>605.6713990384618</v>
      </c>
      <c r="R58" s="17">
        <f t="shared" si="11"/>
        <v>591.5166998235056</v>
      </c>
      <c r="T58" s="7">
        <f t="shared" si="10"/>
        <v>0.0032474089186515305</v>
      </c>
      <c r="V58" s="30">
        <f>+claims!D58</f>
        <v>54</v>
      </c>
      <c r="W58" s="30">
        <f>+claims!E58</f>
        <v>50</v>
      </c>
      <c r="X58" s="30">
        <f>+claims!F58</f>
        <v>39</v>
      </c>
      <c r="Z58" s="7">
        <f t="shared" si="12"/>
        <v>0.09275816524791623</v>
      </c>
      <c r="AA58" s="7">
        <f t="shared" si="13"/>
        <v>0.08696204121116079</v>
      </c>
      <c r="AB58" s="7">
        <f t="shared" si="8"/>
        <v>0.0643913515842332</v>
      </c>
      <c r="AD58" s="7">
        <f aca="true" t="shared" si="17" ref="AD58:AD104">(+Z58+(AA58*2)+(AB58*3))/6</f>
        <v>0.07664271707048957</v>
      </c>
    </row>
    <row r="59" spans="1:30" ht="12.75">
      <c r="A59" t="s">
        <v>89</v>
      </c>
      <c r="B59" t="s">
        <v>90</v>
      </c>
      <c r="C59" s="17">
        <v>311.920192307692</v>
      </c>
      <c r="D59" s="17">
        <v>314.11328125</v>
      </c>
      <c r="E59" s="17">
        <v>306.35321969697</v>
      </c>
      <c r="F59" s="17">
        <v>306.920454545455</v>
      </c>
      <c r="G59" s="17">
        <f t="shared" si="14"/>
        <v>309.82678695002926</v>
      </c>
      <c r="H59" s="17">
        <v>307.279326923077</v>
      </c>
      <c r="I59" s="17">
        <v>308.723076923077</v>
      </c>
      <c r="J59" s="17">
        <v>315.242307692308</v>
      </c>
      <c r="K59" s="17">
        <v>327.512019230769</v>
      </c>
      <c r="L59" s="17">
        <f t="shared" si="15"/>
        <v>314.6891826923078</v>
      </c>
      <c r="M59" s="17">
        <v>323.412788461539</v>
      </c>
      <c r="N59" s="17">
        <v>318.393269230769</v>
      </c>
      <c r="O59" s="17">
        <v>306.818557692308</v>
      </c>
      <c r="P59" s="17">
        <v>305.380871212121</v>
      </c>
      <c r="Q59" s="17">
        <f t="shared" si="16"/>
        <v>313.50137164918425</v>
      </c>
      <c r="R59" s="17">
        <f t="shared" si="11"/>
        <v>313.2848778803663</v>
      </c>
      <c r="T59" s="7">
        <f t="shared" si="10"/>
        <v>0.0017199245715478772</v>
      </c>
      <c r="V59" s="30">
        <f>+claims!D59</f>
        <v>5</v>
      </c>
      <c r="W59" s="30">
        <f>+claims!E59</f>
        <v>2</v>
      </c>
      <c r="X59" s="30">
        <f>+claims!F59</f>
        <v>5</v>
      </c>
      <c r="Z59" s="7">
        <f t="shared" si="12"/>
        <v>0.016138049421809453</v>
      </c>
      <c r="AA59" s="7">
        <f t="shared" si="13"/>
        <v>0.006355477436145401</v>
      </c>
      <c r="AB59" s="7">
        <f t="shared" si="8"/>
        <v>0.0159488935365652</v>
      </c>
      <c r="AD59" s="7">
        <f t="shared" si="17"/>
        <v>0.012782614150632643</v>
      </c>
    </row>
    <row r="60" spans="1:30" ht="12.75">
      <c r="A60" t="s">
        <v>91</v>
      </c>
      <c r="B60" t="s">
        <v>92</v>
      </c>
      <c r="C60" s="17">
        <v>7811.036538461543</v>
      </c>
      <c r="D60" s="17">
        <v>7857.0301953125</v>
      </c>
      <c r="E60" s="17">
        <v>7925.945454545448</v>
      </c>
      <c r="F60" s="17">
        <v>7915.77553030303</v>
      </c>
      <c r="G60" s="17">
        <f t="shared" si="14"/>
        <v>7877.446929655631</v>
      </c>
      <c r="H60" s="17">
        <v>7923.920461538459</v>
      </c>
      <c r="I60" s="17">
        <v>7946.394961538463</v>
      </c>
      <c r="J60" s="17">
        <v>8018.035499999997</v>
      </c>
      <c r="K60" s="17">
        <v>8090.31286538462</v>
      </c>
      <c r="L60" s="17">
        <f t="shared" si="15"/>
        <v>7994.665947115385</v>
      </c>
      <c r="M60" s="17">
        <v>8083.655980769233</v>
      </c>
      <c r="N60" s="17">
        <v>8110.892288461541</v>
      </c>
      <c r="O60" s="17">
        <v>8163.204980769233</v>
      </c>
      <c r="P60" s="17">
        <v>8163.193636363637</v>
      </c>
      <c r="Q60" s="17">
        <f t="shared" si="16"/>
        <v>8130.236721590912</v>
      </c>
      <c r="R60" s="17">
        <f t="shared" si="11"/>
        <v>8042.91483144319</v>
      </c>
      <c r="T60" s="7">
        <f t="shared" si="10"/>
        <v>0.04415536089408205</v>
      </c>
      <c r="V60" s="30">
        <f>+claims!D60</f>
        <v>472</v>
      </c>
      <c r="W60" s="30">
        <f>+claims!E60</f>
        <v>529</v>
      </c>
      <c r="X60" s="30">
        <f>+claims!F60</f>
        <v>392</v>
      </c>
      <c r="Z60" s="7">
        <f t="shared" si="12"/>
        <v>0.05991789017620635</v>
      </c>
      <c r="AA60" s="7">
        <f t="shared" si="13"/>
        <v>0.06616911869730747</v>
      </c>
      <c r="AB60" s="7">
        <f aca="true" t="shared" si="18" ref="AB60:AB111">IF(Q60&gt;100,IF(X60&lt;1,0,+X60/Q60),IF(X60&lt;1,0,+X60/100))</f>
        <v>0.04821507828412825</v>
      </c>
      <c r="AD60" s="7">
        <f t="shared" si="17"/>
        <v>0.056150227070534346</v>
      </c>
    </row>
    <row r="61" spans="1:30" ht="12.75">
      <c r="A61" t="s">
        <v>93</v>
      </c>
      <c r="B61" t="s">
        <v>94</v>
      </c>
      <c r="C61" s="17">
        <v>40.8307692307692</v>
      </c>
      <c r="D61" s="17">
        <v>41.71875</v>
      </c>
      <c r="E61" s="17">
        <v>42.6212121212121</v>
      </c>
      <c r="F61" s="17">
        <v>42.6145833333333</v>
      </c>
      <c r="G61" s="17">
        <f t="shared" si="14"/>
        <v>41.946328671328644</v>
      </c>
      <c r="H61" s="17">
        <v>43.0307692307692</v>
      </c>
      <c r="I61" s="17">
        <v>42.6538461538462</v>
      </c>
      <c r="J61" s="17">
        <v>41.2028846153846</v>
      </c>
      <c r="K61" s="17">
        <v>40.0769230769231</v>
      </c>
      <c r="L61" s="17">
        <f t="shared" si="15"/>
        <v>41.74110576923077</v>
      </c>
      <c r="M61" s="17">
        <v>39.6711538461539</v>
      </c>
      <c r="N61" s="17">
        <v>39.6769230769231</v>
      </c>
      <c r="O61" s="17">
        <v>42.7692307692308</v>
      </c>
      <c r="P61" s="17">
        <v>41.9474431818182</v>
      </c>
      <c r="Q61" s="17">
        <f t="shared" si="16"/>
        <v>41.0161877185315</v>
      </c>
      <c r="R61" s="17">
        <f t="shared" si="11"/>
        <v>41.412850560897446</v>
      </c>
      <c r="T61" s="7">
        <f t="shared" si="10"/>
        <v>0.00022735530594211175</v>
      </c>
      <c r="V61" s="30">
        <f>+claims!D61</f>
        <v>0</v>
      </c>
      <c r="W61" s="30">
        <f>+claims!E61</f>
        <v>0</v>
      </c>
      <c r="X61" s="30">
        <f>+claims!F61</f>
        <v>1</v>
      </c>
      <c r="Z61" s="7">
        <f t="shared" si="12"/>
        <v>0</v>
      </c>
      <c r="AA61" s="7">
        <f t="shared" si="13"/>
        <v>0</v>
      </c>
      <c r="AB61" s="7">
        <f t="shared" si="18"/>
        <v>0.01</v>
      </c>
      <c r="AD61" s="7">
        <f t="shared" si="17"/>
        <v>0.005</v>
      </c>
    </row>
    <row r="62" spans="1:30" ht="12.75">
      <c r="A62" t="s">
        <v>95</v>
      </c>
      <c r="B62" t="s">
        <v>96</v>
      </c>
      <c r="C62" s="17">
        <v>14.9510769230769</v>
      </c>
      <c r="D62" s="17">
        <v>14.63</v>
      </c>
      <c r="E62" s="17">
        <v>14.7764772727273</v>
      </c>
      <c r="F62" s="17">
        <v>15.43</v>
      </c>
      <c r="G62" s="17">
        <f t="shared" si="14"/>
        <v>14.94688854895105</v>
      </c>
      <c r="H62" s="17">
        <v>14.7664615384615</v>
      </c>
      <c r="I62" s="17">
        <v>15.7510576923077</v>
      </c>
      <c r="J62" s="17">
        <v>16.428</v>
      </c>
      <c r="K62" s="17">
        <v>16.5664423076923</v>
      </c>
      <c r="L62" s="17">
        <f t="shared" si="15"/>
        <v>15.877990384615376</v>
      </c>
      <c r="M62" s="17">
        <v>16.428</v>
      </c>
      <c r="N62" s="17">
        <v>16.428</v>
      </c>
      <c r="O62" s="17">
        <v>16.428</v>
      </c>
      <c r="P62" s="17">
        <v>16.4279924242424</v>
      </c>
      <c r="Q62" s="17">
        <f t="shared" si="16"/>
        <v>16.427998106060603</v>
      </c>
      <c r="R62" s="17">
        <f t="shared" si="11"/>
        <v>15.997810606060602</v>
      </c>
      <c r="T62" s="7">
        <f t="shared" si="10"/>
        <v>8.782749980942263E-05</v>
      </c>
      <c r="V62" s="30">
        <f>+claims!D62</f>
        <v>0</v>
      </c>
      <c r="W62" s="30">
        <f>+claims!E62</f>
        <v>0</v>
      </c>
      <c r="X62" s="30">
        <f>+claims!F62</f>
        <v>0</v>
      </c>
      <c r="Z62" s="7">
        <f t="shared" si="12"/>
        <v>0</v>
      </c>
      <c r="AA62" s="7">
        <f t="shared" si="13"/>
        <v>0</v>
      </c>
      <c r="AB62" s="7">
        <f t="shared" si="18"/>
        <v>0</v>
      </c>
      <c r="AD62" s="7">
        <f t="shared" si="17"/>
        <v>0</v>
      </c>
    </row>
    <row r="63" spans="1:30" ht="12.75">
      <c r="A63" t="s">
        <v>97</v>
      </c>
      <c r="B63" t="s">
        <v>98</v>
      </c>
      <c r="C63" s="17">
        <v>32.03</v>
      </c>
      <c r="D63" s="17">
        <v>31.796875</v>
      </c>
      <c r="E63" s="17">
        <v>30.5606060606061</v>
      </c>
      <c r="F63" s="17">
        <v>30.9327651515152</v>
      </c>
      <c r="G63" s="17">
        <f t="shared" si="14"/>
        <v>31.330061553030326</v>
      </c>
      <c r="H63" s="17">
        <v>30.8625</v>
      </c>
      <c r="I63" s="17">
        <v>31.8461538461538</v>
      </c>
      <c r="J63" s="17">
        <v>33</v>
      </c>
      <c r="K63" s="17">
        <v>32.9403846153846</v>
      </c>
      <c r="L63" s="17">
        <f t="shared" si="15"/>
        <v>32.1622596153846</v>
      </c>
      <c r="M63" s="17">
        <v>31.3846153846154</v>
      </c>
      <c r="N63" s="17">
        <v>29.2307692307692</v>
      </c>
      <c r="O63" s="17">
        <v>30.5076923076923</v>
      </c>
      <c r="P63" s="17">
        <v>32.0871212121212</v>
      </c>
      <c r="Q63" s="17">
        <f t="shared" si="16"/>
        <v>30.80254953379952</v>
      </c>
      <c r="R63" s="17">
        <f t="shared" si="11"/>
        <v>31.343704897533016</v>
      </c>
      <c r="T63" s="7">
        <f t="shared" si="10"/>
        <v>0.00017207599862894966</v>
      </c>
      <c r="V63" s="30">
        <f>+claims!D63</f>
        <v>0</v>
      </c>
      <c r="W63" s="30">
        <f>+claims!E63</f>
        <v>0</v>
      </c>
      <c r="X63" s="30">
        <f>+claims!F63</f>
        <v>0</v>
      </c>
      <c r="Z63" s="7">
        <f t="shared" si="12"/>
        <v>0</v>
      </c>
      <c r="AA63" s="7">
        <f t="shared" si="13"/>
        <v>0</v>
      </c>
      <c r="AB63" s="7">
        <f t="shared" si="18"/>
        <v>0</v>
      </c>
      <c r="AD63" s="7">
        <f t="shared" si="17"/>
        <v>0</v>
      </c>
    </row>
    <row r="64" spans="1:30" ht="12.75">
      <c r="A64" t="s">
        <v>510</v>
      </c>
      <c r="B64" t="s">
        <v>511</v>
      </c>
      <c r="C64" s="17">
        <v>98.3605769230769</v>
      </c>
      <c r="D64" s="17">
        <v>101.0771484375</v>
      </c>
      <c r="E64" s="17">
        <v>105.352272727273</v>
      </c>
      <c r="F64" s="17">
        <v>100.940340909091</v>
      </c>
      <c r="G64" s="17">
        <f t="shared" si="14"/>
        <v>101.43258474923522</v>
      </c>
      <c r="H64" s="17">
        <v>124.820192307692</v>
      </c>
      <c r="I64" s="17">
        <v>141.457692307692</v>
      </c>
      <c r="J64" s="17">
        <v>152.433173076923</v>
      </c>
      <c r="K64" s="17">
        <v>156.598230769231</v>
      </c>
      <c r="L64" s="17">
        <f t="shared" si="15"/>
        <v>143.8273221153845</v>
      </c>
      <c r="M64" s="17">
        <v>155.835096153846</v>
      </c>
      <c r="N64" s="17">
        <v>154.146153846154</v>
      </c>
      <c r="O64" s="17">
        <v>156.930769230769</v>
      </c>
      <c r="P64" s="17">
        <v>159.178977272727</v>
      </c>
      <c r="Q64" s="17">
        <f t="shared" si="16"/>
        <v>156.522749125874</v>
      </c>
      <c r="R64" s="17">
        <f t="shared" si="11"/>
        <v>143.10924605960437</v>
      </c>
      <c r="T64" s="7">
        <f t="shared" si="10"/>
        <v>0.0007856654632643867</v>
      </c>
      <c r="V64" s="30">
        <f>+claims!D64</f>
        <v>2</v>
      </c>
      <c r="W64" s="30">
        <f>+claims!E64</f>
        <v>2</v>
      </c>
      <c r="X64" s="30">
        <f>+claims!F64</f>
        <v>9</v>
      </c>
      <c r="Z64" s="7">
        <f>IF(G64&gt;100,IF(V64&lt;1,0,+V64/G64),IF(V64&lt;1,0,+V64/100))</f>
        <v>0.01971752967692248</v>
      </c>
      <c r="AA64" s="7">
        <f>IF(L64&gt;100,IF(W64&lt;1,0,+W64/L64),IF(W64&lt;1,0,+W64/100))</f>
        <v>0.013905563773171786</v>
      </c>
      <c r="AB64" s="7">
        <f>IF(Q64&gt;100,IF(X64&lt;1,0,+X64/Q64),IF(X64&lt;1,0,+X64/100))</f>
        <v>0.057499628969347405</v>
      </c>
      <c r="AD64" s="7">
        <f>(+Z64+(AA64*2)+(AB64*3))/6</f>
        <v>0.03667125735521804</v>
      </c>
    </row>
    <row r="65" spans="1:30" ht="12.75">
      <c r="A65" t="s">
        <v>99</v>
      </c>
      <c r="B65" t="s">
        <v>512</v>
      </c>
      <c r="C65" s="17">
        <v>54.53557692307689</v>
      </c>
      <c r="D65" s="17">
        <v>54.85748046875</v>
      </c>
      <c r="E65" s="17">
        <v>58.27083333333326</v>
      </c>
      <c r="F65" s="17">
        <v>59.24952651515153</v>
      </c>
      <c r="G65" s="17">
        <f t="shared" si="14"/>
        <v>56.72835431007792</v>
      </c>
      <c r="H65" s="17">
        <v>65.1182692307692</v>
      </c>
      <c r="I65" s="17">
        <v>62.8387115384615</v>
      </c>
      <c r="J65" s="17">
        <v>60.3538461538462</v>
      </c>
      <c r="K65" s="17">
        <v>63.2317307692308</v>
      </c>
      <c r="L65" s="17">
        <f t="shared" si="15"/>
        <v>62.88563942307693</v>
      </c>
      <c r="M65" s="17">
        <v>61.3019230769231</v>
      </c>
      <c r="N65" s="17">
        <v>57.5872692307692</v>
      </c>
      <c r="O65" s="17">
        <v>58.7086538461538</v>
      </c>
      <c r="P65" s="17">
        <v>58.8449431818182</v>
      </c>
      <c r="Q65" s="17">
        <f t="shared" si="16"/>
        <v>59.11069733391607</v>
      </c>
      <c r="R65" s="17">
        <f t="shared" si="11"/>
        <v>59.97195419299666</v>
      </c>
      <c r="T65" s="7">
        <f aca="true" t="shared" si="19" ref="T65:T83">+R65/$R$269</f>
        <v>0.00032924422754828086</v>
      </c>
      <c r="V65" s="30">
        <f>+claims!D65</f>
        <v>0</v>
      </c>
      <c r="W65" s="30">
        <f>+claims!E65</f>
        <v>0</v>
      </c>
      <c r="X65" s="30">
        <f>+claims!F65</f>
        <v>0</v>
      </c>
      <c r="Z65" s="7">
        <f t="shared" si="12"/>
        <v>0</v>
      </c>
      <c r="AA65" s="7">
        <f t="shared" si="13"/>
        <v>0</v>
      </c>
      <c r="AB65" s="7">
        <f t="shared" si="18"/>
        <v>0</v>
      </c>
      <c r="AD65" s="7">
        <f t="shared" si="17"/>
        <v>0</v>
      </c>
    </row>
    <row r="66" spans="1:30" ht="12.75">
      <c r="A66" t="s">
        <v>100</v>
      </c>
      <c r="B66" t="s">
        <v>101</v>
      </c>
      <c r="C66" s="17">
        <v>154.819903846154</v>
      </c>
      <c r="D66" s="17">
        <v>158.15478515625</v>
      </c>
      <c r="E66" s="17">
        <v>157.964962121212</v>
      </c>
      <c r="F66" s="17">
        <v>160.018465909091</v>
      </c>
      <c r="G66" s="17">
        <f t="shared" si="14"/>
        <v>157.73952925817676</v>
      </c>
      <c r="H66" s="17">
        <v>158.897596153846</v>
      </c>
      <c r="I66" s="17">
        <v>160.476923076923</v>
      </c>
      <c r="J66" s="17">
        <v>160.982211538462</v>
      </c>
      <c r="K66" s="17">
        <v>165.008653846154</v>
      </c>
      <c r="L66" s="17">
        <f t="shared" si="15"/>
        <v>161.34134615384625</v>
      </c>
      <c r="M66" s="17">
        <v>166.876442307692</v>
      </c>
      <c r="N66" s="17">
        <v>171.146153846154</v>
      </c>
      <c r="O66" s="17">
        <v>171.943846153846</v>
      </c>
      <c r="P66" s="17">
        <v>169.569924242424</v>
      </c>
      <c r="Q66" s="17">
        <f t="shared" si="16"/>
        <v>169.884091637529</v>
      </c>
      <c r="R66" s="17">
        <f t="shared" si="11"/>
        <v>165.0124160797427</v>
      </c>
      <c r="T66" s="7">
        <f t="shared" si="19"/>
        <v>0.0009059132089178248</v>
      </c>
      <c r="V66" s="30">
        <f>+claims!D66</f>
        <v>0</v>
      </c>
      <c r="W66" s="30">
        <f>+claims!E66</f>
        <v>0</v>
      </c>
      <c r="X66" s="30">
        <f>+claims!F66</f>
        <v>0</v>
      </c>
      <c r="Z66" s="7">
        <f t="shared" si="12"/>
        <v>0</v>
      </c>
      <c r="AA66" s="7">
        <f t="shared" si="13"/>
        <v>0</v>
      </c>
      <c r="AB66" s="7">
        <f t="shared" si="18"/>
        <v>0</v>
      </c>
      <c r="AD66" s="7">
        <f t="shared" si="17"/>
        <v>0</v>
      </c>
    </row>
    <row r="67" spans="1:30" ht="12.75">
      <c r="A67" t="s">
        <v>102</v>
      </c>
      <c r="B67" t="s">
        <v>103</v>
      </c>
      <c r="C67" s="17">
        <v>237.460673076923</v>
      </c>
      <c r="D67" s="17">
        <v>237.68729285037878</v>
      </c>
      <c r="E67" s="17">
        <v>243.50748106060638</v>
      </c>
      <c r="F67" s="17">
        <v>248.6587762237763</v>
      </c>
      <c r="G67" s="17">
        <f t="shared" si="14"/>
        <v>241.8285558029211</v>
      </c>
      <c r="H67" s="17">
        <v>287.195192307692</v>
      </c>
      <c r="I67" s="17">
        <v>312.3266923076922</v>
      </c>
      <c r="J67" s="17">
        <v>320.6703461538463</v>
      </c>
      <c r="K67" s="17">
        <v>332.02569230769194</v>
      </c>
      <c r="L67" s="17">
        <f t="shared" si="15"/>
        <v>313.0544807692306</v>
      </c>
      <c r="M67" s="17">
        <v>349.4733461538457</v>
      </c>
      <c r="N67" s="17">
        <v>350.7894230769226</v>
      </c>
      <c r="O67" s="17">
        <v>358.275403846154</v>
      </c>
      <c r="P67" s="17">
        <v>359.139053030303</v>
      </c>
      <c r="Q67" s="17">
        <f t="shared" si="16"/>
        <v>354.4193065268063</v>
      </c>
      <c r="R67" s="17">
        <f t="shared" si="11"/>
        <v>321.8659061536335</v>
      </c>
      <c r="T67" s="7">
        <f t="shared" si="19"/>
        <v>0.0017670341590779052</v>
      </c>
      <c r="V67" s="30">
        <f>+claims!D67</f>
        <v>1</v>
      </c>
      <c r="W67" s="30">
        <f>+claims!E67</f>
        <v>2</v>
      </c>
      <c r="X67" s="30">
        <f>+claims!F67</f>
        <v>6</v>
      </c>
      <c r="Z67" s="7">
        <f t="shared" si="12"/>
        <v>0.004135160947720967</v>
      </c>
      <c r="AA67" s="7">
        <f t="shared" si="13"/>
        <v>0.006388664347131029</v>
      </c>
      <c r="AB67" s="7">
        <f t="shared" si="18"/>
        <v>0.01692910033259205</v>
      </c>
      <c r="AD67" s="7">
        <f t="shared" si="17"/>
        <v>0.011283298439959863</v>
      </c>
    </row>
    <row r="68" spans="1:30" ht="12.75">
      <c r="A68" t="s">
        <v>104</v>
      </c>
      <c r="B68" t="s">
        <v>105</v>
      </c>
      <c r="C68" s="17">
        <v>1605.1795576923053</v>
      </c>
      <c r="D68" s="17">
        <v>1589.58935546875</v>
      </c>
      <c r="E68" s="17">
        <v>1571.3061553030257</v>
      </c>
      <c r="F68" s="17">
        <v>1544.3427840909085</v>
      </c>
      <c r="G68" s="17">
        <f t="shared" si="14"/>
        <v>1577.6044631387472</v>
      </c>
      <c r="H68" s="17">
        <v>1507.37596153847</v>
      </c>
      <c r="I68" s="17">
        <v>1515.87142307693</v>
      </c>
      <c r="J68" s="17">
        <v>1517.07759615384</v>
      </c>
      <c r="K68" s="17">
        <v>1534.3306923077</v>
      </c>
      <c r="L68" s="17">
        <f t="shared" si="15"/>
        <v>1518.663918269235</v>
      </c>
      <c r="M68" s="17">
        <v>1533.1863461538462</v>
      </c>
      <c r="N68" s="17">
        <v>1546.3860576923084</v>
      </c>
      <c r="O68" s="17">
        <v>1557.0454807692315</v>
      </c>
      <c r="P68" s="17">
        <v>1568.3878219696942</v>
      </c>
      <c r="Q68" s="17">
        <f t="shared" si="16"/>
        <v>1551.2514266462701</v>
      </c>
      <c r="R68" s="17">
        <f t="shared" si="11"/>
        <v>1544.7810966026711</v>
      </c>
      <c r="T68" s="7">
        <f t="shared" si="19"/>
        <v>0.008480801830224946</v>
      </c>
      <c r="V68" s="30">
        <f>+claims!D68</f>
        <v>13</v>
      </c>
      <c r="W68" s="30">
        <f>+claims!E68</f>
        <v>18</v>
      </c>
      <c r="X68" s="30">
        <f>+claims!F68</f>
        <v>13</v>
      </c>
      <c r="Z68" s="7">
        <f t="shared" si="12"/>
        <v>0.008240341799068983</v>
      </c>
      <c r="AA68" s="7">
        <f t="shared" si="13"/>
        <v>0.011852523644937805</v>
      </c>
      <c r="AB68" s="7">
        <f t="shared" si="18"/>
        <v>0.008380330729561594</v>
      </c>
      <c r="AD68" s="7">
        <f t="shared" si="17"/>
        <v>0.009514396879604895</v>
      </c>
    </row>
    <row r="69" spans="1:30" ht="12.75">
      <c r="A69" t="s">
        <v>106</v>
      </c>
      <c r="B69" t="s">
        <v>565</v>
      </c>
      <c r="C69" s="17">
        <v>676.4686538461542</v>
      </c>
      <c r="D69" s="17">
        <v>685.70810546875</v>
      </c>
      <c r="E69" s="17">
        <v>676.3263257575765</v>
      </c>
      <c r="F69" s="17">
        <v>664.6748106060611</v>
      </c>
      <c r="G69" s="17">
        <f t="shared" si="14"/>
        <v>675.7944739196355</v>
      </c>
      <c r="H69" s="17">
        <v>659.6810961538462</v>
      </c>
      <c r="I69" s="17">
        <v>666.800961538462</v>
      </c>
      <c r="J69" s="17">
        <v>671.0293269230774</v>
      </c>
      <c r="K69" s="17">
        <v>665.0966346153848</v>
      </c>
      <c r="L69" s="17">
        <f t="shared" si="15"/>
        <v>665.6520048076926</v>
      </c>
      <c r="M69" s="17">
        <v>669.2602499999999</v>
      </c>
      <c r="N69" s="17">
        <v>676.6801730769234</v>
      </c>
      <c r="O69" s="17">
        <v>675.4569807692309</v>
      </c>
      <c r="P69" s="17">
        <v>679.667518939394</v>
      </c>
      <c r="Q69" s="17">
        <f t="shared" si="16"/>
        <v>675.2662306963871</v>
      </c>
      <c r="R69" s="17">
        <f t="shared" si="11"/>
        <v>672.1495292706969</v>
      </c>
      <c r="T69" s="7">
        <f t="shared" si="19"/>
        <v>0.0036900807308946097</v>
      </c>
      <c r="V69" s="30">
        <f>+claims!D69</f>
        <v>2</v>
      </c>
      <c r="W69" s="30">
        <f>+claims!E69</f>
        <v>2</v>
      </c>
      <c r="X69" s="30">
        <f>+claims!F69</f>
        <v>4</v>
      </c>
      <c r="Z69" s="7">
        <f t="shared" si="12"/>
        <v>0.002959479660139744</v>
      </c>
      <c r="AA69" s="7">
        <f t="shared" si="13"/>
        <v>0.0030045729383445657</v>
      </c>
      <c r="AB69" s="7">
        <f t="shared" si="18"/>
        <v>0.005923589568332018</v>
      </c>
      <c r="AD69" s="7">
        <f t="shared" si="17"/>
        <v>0.004456565706970821</v>
      </c>
    </row>
    <row r="70" spans="1:30" ht="12.75">
      <c r="A70" t="s">
        <v>107</v>
      </c>
      <c r="B70" t="s">
        <v>108</v>
      </c>
      <c r="C70" s="17">
        <v>23</v>
      </c>
      <c r="D70" s="17">
        <v>23</v>
      </c>
      <c r="E70" s="17">
        <v>22.3333333333333</v>
      </c>
      <c r="F70" s="17">
        <v>23</v>
      </c>
      <c r="G70" s="17">
        <f t="shared" si="14"/>
        <v>22.833333333333325</v>
      </c>
      <c r="H70" s="17">
        <v>23.35</v>
      </c>
      <c r="I70" s="17">
        <v>23</v>
      </c>
      <c r="J70" s="17">
        <v>23.1230769230769</v>
      </c>
      <c r="K70" s="17">
        <v>22.6951923076923</v>
      </c>
      <c r="L70" s="17">
        <f t="shared" si="15"/>
        <v>23.0420673076923</v>
      </c>
      <c r="M70" s="17">
        <v>22.9673076923077</v>
      </c>
      <c r="N70" s="17">
        <v>23.3538461538462</v>
      </c>
      <c r="O70" s="17">
        <v>22.8927884615385</v>
      </c>
      <c r="P70" s="17">
        <v>23.2424242424242</v>
      </c>
      <c r="Q70" s="17">
        <f t="shared" si="16"/>
        <v>23.11409163752915</v>
      </c>
      <c r="R70" s="17">
        <f t="shared" si="11"/>
        <v>23.043290476884227</v>
      </c>
      <c r="T70" s="7">
        <f t="shared" si="19"/>
        <v>0.00012650697272289943</v>
      </c>
      <c r="V70" s="30">
        <f>+claims!D70</f>
        <v>0</v>
      </c>
      <c r="W70" s="30">
        <f>+claims!E70</f>
        <v>0</v>
      </c>
      <c r="X70" s="30">
        <f>+claims!F70</f>
        <v>0</v>
      </c>
      <c r="Z70" s="7">
        <f t="shared" si="12"/>
        <v>0</v>
      </c>
      <c r="AA70" s="7">
        <f t="shared" si="13"/>
        <v>0</v>
      </c>
      <c r="AB70" s="7">
        <f t="shared" si="18"/>
        <v>0</v>
      </c>
      <c r="AD70" s="7">
        <f t="shared" si="17"/>
        <v>0</v>
      </c>
    </row>
    <row r="71" spans="1:30" ht="12.75">
      <c r="A71" t="s">
        <v>109</v>
      </c>
      <c r="B71" t="s">
        <v>110</v>
      </c>
      <c r="C71" s="17">
        <v>42.5461538461539</v>
      </c>
      <c r="D71" s="17">
        <v>43.6171875</v>
      </c>
      <c r="E71" s="17">
        <v>43.5587121212121</v>
      </c>
      <c r="F71" s="17">
        <v>43.4914772727273</v>
      </c>
      <c r="G71" s="17">
        <f t="shared" si="14"/>
        <v>43.30338268502333</v>
      </c>
      <c r="H71" s="17">
        <v>42.6692307692308</v>
      </c>
      <c r="I71" s="17">
        <v>43.4552884615385</v>
      </c>
      <c r="J71" s="17">
        <v>43.8769230769231</v>
      </c>
      <c r="K71" s="17">
        <v>42.6177884615385</v>
      </c>
      <c r="L71" s="17">
        <f t="shared" si="15"/>
        <v>43.15480769230773</v>
      </c>
      <c r="M71" s="17">
        <v>42.4692307692308</v>
      </c>
      <c r="N71" s="17">
        <v>43.7081730769231</v>
      </c>
      <c r="O71" s="17">
        <v>42.0985576923077</v>
      </c>
      <c r="P71" s="17">
        <v>40.6674431818182</v>
      </c>
      <c r="Q71" s="17">
        <f t="shared" si="16"/>
        <v>42.23585118006996</v>
      </c>
      <c r="R71" s="17">
        <f t="shared" si="11"/>
        <v>42.72009193497478</v>
      </c>
      <c r="T71" s="7">
        <f t="shared" si="19"/>
        <v>0.0002345320218290439</v>
      </c>
      <c r="V71" s="30">
        <f>+claims!D71</f>
        <v>1</v>
      </c>
      <c r="W71" s="30">
        <f>+claims!E71</f>
        <v>1</v>
      </c>
      <c r="X71" s="30">
        <f>+claims!F71</f>
        <v>0</v>
      </c>
      <c r="Z71" s="7">
        <f t="shared" si="12"/>
        <v>0.01</v>
      </c>
      <c r="AA71" s="7">
        <f t="shared" si="13"/>
        <v>0.01</v>
      </c>
      <c r="AB71" s="7">
        <f t="shared" si="18"/>
        <v>0</v>
      </c>
      <c r="AD71" s="7">
        <f t="shared" si="17"/>
        <v>0.005</v>
      </c>
    </row>
    <row r="72" spans="1:30" ht="12.75">
      <c r="A72" t="s">
        <v>111</v>
      </c>
      <c r="B72" t="s">
        <v>112</v>
      </c>
      <c r="C72" s="17">
        <v>651.544230769231</v>
      </c>
      <c r="D72" s="17">
        <v>653.808984375</v>
      </c>
      <c r="E72" s="17">
        <v>646.774242424242</v>
      </c>
      <c r="F72" s="17">
        <v>637.401875</v>
      </c>
      <c r="G72" s="17">
        <f t="shared" si="14"/>
        <v>647.3823331421182</v>
      </c>
      <c r="H72" s="17">
        <v>632.422596153846</v>
      </c>
      <c r="I72" s="17">
        <v>628.137019230769</v>
      </c>
      <c r="J72" s="17">
        <v>626.975461538462</v>
      </c>
      <c r="K72" s="17">
        <v>626.054326923077</v>
      </c>
      <c r="L72" s="17">
        <f t="shared" si="15"/>
        <v>628.3973509615385</v>
      </c>
      <c r="M72" s="17">
        <v>622.954903846154</v>
      </c>
      <c r="N72" s="17">
        <v>633.622596153846</v>
      </c>
      <c r="O72" s="17">
        <v>641.764423076923</v>
      </c>
      <c r="P72" s="17">
        <v>663.088371212121</v>
      </c>
      <c r="Q72" s="17">
        <f t="shared" si="16"/>
        <v>640.3575735722609</v>
      </c>
      <c r="R72" s="17">
        <f t="shared" si="11"/>
        <v>637.541625963663</v>
      </c>
      <c r="T72" s="7">
        <f t="shared" si="19"/>
        <v>0.003500084381022113</v>
      </c>
      <c r="V72" s="30">
        <f>+claims!D72</f>
        <v>26</v>
      </c>
      <c r="W72" s="30">
        <f>+claims!E72</f>
        <v>32</v>
      </c>
      <c r="X72" s="30">
        <f>+claims!F72</f>
        <v>27</v>
      </c>
      <c r="Z72" s="7">
        <f t="shared" si="12"/>
        <v>0.04016173854143821</v>
      </c>
      <c r="AA72" s="7">
        <f t="shared" si="13"/>
        <v>0.050923193662473894</v>
      </c>
      <c r="AB72" s="7">
        <f t="shared" si="18"/>
        <v>0.04216394263814106</v>
      </c>
      <c r="AD72" s="7">
        <f t="shared" si="17"/>
        <v>0.04474999229680152</v>
      </c>
    </row>
    <row r="73" spans="1:30" ht="12.75">
      <c r="A73" t="s">
        <v>113</v>
      </c>
      <c r="B73" t="s">
        <v>114</v>
      </c>
      <c r="C73" s="17">
        <v>22.8538461538462</v>
      </c>
      <c r="D73" s="17">
        <v>23.4337890625</v>
      </c>
      <c r="E73" s="17">
        <v>24.0151515151515</v>
      </c>
      <c r="F73" s="17">
        <v>0.23</v>
      </c>
      <c r="G73" s="17">
        <f t="shared" si="14"/>
        <v>17.633196682874427</v>
      </c>
      <c r="H73" s="17">
        <v>23.01</v>
      </c>
      <c r="I73" s="17">
        <v>23.5</v>
      </c>
      <c r="J73" s="17">
        <v>24.1769230769231</v>
      </c>
      <c r="K73" s="17">
        <v>24.5</v>
      </c>
      <c r="L73" s="17">
        <f t="shared" si="15"/>
        <v>23.796730769230777</v>
      </c>
      <c r="M73" s="17">
        <v>24.6538461538462</v>
      </c>
      <c r="N73" s="17">
        <v>24.80769230769227</v>
      </c>
      <c r="O73" s="17">
        <v>24.176923076923064</v>
      </c>
      <c r="P73" s="17">
        <v>23.033617424242415</v>
      </c>
      <c r="Q73" s="17">
        <f t="shared" si="16"/>
        <v>24.168019740675987</v>
      </c>
      <c r="R73" s="17">
        <f t="shared" si="11"/>
        <v>22.95511957389399</v>
      </c>
      <c r="T73" s="7">
        <f t="shared" si="19"/>
        <v>0.0001260229171132751</v>
      </c>
      <c r="V73" s="30">
        <f>+claims!D73</f>
        <v>0</v>
      </c>
      <c r="W73" s="30">
        <f>+claims!E73</f>
        <v>1</v>
      </c>
      <c r="X73" s="30">
        <f>+claims!F73</f>
        <v>1</v>
      </c>
      <c r="Z73" s="7">
        <f t="shared" si="12"/>
        <v>0</v>
      </c>
      <c r="AA73" s="7">
        <f t="shared" si="13"/>
        <v>0.01</v>
      </c>
      <c r="AB73" s="7">
        <f t="shared" si="18"/>
        <v>0.01</v>
      </c>
      <c r="AD73" s="7">
        <f t="shared" si="17"/>
        <v>0.008333333333333333</v>
      </c>
    </row>
    <row r="74" spans="1:30" ht="12.75">
      <c r="A74" t="s">
        <v>115</v>
      </c>
      <c r="B74" t="s">
        <v>116</v>
      </c>
      <c r="C74" s="17">
        <v>28.5421730769231</v>
      </c>
      <c r="D74" s="17">
        <v>29.74794921875</v>
      </c>
      <c r="E74" s="17">
        <v>29.0757575757576</v>
      </c>
      <c r="F74" s="17">
        <v>28.0572159090909</v>
      </c>
      <c r="G74" s="17">
        <f t="shared" si="14"/>
        <v>28.8557739451304</v>
      </c>
      <c r="H74" s="17">
        <v>29.4278846153846</v>
      </c>
      <c r="I74" s="17">
        <v>30.6323076923077</v>
      </c>
      <c r="J74" s="17">
        <v>30.4006153846154</v>
      </c>
      <c r="K74" s="17">
        <v>29.3977884615385</v>
      </c>
      <c r="L74" s="17">
        <f t="shared" si="15"/>
        <v>29.96464903846155</v>
      </c>
      <c r="M74" s="17">
        <v>26.3076923076923</v>
      </c>
      <c r="N74" s="17">
        <v>28.2223076923077</v>
      </c>
      <c r="O74" s="17">
        <v>28.4298076923077</v>
      </c>
      <c r="P74" s="17">
        <v>28.7104545454545</v>
      </c>
      <c r="Q74" s="17">
        <f t="shared" si="16"/>
        <v>27.91756555944055</v>
      </c>
      <c r="R74" s="17">
        <f t="shared" si="11"/>
        <v>28.75629478339586</v>
      </c>
      <c r="T74" s="7">
        <f t="shared" si="19"/>
        <v>0.00015787119480284423</v>
      </c>
      <c r="V74" s="30">
        <f>+claims!D74</f>
        <v>0</v>
      </c>
      <c r="W74" s="30">
        <f>+claims!E74</f>
        <v>1</v>
      </c>
      <c r="X74" s="30">
        <f>+claims!F74</f>
        <v>0</v>
      </c>
      <c r="Z74" s="7">
        <f t="shared" si="12"/>
        <v>0</v>
      </c>
      <c r="AA74" s="7">
        <f t="shared" si="13"/>
        <v>0.01</v>
      </c>
      <c r="AB74" s="7">
        <f t="shared" si="18"/>
        <v>0</v>
      </c>
      <c r="AD74" s="7">
        <f t="shared" si="17"/>
        <v>0.0033333333333333335</v>
      </c>
    </row>
    <row r="75" spans="1:30" ht="12.75">
      <c r="A75" t="s">
        <v>117</v>
      </c>
      <c r="B75" t="s">
        <v>118</v>
      </c>
      <c r="C75" s="17">
        <v>4.5</v>
      </c>
      <c r="D75" s="17">
        <v>4.5</v>
      </c>
      <c r="E75" s="17">
        <v>4.5</v>
      </c>
      <c r="F75" s="17">
        <v>4.18</v>
      </c>
      <c r="G75" s="17">
        <f t="shared" si="14"/>
        <v>4.42</v>
      </c>
      <c r="H75" s="17">
        <v>5</v>
      </c>
      <c r="I75" s="17">
        <v>4.76923076923077</v>
      </c>
      <c r="J75" s="17">
        <v>5</v>
      </c>
      <c r="K75" s="17">
        <v>5</v>
      </c>
      <c r="L75" s="17">
        <f t="shared" si="15"/>
        <v>4.9423076923076925</v>
      </c>
      <c r="M75" s="17">
        <v>5</v>
      </c>
      <c r="N75" s="17">
        <v>5</v>
      </c>
      <c r="O75" s="17">
        <v>5</v>
      </c>
      <c r="P75" s="17">
        <v>5</v>
      </c>
      <c r="Q75" s="17">
        <f t="shared" si="16"/>
        <v>5</v>
      </c>
      <c r="R75" s="17">
        <f t="shared" si="11"/>
        <v>4.884102564102564</v>
      </c>
      <c r="T75" s="7">
        <f t="shared" si="19"/>
        <v>2.6813576406224745E-05</v>
      </c>
      <c r="V75" s="30">
        <f>+claims!D75</f>
        <v>0</v>
      </c>
      <c r="W75" s="30">
        <f>+claims!E75</f>
        <v>0</v>
      </c>
      <c r="X75" s="30">
        <f>+claims!F75</f>
        <v>0</v>
      </c>
      <c r="Z75" s="7">
        <f t="shared" si="12"/>
        <v>0</v>
      </c>
      <c r="AA75" s="7">
        <f t="shared" si="13"/>
        <v>0</v>
      </c>
      <c r="AB75" s="7">
        <f t="shared" si="18"/>
        <v>0</v>
      </c>
      <c r="AD75" s="7">
        <f t="shared" si="17"/>
        <v>0</v>
      </c>
    </row>
    <row r="76" spans="1:30" ht="12.75">
      <c r="A76" t="s">
        <v>119</v>
      </c>
      <c r="B76" t="s">
        <v>120</v>
      </c>
      <c r="C76" s="17">
        <v>50.76875</v>
      </c>
      <c r="D76" s="17">
        <v>51.67822265625</v>
      </c>
      <c r="E76" s="17">
        <v>52.4815340909091</v>
      </c>
      <c r="F76" s="17">
        <v>52.7263257575758</v>
      </c>
      <c r="G76" s="17">
        <f t="shared" si="14"/>
        <v>51.91370812618373</v>
      </c>
      <c r="H76" s="17">
        <v>58.2596153846154</v>
      </c>
      <c r="I76" s="17">
        <v>60.7370192307692</v>
      </c>
      <c r="J76" s="17">
        <v>60.0629807692308</v>
      </c>
      <c r="K76" s="17">
        <v>58.8480769230769</v>
      </c>
      <c r="L76" s="17">
        <f t="shared" si="15"/>
        <v>59.47692307692307</v>
      </c>
      <c r="M76" s="17">
        <v>59.2975961538462</v>
      </c>
      <c r="N76" s="17">
        <v>57.7625</v>
      </c>
      <c r="O76" s="17">
        <v>57.748076923076916</v>
      </c>
      <c r="P76" s="17">
        <v>56.7125946969697</v>
      </c>
      <c r="Q76" s="17">
        <f t="shared" si="16"/>
        <v>57.88019194347321</v>
      </c>
      <c r="R76" s="17">
        <f t="shared" si="11"/>
        <v>57.41802168507491</v>
      </c>
      <c r="T76" s="7">
        <f t="shared" si="19"/>
        <v>0.00031522321477495796</v>
      </c>
      <c r="V76" s="30">
        <f>+claims!D76</f>
        <v>2</v>
      </c>
      <c r="W76" s="30">
        <f>+claims!E76</f>
        <v>1</v>
      </c>
      <c r="X76" s="30">
        <f>+claims!F76</f>
        <v>1</v>
      </c>
      <c r="Z76" s="7">
        <f t="shared" si="12"/>
        <v>0.02</v>
      </c>
      <c r="AA76" s="7">
        <f t="shared" si="13"/>
        <v>0.01</v>
      </c>
      <c r="AB76" s="7">
        <f t="shared" si="18"/>
        <v>0.01</v>
      </c>
      <c r="AD76" s="7">
        <f t="shared" si="17"/>
        <v>0.011666666666666667</v>
      </c>
    </row>
    <row r="77" spans="1:30" ht="12.75">
      <c r="A77" t="s">
        <v>121</v>
      </c>
      <c r="B77" t="s">
        <v>122</v>
      </c>
      <c r="C77" s="17">
        <v>23.625</v>
      </c>
      <c r="D77" s="17">
        <v>23.625</v>
      </c>
      <c r="E77" s="17">
        <v>23.0454545454545</v>
      </c>
      <c r="F77" s="17">
        <v>22.7310606060606</v>
      </c>
      <c r="G77" s="17">
        <f t="shared" si="14"/>
        <v>23.256628787878775</v>
      </c>
      <c r="H77" s="17">
        <v>21.625</v>
      </c>
      <c r="I77" s="17">
        <v>22.4711538461538</v>
      </c>
      <c r="J77" s="17">
        <v>23.0442307692308</v>
      </c>
      <c r="K77" s="17">
        <v>22.3846153846154</v>
      </c>
      <c r="L77" s="17">
        <f t="shared" si="15"/>
        <v>22.381249999999998</v>
      </c>
      <c r="M77" s="17">
        <v>21.1923076923077</v>
      </c>
      <c r="N77" s="17">
        <v>20.5</v>
      </c>
      <c r="O77" s="17">
        <v>22.1009615384615</v>
      </c>
      <c r="P77" s="17">
        <v>22.342803030303</v>
      </c>
      <c r="Q77" s="17">
        <f t="shared" si="16"/>
        <v>21.53401806526805</v>
      </c>
      <c r="R77" s="17">
        <f t="shared" si="11"/>
        <v>22.103530497280488</v>
      </c>
      <c r="T77" s="7">
        <f t="shared" si="19"/>
        <v>0.00012134771865607843</v>
      </c>
      <c r="V77" s="30">
        <f>+claims!D77</f>
        <v>0</v>
      </c>
      <c r="W77" s="30">
        <f>+claims!E77</f>
        <v>0</v>
      </c>
      <c r="X77" s="30">
        <f>+claims!F77</f>
        <v>0</v>
      </c>
      <c r="Z77" s="7">
        <f t="shared" si="12"/>
        <v>0</v>
      </c>
      <c r="AA77" s="7">
        <f t="shared" si="13"/>
        <v>0</v>
      </c>
      <c r="AB77" s="7">
        <f t="shared" si="18"/>
        <v>0</v>
      </c>
      <c r="AD77" s="7">
        <f t="shared" si="17"/>
        <v>0</v>
      </c>
    </row>
    <row r="78" spans="1:30" ht="12.75">
      <c r="A78" t="s">
        <v>123</v>
      </c>
      <c r="B78" t="s">
        <v>124</v>
      </c>
      <c r="C78" s="17">
        <v>175.264423076923</v>
      </c>
      <c r="D78" s="17">
        <v>171.85693359375</v>
      </c>
      <c r="E78" s="17">
        <v>169.716382575758</v>
      </c>
      <c r="F78" s="17">
        <v>168.211647727273</v>
      </c>
      <c r="G78" s="17">
        <f t="shared" si="14"/>
        <v>171.26234674342598</v>
      </c>
      <c r="H78" s="17">
        <v>168.11</v>
      </c>
      <c r="I78" s="17">
        <v>171.549519230769</v>
      </c>
      <c r="J78" s="17">
        <v>170.373076923077</v>
      </c>
      <c r="K78" s="17">
        <v>174.099038461538</v>
      </c>
      <c r="L78" s="17">
        <f t="shared" si="15"/>
        <v>171.032908653846</v>
      </c>
      <c r="M78" s="17">
        <v>172.752884615385</v>
      </c>
      <c r="N78" s="17">
        <v>178.866346153846</v>
      </c>
      <c r="O78" s="17">
        <v>184.388461538462</v>
      </c>
      <c r="P78" s="17">
        <v>185.016098484848</v>
      </c>
      <c r="Q78" s="17">
        <f t="shared" si="16"/>
        <v>180.25594769813523</v>
      </c>
      <c r="R78" s="17">
        <f t="shared" si="11"/>
        <v>175.68266785758726</v>
      </c>
      <c r="T78" s="7">
        <f t="shared" si="19"/>
        <v>0.000964492570748131</v>
      </c>
      <c r="V78" s="30">
        <f>+claims!D78</f>
        <v>5</v>
      </c>
      <c r="W78" s="30">
        <f>+claims!E78</f>
        <v>0</v>
      </c>
      <c r="X78" s="30">
        <f>+claims!F78</f>
        <v>0</v>
      </c>
      <c r="Z78" s="7">
        <f t="shared" si="12"/>
        <v>0.029194975399295865</v>
      </c>
      <c r="AA78" s="7">
        <f t="shared" si="13"/>
        <v>0</v>
      </c>
      <c r="AB78" s="7">
        <f t="shared" si="18"/>
        <v>0</v>
      </c>
      <c r="AD78" s="7">
        <f t="shared" si="17"/>
        <v>0.004865829233215977</v>
      </c>
    </row>
    <row r="79" spans="1:30" ht="12.75">
      <c r="A79" t="s">
        <v>125</v>
      </c>
      <c r="B79" t="s">
        <v>126</v>
      </c>
      <c r="C79" s="17">
        <v>19</v>
      </c>
      <c r="D79" s="17">
        <v>17.556640625</v>
      </c>
      <c r="E79" s="17">
        <v>16.8030303030303</v>
      </c>
      <c r="F79" s="17">
        <v>17</v>
      </c>
      <c r="G79" s="17">
        <f t="shared" si="14"/>
        <v>17.589917732007574</v>
      </c>
      <c r="H79" s="17">
        <v>16.3903846153846</v>
      </c>
      <c r="I79" s="17">
        <v>15.7538461538462</v>
      </c>
      <c r="J79" s="17">
        <v>11.5413461538462</v>
      </c>
      <c r="K79" s="17">
        <v>15.0730769230769</v>
      </c>
      <c r="L79" s="17">
        <f t="shared" si="15"/>
        <v>14.689663461538476</v>
      </c>
      <c r="M79" s="17">
        <v>15.7</v>
      </c>
      <c r="N79" s="17">
        <v>16.1461538461538</v>
      </c>
      <c r="O79" s="17">
        <v>17.8230769230769</v>
      </c>
      <c r="P79" s="17">
        <v>18.5</v>
      </c>
      <c r="Q79" s="17">
        <f t="shared" si="16"/>
        <v>17.042307692307674</v>
      </c>
      <c r="R79" s="17">
        <f t="shared" si="11"/>
        <v>16.349361288667925</v>
      </c>
      <c r="T79" s="7">
        <f t="shared" si="19"/>
        <v>8.975750249979079E-05</v>
      </c>
      <c r="V79" s="30">
        <f>+claims!D79</f>
        <v>0</v>
      </c>
      <c r="W79" s="30">
        <f>+claims!E79</f>
        <v>0</v>
      </c>
      <c r="X79" s="30">
        <f>+claims!F79</f>
        <v>0</v>
      </c>
      <c r="Z79" s="7">
        <f t="shared" si="12"/>
        <v>0</v>
      </c>
      <c r="AA79" s="7">
        <f t="shared" si="13"/>
        <v>0</v>
      </c>
      <c r="AB79" s="7">
        <f t="shared" si="18"/>
        <v>0</v>
      </c>
      <c r="AD79" s="7">
        <f t="shared" si="17"/>
        <v>0</v>
      </c>
    </row>
    <row r="80" spans="1:30" ht="12.75">
      <c r="A80" t="s">
        <v>127</v>
      </c>
      <c r="B80" t="s">
        <v>128</v>
      </c>
      <c r="C80" s="17">
        <v>69.6142884615385</v>
      </c>
      <c r="D80" s="17">
        <v>72.8205078125</v>
      </c>
      <c r="E80" s="17">
        <v>70.5236742424242</v>
      </c>
      <c r="F80" s="17">
        <v>71.1181818181818</v>
      </c>
      <c r="G80" s="17">
        <f t="shared" si="14"/>
        <v>71.01916308366111</v>
      </c>
      <c r="H80" s="17">
        <v>69.0022115384615</v>
      </c>
      <c r="I80" s="17">
        <v>69.8111538461539</v>
      </c>
      <c r="J80" s="17">
        <v>67.3149038461538</v>
      </c>
      <c r="K80" s="17">
        <v>65.0080384615385</v>
      </c>
      <c r="L80" s="17">
        <f t="shared" si="15"/>
        <v>67.78407692307692</v>
      </c>
      <c r="M80" s="17">
        <v>64.3230769230769</v>
      </c>
      <c r="N80" s="17">
        <v>68.1740384615385</v>
      </c>
      <c r="O80" s="17">
        <v>65.6039423076923</v>
      </c>
      <c r="P80" s="17">
        <v>64.0558712121212</v>
      </c>
      <c r="Q80" s="17">
        <f t="shared" si="16"/>
        <v>65.53923222610722</v>
      </c>
      <c r="R80" s="17">
        <f t="shared" si="11"/>
        <v>67.2008356013561</v>
      </c>
      <c r="T80" s="7">
        <f t="shared" si="19"/>
        <v>0.00036893056939523984</v>
      </c>
      <c r="V80" s="30">
        <f>+claims!D80</f>
        <v>1</v>
      </c>
      <c r="W80" s="30">
        <f>+claims!E80</f>
        <v>0</v>
      </c>
      <c r="X80" s="30">
        <f>+claims!F80</f>
        <v>0</v>
      </c>
      <c r="Z80" s="7">
        <f t="shared" si="12"/>
        <v>0.01</v>
      </c>
      <c r="AA80" s="7">
        <f t="shared" si="13"/>
        <v>0</v>
      </c>
      <c r="AB80" s="7">
        <f t="shared" si="18"/>
        <v>0</v>
      </c>
      <c r="AD80" s="7">
        <f t="shared" si="17"/>
        <v>0.0016666666666666668</v>
      </c>
    </row>
    <row r="81" spans="1:30" ht="12.75">
      <c r="A81" t="s">
        <v>129</v>
      </c>
      <c r="B81" t="s">
        <v>521</v>
      </c>
      <c r="C81" s="17">
        <v>23.8721153846154</v>
      </c>
      <c r="D81" s="17">
        <v>23.970703125</v>
      </c>
      <c r="E81" s="17">
        <v>24</v>
      </c>
      <c r="F81" s="17">
        <v>23.0151515151515</v>
      </c>
      <c r="G81" s="17">
        <f t="shared" si="14"/>
        <v>23.714492506191725</v>
      </c>
      <c r="H81" s="17">
        <v>23.6923076923077</v>
      </c>
      <c r="I81" s="17">
        <v>23.1538461538462</v>
      </c>
      <c r="J81" s="17">
        <v>23.2692307692308</v>
      </c>
      <c r="K81" s="17">
        <v>23.5375</v>
      </c>
      <c r="L81" s="17">
        <f t="shared" si="15"/>
        <v>23.413221153846173</v>
      </c>
      <c r="M81" s="17">
        <v>23.0110576923077</v>
      </c>
      <c r="N81" s="17">
        <v>23.4461538461538</v>
      </c>
      <c r="O81" s="17">
        <v>23.6769230769231</v>
      </c>
      <c r="P81" s="17">
        <v>24</v>
      </c>
      <c r="Q81" s="17">
        <f t="shared" si="16"/>
        <v>23.53353365384615</v>
      </c>
      <c r="R81" s="17">
        <f t="shared" si="11"/>
        <v>23.52358929590375</v>
      </c>
      <c r="T81" s="7">
        <f t="shared" si="19"/>
        <v>0.0001291437988158351</v>
      </c>
      <c r="V81" s="30">
        <f>+claims!D81</f>
        <v>0</v>
      </c>
      <c r="W81" s="30">
        <f>+claims!E81</f>
        <v>0</v>
      </c>
      <c r="X81" s="30">
        <f>+claims!F81</f>
        <v>0</v>
      </c>
      <c r="Z81" s="7">
        <f t="shared" si="12"/>
        <v>0</v>
      </c>
      <c r="AA81" s="7">
        <f t="shared" si="13"/>
        <v>0</v>
      </c>
      <c r="AB81" s="7">
        <f t="shared" si="18"/>
        <v>0</v>
      </c>
      <c r="AD81" s="7">
        <f t="shared" si="17"/>
        <v>0</v>
      </c>
    </row>
    <row r="82" spans="1:30" ht="12.75">
      <c r="A82" t="s">
        <v>130</v>
      </c>
      <c r="B82" t="s">
        <v>131</v>
      </c>
      <c r="C82" s="17">
        <v>118.478846153846</v>
      </c>
      <c r="D82" s="17">
        <v>119.0302734375</v>
      </c>
      <c r="E82" s="17">
        <v>115.227272727273</v>
      </c>
      <c r="F82" s="17">
        <v>115.674715909091</v>
      </c>
      <c r="G82" s="17">
        <f t="shared" si="14"/>
        <v>117.1027770569275</v>
      </c>
      <c r="H82" s="17">
        <v>117.095673076923</v>
      </c>
      <c r="I82" s="17">
        <v>115.905769230769</v>
      </c>
      <c r="J82" s="17">
        <v>114.467307692308</v>
      </c>
      <c r="K82" s="17">
        <v>113.322596153846</v>
      </c>
      <c r="L82" s="17">
        <f t="shared" si="15"/>
        <v>115.1978365384615</v>
      </c>
      <c r="M82" s="17">
        <v>113.496153846154</v>
      </c>
      <c r="N82" s="17">
        <v>116.492307692308</v>
      </c>
      <c r="O82" s="17">
        <v>119.85</v>
      </c>
      <c r="P82" s="17">
        <v>117.424242424242</v>
      </c>
      <c r="Q82" s="17">
        <f t="shared" si="16"/>
        <v>116.81567599067598</v>
      </c>
      <c r="R82" s="17">
        <f t="shared" si="11"/>
        <v>116.32424635097975</v>
      </c>
      <c r="T82" s="7">
        <f t="shared" si="19"/>
        <v>0.000638616619223602</v>
      </c>
      <c r="V82" s="30">
        <f>+claims!D82</f>
        <v>2</v>
      </c>
      <c r="W82" s="30">
        <f>+claims!E82</f>
        <v>1</v>
      </c>
      <c r="X82" s="30">
        <f>+claims!F82</f>
        <v>0</v>
      </c>
      <c r="Z82" s="7">
        <f t="shared" si="12"/>
        <v>0.017079014266482635</v>
      </c>
      <c r="AA82" s="7">
        <f t="shared" si="13"/>
        <v>0.008680718579867831</v>
      </c>
      <c r="AB82" s="7">
        <f t="shared" si="18"/>
        <v>0</v>
      </c>
      <c r="AD82" s="7">
        <f t="shared" si="17"/>
        <v>0.005740075237703049</v>
      </c>
    </row>
    <row r="83" spans="1:30" ht="12.75">
      <c r="A83" t="s">
        <v>498</v>
      </c>
      <c r="B83" t="s">
        <v>566</v>
      </c>
      <c r="C83" s="17">
        <v>5.475</v>
      </c>
      <c r="D83" s="17">
        <v>5.68359375</v>
      </c>
      <c r="E83" s="17">
        <v>5.68181818181818</v>
      </c>
      <c r="F83" s="17">
        <v>5.1657196969697</v>
      </c>
      <c r="G83" s="17">
        <f t="shared" si="14"/>
        <v>5.50153290719697</v>
      </c>
      <c r="H83" s="17">
        <v>5.76817307692308</v>
      </c>
      <c r="I83" s="17">
        <v>5.68269230769231</v>
      </c>
      <c r="J83" s="17">
        <v>5.73942307692308</v>
      </c>
      <c r="K83" s="17">
        <v>5.90913461538462</v>
      </c>
      <c r="L83" s="17">
        <f t="shared" si="15"/>
        <v>5.774855769230773</v>
      </c>
      <c r="M83" s="17">
        <v>5.73798076923077</v>
      </c>
      <c r="N83" s="17">
        <v>6.35288461538462</v>
      </c>
      <c r="O83" s="17">
        <v>6.70576923076923</v>
      </c>
      <c r="P83" s="17">
        <v>5.93001893939394</v>
      </c>
      <c r="Q83" s="17">
        <f>AVERAGE(M83:P83)</f>
        <v>6.1816633886946395</v>
      </c>
      <c r="R83" s="17">
        <f>IF(G83&gt;0,(+G83+(L83*2)+(Q83*3))/6,IF(L83&gt;0,((L83*2)+(Q83*3))/5,Q83))</f>
        <v>5.932705768623738</v>
      </c>
      <c r="T83" s="7">
        <f t="shared" si="19"/>
        <v>3.257037650925595E-05</v>
      </c>
      <c r="V83" s="30">
        <f>+claims!D83</f>
        <v>0</v>
      </c>
      <c r="W83" s="30">
        <f>+claims!E83</f>
        <v>0</v>
      </c>
      <c r="X83" s="30">
        <f>+claims!F83</f>
        <v>0</v>
      </c>
      <c r="Z83" s="7">
        <f>IF(G83&gt;100,IF(V83&lt;1,0,+V83/G83),IF(V83&lt;1,0,+V83/100))</f>
        <v>0</v>
      </c>
      <c r="AA83" s="7">
        <f>IF(L83&gt;100,IF(W83&lt;1,0,+W83/L83),IF(W83&lt;1,0,+W83/100))</f>
        <v>0</v>
      </c>
      <c r="AB83" s="7">
        <f>IF(Q83&gt;100,IF(X83&lt;1,0,+X83/Q83),IF(X83&lt;1,0,+X83/100))</f>
        <v>0</v>
      </c>
      <c r="AD83" s="7">
        <f>(+Z83+(AA83*2)+(AB83*3))/6</f>
        <v>0</v>
      </c>
    </row>
    <row r="84" spans="1:30" ht="12.75">
      <c r="A84" t="s">
        <v>132</v>
      </c>
      <c r="B84" t="s">
        <v>513</v>
      </c>
      <c r="C84" s="17">
        <v>121.398692307692</v>
      </c>
      <c r="D84" s="17">
        <v>123.7236328125</v>
      </c>
      <c r="E84" s="17">
        <v>124.867613636364</v>
      </c>
      <c r="F84" s="17">
        <v>127.881628787879</v>
      </c>
      <c r="G84" s="17">
        <f t="shared" si="14"/>
        <v>124.46789188610875</v>
      </c>
      <c r="H84" s="17">
        <v>128.852884615385</v>
      </c>
      <c r="I84" s="17">
        <v>134.717307692308</v>
      </c>
      <c r="J84" s="17">
        <v>136.403365384615</v>
      </c>
      <c r="K84" s="17">
        <v>134.330673076923</v>
      </c>
      <c r="L84" s="17">
        <f t="shared" si="15"/>
        <v>133.57605769230776</v>
      </c>
      <c r="M84" s="17">
        <v>130.216346153846</v>
      </c>
      <c r="N84" s="17">
        <v>134.071153846154</v>
      </c>
      <c r="O84" s="17">
        <v>135.890865384615</v>
      </c>
      <c r="P84" s="17">
        <v>133.209753787879</v>
      </c>
      <c r="Q84" s="17">
        <f t="shared" si="16"/>
        <v>133.3470297931235</v>
      </c>
      <c r="R84" s="17">
        <f t="shared" si="11"/>
        <v>131.94351610834914</v>
      </c>
      <c r="T84" s="7">
        <f aca="true" t="shared" si="20" ref="T84:T92">+R84/$R$269</f>
        <v>0.0007243659411413768</v>
      </c>
      <c r="V84" s="30">
        <f>+claims!D84</f>
        <v>0</v>
      </c>
      <c r="W84" s="30">
        <f>+claims!E84</f>
        <v>1</v>
      </c>
      <c r="X84" s="30">
        <f>+claims!F84</f>
        <v>1</v>
      </c>
      <c r="Z84" s="7">
        <f t="shared" si="12"/>
        <v>0</v>
      </c>
      <c r="AA84" s="7">
        <f t="shared" si="13"/>
        <v>0.0074863715644572955</v>
      </c>
      <c r="AB84" s="7">
        <f t="shared" si="18"/>
        <v>0.0074992296532694755</v>
      </c>
      <c r="AD84" s="7">
        <f t="shared" si="17"/>
        <v>0.006245072014787169</v>
      </c>
    </row>
    <row r="85" spans="1:30" ht="12.75">
      <c r="A85" t="s">
        <v>133</v>
      </c>
      <c r="B85" t="s">
        <v>134</v>
      </c>
      <c r="C85" s="17">
        <v>25.1538461538462</v>
      </c>
      <c r="D85" s="17">
        <v>25.9482421875</v>
      </c>
      <c r="E85" s="17">
        <v>26.5227272727273</v>
      </c>
      <c r="F85" s="17">
        <v>26.7386363636364</v>
      </c>
      <c r="G85" s="17">
        <f t="shared" si="14"/>
        <v>26.090862994427475</v>
      </c>
      <c r="H85" s="17">
        <v>25.8230769230769</v>
      </c>
      <c r="I85" s="17">
        <v>28.6350961538462</v>
      </c>
      <c r="J85" s="17">
        <v>29.4461538461538</v>
      </c>
      <c r="K85" s="17">
        <v>28.9706730769231</v>
      </c>
      <c r="L85" s="17">
        <f t="shared" si="15"/>
        <v>28.21875</v>
      </c>
      <c r="M85" s="17">
        <v>31.3269230769231</v>
      </c>
      <c r="N85" s="17">
        <v>31.7807692307692</v>
      </c>
      <c r="O85" s="17">
        <v>33.6740384615385</v>
      </c>
      <c r="P85" s="17">
        <v>32.2410037878788</v>
      </c>
      <c r="Q85" s="17">
        <f t="shared" si="16"/>
        <v>32.2556836392774</v>
      </c>
      <c r="R85" s="17">
        <f t="shared" si="11"/>
        <v>29.88256898537661</v>
      </c>
      <c r="T85" s="7">
        <f t="shared" si="20"/>
        <v>0.000164054406349451</v>
      </c>
      <c r="V85" s="30">
        <f>+claims!D85</f>
        <v>0</v>
      </c>
      <c r="W85" s="30">
        <f>+claims!E85</f>
        <v>0</v>
      </c>
      <c r="X85" s="30">
        <f>+claims!F85</f>
        <v>0</v>
      </c>
      <c r="Z85" s="7">
        <f t="shared" si="12"/>
        <v>0</v>
      </c>
      <c r="AA85" s="7">
        <f t="shared" si="13"/>
        <v>0</v>
      </c>
      <c r="AB85" s="7">
        <f t="shared" si="18"/>
        <v>0</v>
      </c>
      <c r="AD85" s="7">
        <f t="shared" si="17"/>
        <v>0</v>
      </c>
    </row>
    <row r="86" spans="1:30" ht="12.75">
      <c r="A86" t="s">
        <v>135</v>
      </c>
      <c r="B86" t="s">
        <v>567</v>
      </c>
      <c r="C86" s="17">
        <v>76.9452884615385</v>
      </c>
      <c r="D86" s="17">
        <v>78.65234375</v>
      </c>
      <c r="E86" s="17">
        <v>78.579071969697</v>
      </c>
      <c r="F86" s="17">
        <v>73.9886363636364</v>
      </c>
      <c r="G86" s="17">
        <f t="shared" si="14"/>
        <v>77.04133513621798</v>
      </c>
      <c r="H86" s="17">
        <v>76.18125</v>
      </c>
      <c r="I86" s="17">
        <v>76.5456730769231</v>
      </c>
      <c r="J86" s="17">
        <v>76.6711538461538</v>
      </c>
      <c r="K86" s="17">
        <v>76.6307692307692</v>
      </c>
      <c r="L86" s="17">
        <f t="shared" si="15"/>
        <v>76.50721153846152</v>
      </c>
      <c r="M86" s="17">
        <v>82.3913461538462</v>
      </c>
      <c r="N86" s="17">
        <v>82.2644230769231</v>
      </c>
      <c r="O86" s="17">
        <v>82.2889423076923</v>
      </c>
      <c r="P86" s="17">
        <v>81.8503787878788</v>
      </c>
      <c r="Q86" s="17">
        <f t="shared" si="16"/>
        <v>82.1987725815851</v>
      </c>
      <c r="R86" s="17">
        <f t="shared" si="11"/>
        <v>79.4420126596494</v>
      </c>
      <c r="T86" s="7">
        <f t="shared" si="20"/>
        <v>0.0004361342638399702</v>
      </c>
      <c r="V86" s="30">
        <f>+claims!D86</f>
        <v>0</v>
      </c>
      <c r="W86" s="30">
        <f>+claims!E86</f>
        <v>2</v>
      </c>
      <c r="X86" s="30">
        <f>+claims!F86</f>
        <v>1</v>
      </c>
      <c r="Z86" s="7">
        <f t="shared" si="12"/>
        <v>0</v>
      </c>
      <c r="AA86" s="7">
        <f t="shared" si="13"/>
        <v>0.02</v>
      </c>
      <c r="AB86" s="7">
        <f t="shared" si="18"/>
        <v>0.01</v>
      </c>
      <c r="AD86" s="7">
        <f t="shared" si="17"/>
        <v>0.011666666666666667</v>
      </c>
    </row>
    <row r="87" spans="1:30" ht="12.75">
      <c r="A87" t="s">
        <v>136</v>
      </c>
      <c r="B87" t="s">
        <v>137</v>
      </c>
      <c r="C87" s="17">
        <v>6.91538461538462</v>
      </c>
      <c r="D87" s="17">
        <v>6.6826171875</v>
      </c>
      <c r="E87" s="17">
        <v>7.24242424242424</v>
      </c>
      <c r="F87" s="17">
        <v>7.07339015151515</v>
      </c>
      <c r="G87" s="17">
        <f t="shared" si="14"/>
        <v>6.978454049206002</v>
      </c>
      <c r="H87" s="17">
        <v>7.25</v>
      </c>
      <c r="I87" s="17">
        <v>7.57307692307692</v>
      </c>
      <c r="J87" s="17">
        <v>8.25</v>
      </c>
      <c r="K87" s="17">
        <v>7.92692307692308</v>
      </c>
      <c r="L87" s="17">
        <f t="shared" si="15"/>
        <v>7.75</v>
      </c>
      <c r="M87" s="17">
        <v>7.40384615384615</v>
      </c>
      <c r="N87" s="17">
        <v>8.25</v>
      </c>
      <c r="O87" s="17">
        <v>8.08846153846154</v>
      </c>
      <c r="P87" s="17">
        <v>7.75</v>
      </c>
      <c r="Q87" s="17">
        <f t="shared" si="16"/>
        <v>7.873076923076923</v>
      </c>
      <c r="R87" s="17">
        <f t="shared" si="11"/>
        <v>7.682947469739461</v>
      </c>
      <c r="T87" s="7">
        <f t="shared" si="20"/>
        <v>4.217915088822939E-05</v>
      </c>
      <c r="V87" s="30">
        <f>+claims!D87</f>
        <v>0</v>
      </c>
      <c r="W87" s="30">
        <f>+claims!E87</f>
        <v>0</v>
      </c>
      <c r="X87" s="30">
        <f>+claims!F87</f>
        <v>0</v>
      </c>
      <c r="Z87" s="7">
        <f t="shared" si="12"/>
        <v>0</v>
      </c>
      <c r="AA87" s="7">
        <f t="shared" si="13"/>
        <v>0</v>
      </c>
      <c r="AB87" s="7">
        <f t="shared" si="18"/>
        <v>0</v>
      </c>
      <c r="AD87" s="7">
        <f t="shared" si="17"/>
        <v>0</v>
      </c>
    </row>
    <row r="88" spans="1:30" ht="12.75">
      <c r="A88" t="s">
        <v>138</v>
      </c>
      <c r="B88" t="s">
        <v>568</v>
      </c>
      <c r="C88" s="17">
        <v>4</v>
      </c>
      <c r="D88" s="17">
        <v>4</v>
      </c>
      <c r="E88" s="17">
        <v>4</v>
      </c>
      <c r="F88" s="17">
        <v>3.31818181818182</v>
      </c>
      <c r="G88" s="17">
        <f t="shared" si="14"/>
        <v>3.829545454545455</v>
      </c>
      <c r="H88" s="17">
        <v>3</v>
      </c>
      <c r="I88" s="17">
        <v>3</v>
      </c>
      <c r="J88" s="17">
        <v>3.52307692307692</v>
      </c>
      <c r="K88" s="17">
        <v>4</v>
      </c>
      <c r="L88" s="17">
        <f t="shared" si="15"/>
        <v>3.38076923076923</v>
      </c>
      <c r="M88" s="17">
        <v>4</v>
      </c>
      <c r="N88" s="17">
        <v>4</v>
      </c>
      <c r="O88" s="17">
        <v>4</v>
      </c>
      <c r="P88" s="17">
        <v>4</v>
      </c>
      <c r="Q88" s="17">
        <f t="shared" si="16"/>
        <v>4</v>
      </c>
      <c r="R88" s="17">
        <f t="shared" si="11"/>
        <v>3.765180652680652</v>
      </c>
      <c r="T88" s="7">
        <f t="shared" si="20"/>
        <v>2.067072871399507E-05</v>
      </c>
      <c r="V88" s="30">
        <f>+claims!D88</f>
        <v>0</v>
      </c>
      <c r="W88" s="30">
        <f>+claims!E88</f>
        <v>0</v>
      </c>
      <c r="X88" s="30">
        <f>+claims!F88</f>
        <v>0</v>
      </c>
      <c r="Z88" s="7">
        <f t="shared" si="12"/>
        <v>0</v>
      </c>
      <c r="AA88" s="7">
        <f t="shared" si="13"/>
        <v>0</v>
      </c>
      <c r="AB88" s="7">
        <f t="shared" si="18"/>
        <v>0</v>
      </c>
      <c r="AD88" s="7">
        <f t="shared" si="17"/>
        <v>0</v>
      </c>
    </row>
    <row r="89" spans="1:30" ht="12.75">
      <c r="A89" t="s">
        <v>139</v>
      </c>
      <c r="B89" t="s">
        <v>140</v>
      </c>
      <c r="C89" s="17">
        <v>10.6769230769231</v>
      </c>
      <c r="D89" s="17">
        <v>11</v>
      </c>
      <c r="E89" s="17">
        <v>10.9924242424242</v>
      </c>
      <c r="F89" s="17">
        <v>11</v>
      </c>
      <c r="G89" s="17">
        <f t="shared" si="14"/>
        <v>10.917336829836824</v>
      </c>
      <c r="H89" s="17">
        <v>10.378365</v>
      </c>
      <c r="I89" s="17">
        <v>10</v>
      </c>
      <c r="J89" s="17">
        <v>10.7692307692308</v>
      </c>
      <c r="K89" s="17">
        <v>10.0461538461538</v>
      </c>
      <c r="L89" s="17">
        <f t="shared" si="15"/>
        <v>10.298437403846151</v>
      </c>
      <c r="M89" s="17">
        <v>10.4615384615385</v>
      </c>
      <c r="N89" s="17">
        <v>10.9692307692308</v>
      </c>
      <c r="O89" s="17">
        <v>10.9846153846154</v>
      </c>
      <c r="P89" s="17">
        <v>11</v>
      </c>
      <c r="Q89" s="17">
        <f t="shared" si="16"/>
        <v>10.853846153846176</v>
      </c>
      <c r="R89" s="17">
        <f t="shared" si="11"/>
        <v>10.679291683177942</v>
      </c>
      <c r="T89" s="7">
        <f t="shared" si="20"/>
        <v>5.862899063911611E-05</v>
      </c>
      <c r="V89" s="30">
        <f>+claims!D89</f>
        <v>0</v>
      </c>
      <c r="W89" s="30">
        <f>+claims!E89</f>
        <v>1</v>
      </c>
      <c r="X89" s="30">
        <f>+claims!F89</f>
        <v>0</v>
      </c>
      <c r="Z89" s="7">
        <f t="shared" si="12"/>
        <v>0</v>
      </c>
      <c r="AA89" s="7">
        <f t="shared" si="13"/>
        <v>0.01</v>
      </c>
      <c r="AB89" s="7">
        <f t="shared" si="18"/>
        <v>0</v>
      </c>
      <c r="AD89" s="7">
        <f t="shared" si="17"/>
        <v>0.0033333333333333335</v>
      </c>
    </row>
    <row r="90" spans="1:30" ht="12.75">
      <c r="A90" t="s">
        <v>141</v>
      </c>
      <c r="B90" t="s">
        <v>142</v>
      </c>
      <c r="C90" s="17">
        <v>6.5</v>
      </c>
      <c r="D90" s="17">
        <v>6.5</v>
      </c>
      <c r="E90" s="17">
        <v>6.5</v>
      </c>
      <c r="F90" s="17">
        <v>6.6188446969697</v>
      </c>
      <c r="G90" s="17">
        <f t="shared" si="14"/>
        <v>6.529711174242425</v>
      </c>
      <c r="H90" s="17">
        <v>6.70961538461538</v>
      </c>
      <c r="I90" s="17">
        <v>6.44134615384615</v>
      </c>
      <c r="J90" s="17">
        <v>6.5</v>
      </c>
      <c r="K90" s="17">
        <v>6.65384615384615</v>
      </c>
      <c r="L90" s="17">
        <f t="shared" si="15"/>
        <v>6.57620192307692</v>
      </c>
      <c r="M90" s="17">
        <v>6.76923076923077</v>
      </c>
      <c r="N90" s="17">
        <v>6.49230769230769</v>
      </c>
      <c r="O90" s="17">
        <v>7</v>
      </c>
      <c r="P90" s="17">
        <v>7</v>
      </c>
      <c r="Q90" s="17">
        <f t="shared" si="16"/>
        <v>6.815384615384615</v>
      </c>
      <c r="R90" s="17">
        <f t="shared" si="11"/>
        <v>6.688044811091685</v>
      </c>
      <c r="T90" s="7">
        <f t="shared" si="20"/>
        <v>3.6717165169403675E-05</v>
      </c>
      <c r="V90" s="30">
        <f>+claims!D90</f>
        <v>0</v>
      </c>
      <c r="W90" s="30">
        <f>+claims!E90</f>
        <v>0</v>
      </c>
      <c r="X90" s="30">
        <f>+claims!F90</f>
        <v>0</v>
      </c>
      <c r="Z90" s="7">
        <f t="shared" si="12"/>
        <v>0</v>
      </c>
      <c r="AA90" s="7">
        <f t="shared" si="13"/>
        <v>0</v>
      </c>
      <c r="AB90" s="7">
        <f t="shared" si="18"/>
        <v>0</v>
      </c>
      <c r="AD90" s="7">
        <f t="shared" si="17"/>
        <v>0</v>
      </c>
    </row>
    <row r="91" spans="1:30" ht="12.75">
      <c r="A91" t="s">
        <v>143</v>
      </c>
      <c r="B91" t="s">
        <v>144</v>
      </c>
      <c r="C91" s="17">
        <v>55.95625</v>
      </c>
      <c r="D91" s="17">
        <v>55.48876953125</v>
      </c>
      <c r="E91" s="17">
        <v>56.5653409090909</v>
      </c>
      <c r="F91" s="17">
        <v>55.4299242424242</v>
      </c>
      <c r="G91" s="17">
        <f t="shared" si="14"/>
        <v>55.86007117069127</v>
      </c>
      <c r="H91" s="17">
        <v>54.9979807692308</v>
      </c>
      <c r="I91" s="17">
        <v>58.0264423076923</v>
      </c>
      <c r="J91" s="17">
        <v>59.1230769230769</v>
      </c>
      <c r="K91" s="17">
        <v>58.4889423076923</v>
      </c>
      <c r="L91" s="17">
        <f t="shared" si="15"/>
        <v>57.65911057692308</v>
      </c>
      <c r="M91" s="17">
        <v>60.1846153846154</v>
      </c>
      <c r="N91" s="17">
        <v>61.2615384615385</v>
      </c>
      <c r="O91" s="17">
        <v>61.6427884615385</v>
      </c>
      <c r="P91" s="17">
        <v>60.3181818181818</v>
      </c>
      <c r="Q91" s="17">
        <f t="shared" si="16"/>
        <v>60.85178103146855</v>
      </c>
      <c r="R91" s="17">
        <f t="shared" si="11"/>
        <v>58.955605903157185</v>
      </c>
      <c r="T91" s="7">
        <f t="shared" si="20"/>
        <v>0.00032366450595822983</v>
      </c>
      <c r="V91" s="30">
        <f>+claims!D91</f>
        <v>2</v>
      </c>
      <c r="W91" s="30">
        <f>+claims!E91</f>
        <v>0</v>
      </c>
      <c r="X91" s="30">
        <f>+claims!F91</f>
        <v>0</v>
      </c>
      <c r="Z91" s="7">
        <f t="shared" si="12"/>
        <v>0.02</v>
      </c>
      <c r="AA91" s="7">
        <f t="shared" si="13"/>
        <v>0</v>
      </c>
      <c r="AB91" s="7">
        <f t="shared" si="18"/>
        <v>0</v>
      </c>
      <c r="AD91" s="7">
        <f t="shared" si="17"/>
        <v>0.0033333333333333335</v>
      </c>
    </row>
    <row r="92" spans="1:30" ht="12.75">
      <c r="A92" t="s">
        <v>145</v>
      </c>
      <c r="B92" t="s">
        <v>146</v>
      </c>
      <c r="C92" s="17">
        <v>11.5649038461538</v>
      </c>
      <c r="D92" s="17">
        <v>11.6826171875</v>
      </c>
      <c r="E92" s="17">
        <v>11.8574810606061</v>
      </c>
      <c r="F92" s="17">
        <v>11.8053977272727</v>
      </c>
      <c r="G92" s="17">
        <f t="shared" si="14"/>
        <v>11.72759995538315</v>
      </c>
      <c r="H92" s="17">
        <v>12.117788</v>
      </c>
      <c r="I92" s="17">
        <v>12.3389423076923</v>
      </c>
      <c r="J92" s="17">
        <v>12.2264423076923</v>
      </c>
      <c r="K92" s="17">
        <v>12.4129807692308</v>
      </c>
      <c r="L92" s="17">
        <f t="shared" si="15"/>
        <v>12.27403834615385</v>
      </c>
      <c r="M92" s="17">
        <v>12.3370192307692</v>
      </c>
      <c r="N92" s="17">
        <v>12.3697115384615</v>
      </c>
      <c r="O92" s="17">
        <v>12.4730769230769</v>
      </c>
      <c r="P92" s="17">
        <v>12.3465909090909</v>
      </c>
      <c r="Q92" s="17">
        <f t="shared" si="16"/>
        <v>12.381599650349626</v>
      </c>
      <c r="R92" s="17">
        <f t="shared" si="11"/>
        <v>12.236745933123288</v>
      </c>
      <c r="T92" s="7">
        <f t="shared" si="20"/>
        <v>6.71793677006147E-05</v>
      </c>
      <c r="V92" s="30">
        <f>+claims!D92</f>
        <v>0</v>
      </c>
      <c r="W92" s="30">
        <f>+claims!E92</f>
        <v>0</v>
      </c>
      <c r="X92" s="30">
        <f>+claims!F92</f>
        <v>0</v>
      </c>
      <c r="Z92" s="7">
        <f t="shared" si="12"/>
        <v>0</v>
      </c>
      <c r="AA92" s="7">
        <f t="shared" si="13"/>
        <v>0</v>
      </c>
      <c r="AB92" s="7">
        <f t="shared" si="18"/>
        <v>0</v>
      </c>
      <c r="AD92" s="7">
        <f t="shared" si="17"/>
        <v>0</v>
      </c>
    </row>
    <row r="93" spans="1:30" ht="12.75">
      <c r="A93" t="s">
        <v>147</v>
      </c>
      <c r="B93" t="s">
        <v>148</v>
      </c>
      <c r="C93" s="17">
        <v>9323</v>
      </c>
      <c r="D93" s="17">
        <v>9373</v>
      </c>
      <c r="E93" s="17">
        <v>9272</v>
      </c>
      <c r="F93" s="17">
        <v>9364</v>
      </c>
      <c r="G93" s="17">
        <f aca="true" t="shared" si="21" ref="G93:G98">AVERAGE(C93:F93)</f>
        <v>9333</v>
      </c>
      <c r="H93" s="17">
        <v>9163.321153846153</v>
      </c>
      <c r="I93" s="17">
        <v>9314.203846153847</v>
      </c>
      <c r="J93" s="17">
        <v>9963.6615384615</v>
      </c>
      <c r="K93" s="17">
        <v>10162.498076923053</v>
      </c>
      <c r="L93" s="17">
        <f aca="true" t="shared" si="22" ref="L93:L98">AVERAGE(H93:K93)</f>
        <v>9650.921153846139</v>
      </c>
      <c r="M93" s="17">
        <v>10297.244230769193</v>
      </c>
      <c r="N93" s="17">
        <v>10938.559615384638</v>
      </c>
      <c r="O93" s="17">
        <v>11292.248076923108</v>
      </c>
      <c r="P93" s="17">
        <v>11349.045454545476</v>
      </c>
      <c r="Q93" s="17">
        <f aca="true" t="shared" si="23" ref="Q93:Q98">AVERAGE(M93:P93)</f>
        <v>10969.274344405603</v>
      </c>
      <c r="R93" s="17">
        <f aca="true" t="shared" si="24" ref="R93:R98">IF(G93&gt;0,(+G93+(L93*2)+(Q93*3))/6,IF(L93&gt;0,((L93*2)+(Q93*3))/5,Q93))</f>
        <v>10257.110890151514</v>
      </c>
      <c r="T93" s="7">
        <f aca="true" t="shared" si="25" ref="T93:T98">+R93/$R$269</f>
        <v>0.05631123076358518</v>
      </c>
      <c r="V93" s="30">
        <f>+claims!D93</f>
        <v>105</v>
      </c>
      <c r="W93" s="30">
        <f>+claims!E93</f>
        <v>159</v>
      </c>
      <c r="X93" s="30">
        <f>+claims!F93</f>
        <v>192</v>
      </c>
      <c r="Z93" s="7">
        <f aca="true" t="shared" si="26" ref="Z93:Z98">IF(G93&gt;100,IF(V93&lt;1,0,+V93/G93),IF(V93&lt;1,0,+V93/100))</f>
        <v>0.011250401800064288</v>
      </c>
      <c r="AA93" s="7">
        <f aca="true" t="shared" si="27" ref="AA93:AA98">IF(L93&gt;100,IF(W93&lt;1,0,+W93/L93),IF(W93&lt;1,0,+W93/100))</f>
        <v>0.01647511128371766</v>
      </c>
      <c r="AB93" s="7">
        <f aca="true" t="shared" si="28" ref="AB93:AB98">IF(Q93&gt;100,IF(X93&lt;1,0,+X93/Q93),IF(X93&lt;1,0,+X93/100))</f>
        <v>0.017503436779108473</v>
      </c>
      <c r="AD93" s="7">
        <f aca="true" t="shared" si="29" ref="AD93:AD98">(+Z93+(AA93*2)+(AB93*3))/6</f>
        <v>0.01611848911747084</v>
      </c>
    </row>
    <row r="94" spans="1:30" ht="12.75">
      <c r="A94" t="s">
        <v>149</v>
      </c>
      <c r="B94" t="s">
        <v>503</v>
      </c>
      <c r="C94" s="17">
        <v>8640.04</v>
      </c>
      <c r="D94" s="17">
        <v>9057.88</v>
      </c>
      <c r="E94" s="17">
        <v>9357.98</v>
      </c>
      <c r="F94" s="17">
        <v>9620</v>
      </c>
      <c r="G94" s="17">
        <f>AVERAGE(C94:F94)</f>
        <v>9168.974999999999</v>
      </c>
      <c r="H94" s="17">
        <v>9914.138461538463</v>
      </c>
      <c r="I94" s="17">
        <v>10260.257692307685</v>
      </c>
      <c r="J94" s="17">
        <v>10556.8673076923</v>
      </c>
      <c r="K94" s="17">
        <v>10784.5788461538</v>
      </c>
      <c r="L94" s="17">
        <f>AVERAGE(H94:K94)</f>
        <v>10378.960576923062</v>
      </c>
      <c r="M94" s="17">
        <v>10912.07</v>
      </c>
      <c r="N94" s="17">
        <v>11102.18</v>
      </c>
      <c r="O94" s="17">
        <v>11288.5</v>
      </c>
      <c r="P94" s="17">
        <v>11026.761363636366</v>
      </c>
      <c r="Q94" s="17">
        <f>AVERAGE(M94:P94)</f>
        <v>11082.377840909092</v>
      </c>
      <c r="R94" s="17">
        <f>IF(G94&gt;0,(+G94+(L94*2)+(Q94*3))/6,IF(L94&gt;0,((L94*2)+(Q94*3))/5,Q94))</f>
        <v>10529.004946095567</v>
      </c>
      <c r="T94" s="7">
        <f t="shared" si="25"/>
        <v>0.05780392096567838</v>
      </c>
      <c r="V94" s="30">
        <f>+claims!D94</f>
        <v>201</v>
      </c>
      <c r="W94" s="30">
        <f>+claims!E94</f>
        <v>257</v>
      </c>
      <c r="X94" s="30">
        <f>+claims!F94</f>
        <v>279</v>
      </c>
      <c r="Z94" s="7">
        <f>IF(G94&gt;100,IF(V94&lt;1,0,+V94/G94),IF(V94&lt;1,0,+V94/100))</f>
        <v>0.02192175243143318</v>
      </c>
      <c r="AA94" s="7">
        <f>IF(L94&gt;100,IF(W94&lt;1,0,+W94/L94),IF(W94&lt;1,0,+W94/100))</f>
        <v>0.024761631773746462</v>
      </c>
      <c r="AB94" s="7">
        <f>IF(Q94&gt;100,IF(X94&lt;1,0,+X94/Q94),IF(X94&lt;1,0,+X94/100))</f>
        <v>0.02517510267247065</v>
      </c>
      <c r="AD94" s="7">
        <f>(+Z94+(AA94*2)+(AB94*3))/6</f>
        <v>0.024495053999389674</v>
      </c>
    </row>
    <row r="95" spans="1:30" ht="12.75">
      <c r="A95" t="s">
        <v>150</v>
      </c>
      <c r="B95" t="s">
        <v>151</v>
      </c>
      <c r="C95" s="17">
        <v>18</v>
      </c>
      <c r="D95" s="17">
        <v>17.740234375</v>
      </c>
      <c r="E95" s="17">
        <v>17.7424242424242</v>
      </c>
      <c r="F95" s="17">
        <v>17.3484848484848</v>
      </c>
      <c r="G95" s="17">
        <f>AVERAGE(C95:F95)</f>
        <v>17.707785866477252</v>
      </c>
      <c r="H95" s="17">
        <v>17.6923076923077</v>
      </c>
      <c r="I95" s="17">
        <v>17.6769230769231</v>
      </c>
      <c r="J95" s="17">
        <v>18</v>
      </c>
      <c r="K95" s="17">
        <v>18</v>
      </c>
      <c r="L95" s="17">
        <f>AVERAGE(H95:K95)</f>
        <v>17.8423076923077</v>
      </c>
      <c r="M95" s="17">
        <v>18</v>
      </c>
      <c r="N95" s="17">
        <v>18</v>
      </c>
      <c r="O95" s="17">
        <v>18</v>
      </c>
      <c r="P95" s="17">
        <v>18</v>
      </c>
      <c r="Q95" s="17">
        <f>AVERAGE(M95:P95)</f>
        <v>18</v>
      </c>
      <c r="R95" s="17">
        <f>IF(G95&gt;0,(+G95+(L95*2)+(Q95*3))/6,IF(L95&gt;0,((L95*2)+(Q95*3))/5,Q95))</f>
        <v>17.898733541848774</v>
      </c>
      <c r="T95" s="7">
        <f t="shared" si="25"/>
        <v>9.826350964175647E-05</v>
      </c>
      <c r="V95" s="30">
        <f>+claims!D95</f>
        <v>1</v>
      </c>
      <c r="W95" s="30">
        <f>+claims!E95</f>
        <v>0</v>
      </c>
      <c r="X95" s="30">
        <f>+claims!F95</f>
        <v>1</v>
      </c>
      <c r="Z95" s="7">
        <f>IF(G95&gt;100,IF(V95&lt;1,0,+V95/G95),IF(V95&lt;1,0,+V95/100))</f>
        <v>0.01</v>
      </c>
      <c r="AA95" s="7">
        <f>IF(L95&gt;100,IF(W95&lt;1,0,+W95/L95),IF(W95&lt;1,0,+W95/100))</f>
        <v>0</v>
      </c>
      <c r="AB95" s="7">
        <f>IF(Q95&gt;100,IF(X95&lt;1,0,+X95/Q95),IF(X95&lt;1,0,+X95/100))</f>
        <v>0.01</v>
      </c>
      <c r="AD95" s="7">
        <f>(+Z95+(AA95*2)+(AB95*3))/6</f>
        <v>0.006666666666666667</v>
      </c>
    </row>
    <row r="96" spans="1:30" ht="12.75">
      <c r="A96" t="s">
        <v>502</v>
      </c>
      <c r="B96" t="s">
        <v>507</v>
      </c>
      <c r="C96" s="17">
        <v>11663.190384615362</v>
      </c>
      <c r="D96" s="17">
        <v>11650.16796875</v>
      </c>
      <c r="E96" s="17">
        <v>11622.333333333321</v>
      </c>
      <c r="F96" s="17">
        <v>11616.229166666733</v>
      </c>
      <c r="G96" s="17">
        <f t="shared" si="21"/>
        <v>11637.980213341354</v>
      </c>
      <c r="H96" s="17">
        <v>11689.22307692307</v>
      </c>
      <c r="I96" s="17">
        <v>11812.273076923053</v>
      </c>
      <c r="J96" s="17">
        <v>11751.811538461454</v>
      </c>
      <c r="K96" s="17">
        <v>11847.871153846168</v>
      </c>
      <c r="L96" s="17">
        <f t="shared" si="22"/>
        <v>11775.294711538434</v>
      </c>
      <c r="M96" s="17">
        <v>11768.39615384617</v>
      </c>
      <c r="N96" s="17">
        <v>11909.861538461508</v>
      </c>
      <c r="O96" s="17">
        <v>12001</v>
      </c>
      <c r="P96" s="17">
        <v>11803.42234848483</v>
      </c>
      <c r="Q96" s="17">
        <f t="shared" si="23"/>
        <v>11870.670010198126</v>
      </c>
      <c r="R96" s="17">
        <f t="shared" si="24"/>
        <v>11800.096611168767</v>
      </c>
      <c r="T96" s="7">
        <f t="shared" si="25"/>
        <v>0.06478217603576171</v>
      </c>
      <c r="V96" s="30">
        <f>+claims!D96</f>
        <v>661</v>
      </c>
      <c r="W96" s="30">
        <f>+claims!E96</f>
        <v>601</v>
      </c>
      <c r="X96" s="30">
        <f>+claims!F96</f>
        <v>594</v>
      </c>
      <c r="Z96" s="7">
        <f t="shared" si="26"/>
        <v>0.05679679702859899</v>
      </c>
      <c r="AA96" s="7">
        <f t="shared" si="27"/>
        <v>0.05103906226746827</v>
      </c>
      <c r="AB96" s="7">
        <f t="shared" si="28"/>
        <v>0.05003929849702611</v>
      </c>
      <c r="AD96" s="7">
        <f t="shared" si="29"/>
        <v>0.05149880284243565</v>
      </c>
    </row>
    <row r="97" spans="1:30" ht="12.75">
      <c r="A97" t="s">
        <v>500</v>
      </c>
      <c r="B97" t="s">
        <v>508</v>
      </c>
      <c r="C97" s="17">
        <v>3052.6942307692266</v>
      </c>
      <c r="D97" s="17">
        <v>3130.80546875</v>
      </c>
      <c r="E97" s="17">
        <v>3103.573484848477</v>
      </c>
      <c r="F97" s="17">
        <v>3089.334848484855</v>
      </c>
      <c r="G97" s="17">
        <f t="shared" si="21"/>
        <v>3094.10200821314</v>
      </c>
      <c r="H97" s="17">
        <v>3073.540384615385</v>
      </c>
      <c r="I97" s="17">
        <v>3089.032692307687</v>
      </c>
      <c r="J97" s="17">
        <v>3082.703846153853</v>
      </c>
      <c r="K97" s="17">
        <v>3093.6236538461544</v>
      </c>
      <c r="L97" s="17">
        <f t="shared" si="22"/>
        <v>3084.72514423077</v>
      </c>
      <c r="M97" s="17">
        <v>3124.0923076923145</v>
      </c>
      <c r="N97" s="17">
        <v>3137.940384615383</v>
      </c>
      <c r="O97" s="17">
        <v>3155.319230769235</v>
      </c>
      <c r="P97" s="17">
        <v>3168.0090909090904</v>
      </c>
      <c r="Q97" s="17">
        <f t="shared" si="23"/>
        <v>3146.3402534965057</v>
      </c>
      <c r="R97" s="17">
        <f t="shared" si="24"/>
        <v>3117.095509527366</v>
      </c>
      <c r="T97" s="7">
        <f t="shared" si="25"/>
        <v>0.01711276074022612</v>
      </c>
      <c r="V97" s="30">
        <f>+claims!D97</f>
        <v>34</v>
      </c>
      <c r="W97" s="30">
        <f>+claims!E97</f>
        <v>38</v>
      </c>
      <c r="X97" s="30">
        <f>+claims!F97</f>
        <v>33</v>
      </c>
      <c r="Z97" s="7">
        <f t="shared" si="26"/>
        <v>0.010988648696697358</v>
      </c>
      <c r="AA97" s="7">
        <f t="shared" si="27"/>
        <v>0.012318763657459006</v>
      </c>
      <c r="AB97" s="7">
        <f t="shared" si="28"/>
        <v>0.010488376126303356</v>
      </c>
      <c r="AD97" s="7">
        <f t="shared" si="29"/>
        <v>0.011181884065087572</v>
      </c>
    </row>
    <row r="98" spans="1:30" ht="12.75">
      <c r="A98" t="s">
        <v>501</v>
      </c>
      <c r="B98" t="s">
        <v>509</v>
      </c>
      <c r="C98" s="17">
        <v>14179</v>
      </c>
      <c r="D98" s="17">
        <v>14219</v>
      </c>
      <c r="E98" s="17">
        <v>14102</v>
      </c>
      <c r="F98" s="17">
        <v>14013</v>
      </c>
      <c r="G98" s="17">
        <f t="shared" si="21"/>
        <v>14128.25</v>
      </c>
      <c r="H98" s="17">
        <v>14451</v>
      </c>
      <c r="I98" s="17">
        <v>14827.74</v>
      </c>
      <c r="J98" s="17">
        <v>14964.21</v>
      </c>
      <c r="K98" s="17">
        <v>15080.1</v>
      </c>
      <c r="L98" s="17">
        <f t="shared" si="22"/>
        <v>14830.762499999999</v>
      </c>
      <c r="M98" s="17">
        <v>15175.8</v>
      </c>
      <c r="N98" s="17">
        <v>15400.21</v>
      </c>
      <c r="O98" s="17">
        <v>15452.29</v>
      </c>
      <c r="P98" s="17">
        <v>15021.13</v>
      </c>
      <c r="Q98" s="17">
        <f t="shared" si="23"/>
        <v>15262.3575</v>
      </c>
      <c r="R98" s="17">
        <f t="shared" si="24"/>
        <v>14929.474583333335</v>
      </c>
      <c r="T98" s="7">
        <f t="shared" si="25"/>
        <v>0.08196236712702094</v>
      </c>
      <c r="V98" s="30">
        <f>+claims!D98</f>
        <v>1375</v>
      </c>
      <c r="W98" s="30">
        <f>+claims!E98</f>
        <v>1578</v>
      </c>
      <c r="X98" s="30">
        <f>+claims!F98</f>
        <v>1608</v>
      </c>
      <c r="Z98" s="7">
        <f t="shared" si="26"/>
        <v>0.09732273990055386</v>
      </c>
      <c r="AA98" s="7">
        <f t="shared" si="27"/>
        <v>0.10640046322635131</v>
      </c>
      <c r="AB98" s="7">
        <f t="shared" si="28"/>
        <v>0.10535724903574038</v>
      </c>
      <c r="AD98" s="7">
        <f t="shared" si="29"/>
        <v>0.10436590224341295</v>
      </c>
    </row>
    <row r="99" spans="1:30" ht="12.75">
      <c r="A99" t="s">
        <v>529</v>
      </c>
      <c r="B99" t="s">
        <v>581</v>
      </c>
      <c r="C99" s="17">
        <v>6.98461538461538</v>
      </c>
      <c r="D99" s="17">
        <v>7</v>
      </c>
      <c r="E99" s="17">
        <v>7</v>
      </c>
      <c r="F99" s="17">
        <v>6.90909090909091</v>
      </c>
      <c r="G99" s="17">
        <f>AVERAGE(C99:F99)</f>
        <v>6.973426573426573</v>
      </c>
      <c r="H99" s="17">
        <v>6</v>
      </c>
      <c r="I99" s="17">
        <v>6</v>
      </c>
      <c r="J99" s="17">
        <v>5.66153846153846</v>
      </c>
      <c r="K99" s="17">
        <v>5</v>
      </c>
      <c r="L99" s="17">
        <f>AVERAGE(H99:K99)</f>
        <v>5.665384615384615</v>
      </c>
      <c r="M99" s="17">
        <v>6</v>
      </c>
      <c r="N99" s="17">
        <v>6</v>
      </c>
      <c r="O99" s="17">
        <v>6</v>
      </c>
      <c r="P99" s="17">
        <v>12</v>
      </c>
      <c r="Q99" s="17">
        <f>AVERAGE(M99:P99)</f>
        <v>7.5</v>
      </c>
      <c r="R99" s="17">
        <f>IF(G99&gt;0,(+G99+(L99*2)+(Q99*3))/6,IF(L99&gt;0,((L99*2)+(Q99*3))/5,Q99))</f>
        <v>6.8006993006993</v>
      </c>
      <c r="T99" s="7">
        <f aca="true" t="shared" si="30" ref="T99:T138">+R99/$R$269</f>
        <v>3.733563493430982E-05</v>
      </c>
      <c r="V99" s="30">
        <f>+claims!D99</f>
        <v>0</v>
      </c>
      <c r="W99" s="30">
        <f>+claims!E99</f>
        <v>0</v>
      </c>
      <c r="X99" s="30">
        <f>+claims!F99</f>
        <v>0</v>
      </c>
      <c r="Z99" s="7">
        <f>IF(G99&gt;100,IF(V99&lt;1,0,+V99/G99),IF(V99&lt;1,0,+V99/100))</f>
        <v>0</v>
      </c>
      <c r="AA99" s="7">
        <f>IF(L99&gt;100,IF(W99&lt;1,0,+W99/L99),IF(W99&lt;1,0,+W99/100))</f>
        <v>0</v>
      </c>
      <c r="AB99" s="7">
        <f>IF(Q99&gt;100,IF(X99&lt;1,0,+X99/Q99),IF(X99&lt;1,0,+X99/100))</f>
        <v>0</v>
      </c>
      <c r="AD99" s="7">
        <f>(+Z99+(AA99*2)+(AB99*3))/6</f>
        <v>0</v>
      </c>
    </row>
    <row r="100" spans="1:30" ht="12.75">
      <c r="A100" t="s">
        <v>152</v>
      </c>
      <c r="B100" t="s">
        <v>153</v>
      </c>
      <c r="C100" s="17">
        <v>503.8048076923078</v>
      </c>
      <c r="D100" s="17">
        <v>496.529296875</v>
      </c>
      <c r="E100" s="17">
        <v>494.73910984848516</v>
      </c>
      <c r="F100" s="17">
        <v>494.5551515151513</v>
      </c>
      <c r="G100" s="17">
        <f aca="true" t="shared" si="31" ref="G100:G144">AVERAGE(C100:F100)</f>
        <v>497.40709148273606</v>
      </c>
      <c r="H100" s="17">
        <v>553.4</v>
      </c>
      <c r="I100" s="17">
        <v>580.278846153846</v>
      </c>
      <c r="J100" s="17">
        <v>590.290384615385</v>
      </c>
      <c r="K100" s="17">
        <v>601.763461538462</v>
      </c>
      <c r="L100" s="17">
        <f aca="true" t="shared" si="32" ref="L100:L144">AVERAGE(H100:K100)</f>
        <v>581.4331730769231</v>
      </c>
      <c r="M100" s="17">
        <v>604.262653846154</v>
      </c>
      <c r="N100" s="17">
        <v>612.087346153846</v>
      </c>
      <c r="O100" s="17">
        <v>617.467307692308</v>
      </c>
      <c r="P100" s="17">
        <v>629.650321969697</v>
      </c>
      <c r="Q100" s="17">
        <f t="shared" si="16"/>
        <v>615.8669074155013</v>
      </c>
      <c r="R100" s="17">
        <f t="shared" si="11"/>
        <v>584.6456933138477</v>
      </c>
      <c r="T100" s="7">
        <f t="shared" si="30"/>
        <v>0.003209687299251379</v>
      </c>
      <c r="V100" s="30">
        <f>+claims!D100</f>
        <v>24</v>
      </c>
      <c r="W100" s="30">
        <f>+claims!E100</f>
        <v>15</v>
      </c>
      <c r="X100" s="30">
        <f>+claims!F100</f>
        <v>11</v>
      </c>
      <c r="Z100" s="7">
        <f t="shared" si="12"/>
        <v>0.0482502167961813</v>
      </c>
      <c r="AA100" s="7">
        <f t="shared" si="13"/>
        <v>0.025798321620729942</v>
      </c>
      <c r="AB100" s="7">
        <f t="shared" si="18"/>
        <v>0.017861001894324435</v>
      </c>
      <c r="AD100" s="7">
        <f t="shared" si="17"/>
        <v>0.02557164428676908</v>
      </c>
    </row>
    <row r="101" spans="1:30" ht="12.75">
      <c r="A101" t="s">
        <v>154</v>
      </c>
      <c r="B101" t="s">
        <v>155</v>
      </c>
      <c r="C101" s="17">
        <v>193.778576923077</v>
      </c>
      <c r="D101" s="17">
        <v>197.0576953125</v>
      </c>
      <c r="E101" s="17">
        <v>198.628295454545</v>
      </c>
      <c r="F101" s="17">
        <v>195.637310606061</v>
      </c>
      <c r="G101" s="17">
        <f t="shared" si="31"/>
        <v>196.27546957404573</v>
      </c>
      <c r="H101" s="17">
        <v>199.128865384615</v>
      </c>
      <c r="I101" s="17">
        <v>201.462403846154</v>
      </c>
      <c r="J101" s="17">
        <v>197.150057692308</v>
      </c>
      <c r="K101" s="17">
        <v>195.55175</v>
      </c>
      <c r="L101" s="17">
        <f t="shared" si="32"/>
        <v>198.32326923076923</v>
      </c>
      <c r="M101" s="17">
        <v>197.459442307692</v>
      </c>
      <c r="N101" s="17">
        <v>198.557153846154</v>
      </c>
      <c r="O101" s="17">
        <v>199.063615384615</v>
      </c>
      <c r="P101" s="17">
        <v>196.453939393939</v>
      </c>
      <c r="Q101" s="17">
        <f t="shared" si="16"/>
        <v>197.88353773309998</v>
      </c>
      <c r="R101" s="17">
        <f t="shared" si="11"/>
        <v>197.76210353914735</v>
      </c>
      <c r="T101" s="7">
        <f t="shared" si="30"/>
        <v>0.0010857080095894771</v>
      </c>
      <c r="V101" s="30">
        <f>+claims!D101</f>
        <v>5</v>
      </c>
      <c r="W101" s="30">
        <f>+claims!E101</f>
        <v>9</v>
      </c>
      <c r="X101" s="30">
        <f>+claims!F101</f>
        <v>4</v>
      </c>
      <c r="Z101" s="7">
        <f t="shared" si="12"/>
        <v>0.025474400906292213</v>
      </c>
      <c r="AA101" s="7">
        <f t="shared" si="13"/>
        <v>0.0453804540178671</v>
      </c>
      <c r="AB101" s="7">
        <f t="shared" si="18"/>
        <v>0.020213909887719376</v>
      </c>
      <c r="AD101" s="7">
        <f t="shared" si="17"/>
        <v>0.029479506434197427</v>
      </c>
    </row>
    <row r="102" spans="1:30" ht="12.75">
      <c r="A102" t="s">
        <v>156</v>
      </c>
      <c r="B102" t="s">
        <v>157</v>
      </c>
      <c r="C102" s="17">
        <v>10.75</v>
      </c>
      <c r="D102" s="17">
        <v>10.8</v>
      </c>
      <c r="E102" s="17">
        <v>10.5681818181818</v>
      </c>
      <c r="F102" s="17">
        <v>10.5</v>
      </c>
      <c r="G102" s="17">
        <f t="shared" si="31"/>
        <v>10.65454545454545</v>
      </c>
      <c r="H102" s="17">
        <v>11.3846153846154</v>
      </c>
      <c r="I102" s="17">
        <v>12.6427884615385</v>
      </c>
      <c r="J102" s="17">
        <v>12.2245192307692</v>
      </c>
      <c r="K102" s="17">
        <v>11.8586538461538</v>
      </c>
      <c r="L102" s="17">
        <f t="shared" si="32"/>
        <v>12.027644230769225</v>
      </c>
      <c r="M102" s="17">
        <v>12.3307692307692</v>
      </c>
      <c r="N102" s="17">
        <v>13</v>
      </c>
      <c r="O102" s="17">
        <v>12.2408653846154</v>
      </c>
      <c r="P102" s="17">
        <v>12.4048295454545</v>
      </c>
      <c r="Q102" s="17">
        <f t="shared" si="16"/>
        <v>12.494116040209775</v>
      </c>
      <c r="R102" s="17">
        <f t="shared" si="11"/>
        <v>12.032030339452206</v>
      </c>
      <c r="T102" s="7">
        <f t="shared" si="30"/>
        <v>6.605548523901576E-05</v>
      </c>
      <c r="V102" s="30">
        <f>+claims!D102</f>
        <v>0</v>
      </c>
      <c r="W102" s="30">
        <f>+claims!E102</f>
        <v>0</v>
      </c>
      <c r="X102" s="30">
        <f>+claims!F102</f>
        <v>0</v>
      </c>
      <c r="Z102" s="7">
        <f t="shared" si="12"/>
        <v>0</v>
      </c>
      <c r="AA102" s="7">
        <f t="shared" si="13"/>
        <v>0</v>
      </c>
      <c r="AB102" s="7">
        <f t="shared" si="18"/>
        <v>0</v>
      </c>
      <c r="AD102" s="7">
        <f t="shared" si="17"/>
        <v>0</v>
      </c>
    </row>
    <row r="103" spans="1:30" ht="12.75">
      <c r="A103" t="s">
        <v>158</v>
      </c>
      <c r="B103" t="s">
        <v>159</v>
      </c>
      <c r="C103" s="17">
        <v>272.0557692307688</v>
      </c>
      <c r="D103" s="17">
        <v>272.9640625</v>
      </c>
      <c r="E103" s="17">
        <v>270.427840909091</v>
      </c>
      <c r="F103" s="17">
        <v>265.37681818181835</v>
      </c>
      <c r="G103" s="17">
        <f t="shared" si="31"/>
        <v>270.20612270541955</v>
      </c>
      <c r="H103" s="17">
        <v>264.5428846153851</v>
      </c>
      <c r="I103" s="17">
        <v>276.46875</v>
      </c>
      <c r="J103" s="17">
        <v>282.42115384615363</v>
      </c>
      <c r="K103" s="17">
        <v>300.73942307692283</v>
      </c>
      <c r="L103" s="17">
        <f t="shared" si="32"/>
        <v>281.0430528846154</v>
      </c>
      <c r="M103" s="17">
        <v>310.69086538461465</v>
      </c>
      <c r="N103" s="17">
        <v>320.1326923076921</v>
      </c>
      <c r="O103" s="17">
        <v>329.2846153846154</v>
      </c>
      <c r="P103" s="17">
        <v>338.7931439393936</v>
      </c>
      <c r="Q103" s="17">
        <f t="shared" si="16"/>
        <v>324.72532925407893</v>
      </c>
      <c r="R103" s="17">
        <f t="shared" si="11"/>
        <v>301.0780360394812</v>
      </c>
      <c r="T103" s="7">
        <f t="shared" si="30"/>
        <v>0.0016529093764156236</v>
      </c>
      <c r="V103" s="30">
        <f>+claims!D103</f>
        <v>1</v>
      </c>
      <c r="W103" s="30">
        <f>+claims!E103</f>
        <v>6</v>
      </c>
      <c r="X103" s="30">
        <f>+claims!F103</f>
        <v>6</v>
      </c>
      <c r="Z103" s="7">
        <f t="shared" si="12"/>
        <v>0.003700878388644829</v>
      </c>
      <c r="AA103" s="7">
        <f t="shared" si="13"/>
        <v>0.021349042214053055</v>
      </c>
      <c r="AB103" s="7">
        <f t="shared" si="18"/>
        <v>0.018477154257669087</v>
      </c>
      <c r="AD103" s="7">
        <f t="shared" si="17"/>
        <v>0.01697173759829303</v>
      </c>
    </row>
    <row r="104" spans="1:30" ht="12.75">
      <c r="A104" t="s">
        <v>160</v>
      </c>
      <c r="B104" t="s">
        <v>495</v>
      </c>
      <c r="C104" s="17">
        <v>2868.66</v>
      </c>
      <c r="D104" s="17">
        <v>2863.46</v>
      </c>
      <c r="E104" s="17">
        <v>2844.38</v>
      </c>
      <c r="F104" s="17">
        <v>2838.14</v>
      </c>
      <c r="G104" s="17">
        <f t="shared" si="31"/>
        <v>2853.66</v>
      </c>
      <c r="H104" s="17">
        <v>2842.6</v>
      </c>
      <c r="I104" s="17">
        <v>2872.15</v>
      </c>
      <c r="J104" s="17">
        <v>2878.6905576923145</v>
      </c>
      <c r="K104" s="17">
        <v>2929.4986538461453</v>
      </c>
      <c r="L104" s="17">
        <f t="shared" si="32"/>
        <v>2880.734802884615</v>
      </c>
      <c r="M104" s="17">
        <v>2868.93</v>
      </c>
      <c r="N104" s="17">
        <v>2897.47</v>
      </c>
      <c r="O104" s="17">
        <v>2896.75</v>
      </c>
      <c r="P104" s="17">
        <v>2959.0548674242364</v>
      </c>
      <c r="Q104" s="17">
        <f t="shared" si="16"/>
        <v>2905.551216856059</v>
      </c>
      <c r="R104" s="17">
        <f t="shared" si="11"/>
        <v>2888.6305427229013</v>
      </c>
      <c r="T104" s="7">
        <f t="shared" si="30"/>
        <v>0.01585849493332394</v>
      </c>
      <c r="V104" s="30">
        <f>+claims!D104</f>
        <v>21</v>
      </c>
      <c r="W104" s="30">
        <f>+claims!E104</f>
        <v>11</v>
      </c>
      <c r="X104" s="30">
        <f>+claims!F104</f>
        <v>21</v>
      </c>
      <c r="Z104" s="7">
        <f t="shared" si="12"/>
        <v>0.00735897058514329</v>
      </c>
      <c r="AA104" s="7">
        <f t="shared" si="13"/>
        <v>0.003818470200375676</v>
      </c>
      <c r="AB104" s="7">
        <f t="shared" si="18"/>
        <v>0.007227544253280441</v>
      </c>
      <c r="AD104" s="7">
        <f t="shared" si="17"/>
        <v>0.0061130906242893275</v>
      </c>
    </row>
    <row r="105" spans="1:30" ht="12.75">
      <c r="A105" t="s">
        <v>161</v>
      </c>
      <c r="B105" t="s">
        <v>569</v>
      </c>
      <c r="C105" s="17">
        <v>60.9446153846154</v>
      </c>
      <c r="D105" s="17">
        <v>60.75</v>
      </c>
      <c r="E105" s="17">
        <v>59.4787878787879</v>
      </c>
      <c r="F105" s="17">
        <v>60.4484848484848</v>
      </c>
      <c r="G105" s="17">
        <f>AVERAGE(C105:F105)</f>
        <v>60.40547202797203</v>
      </c>
      <c r="H105" s="17">
        <v>63.8884615384615</v>
      </c>
      <c r="I105" s="17">
        <v>65.5375</v>
      </c>
      <c r="J105" s="17">
        <v>65.75</v>
      </c>
      <c r="K105" s="17">
        <v>64.8115384615385</v>
      </c>
      <c r="L105" s="17">
        <f>AVERAGE(H105:K105)</f>
        <v>64.99687499999999</v>
      </c>
      <c r="M105" s="17">
        <v>63.2730769230769</v>
      </c>
      <c r="N105" s="17">
        <v>63.6423076923077</v>
      </c>
      <c r="O105" s="17">
        <v>64.1538461538462</v>
      </c>
      <c r="P105" s="17">
        <v>64.5393939393939</v>
      </c>
      <c r="Q105" s="17">
        <f>AVERAGE(M105:P105)</f>
        <v>63.90215617715617</v>
      </c>
      <c r="R105" s="17">
        <f>IF(G105&gt;0,(+G105+(L105*2)+(Q105*3))/6,IF(L105&gt;0,((L105*2)+(Q105*3))/5,Q105))</f>
        <v>63.68428175990675</v>
      </c>
      <c r="T105" s="7">
        <f t="shared" si="30"/>
        <v>0.00034962479440858556</v>
      </c>
      <c r="V105" s="30">
        <f>+claims!D105</f>
        <v>0</v>
      </c>
      <c r="W105" s="30">
        <f>+claims!E105</f>
        <v>1</v>
      </c>
      <c r="X105" s="30">
        <f>+claims!F105</f>
        <v>0</v>
      </c>
      <c r="Z105" s="7">
        <f>IF(G105&gt;100,IF(V105&lt;1,0,+V105/G105),IF(V105&lt;1,0,+V105/100))</f>
        <v>0</v>
      </c>
      <c r="AA105" s="7">
        <f>IF(L105&gt;100,IF(W105&lt;1,0,+W105/L105),IF(W105&lt;1,0,+W105/100))</f>
        <v>0.01</v>
      </c>
      <c r="AB105" s="7">
        <f>IF(Q105&gt;100,IF(X105&lt;1,0,+X105/Q105),IF(X105&lt;1,0,+X105/100))</f>
        <v>0</v>
      </c>
      <c r="AD105" s="7">
        <f>(+Z105+(AA105*2)+(AB105*3))/6</f>
        <v>0.0033333333333333335</v>
      </c>
    </row>
    <row r="106" spans="1:30" ht="12.75">
      <c r="A106" t="s">
        <v>536</v>
      </c>
      <c r="B106" t="s">
        <v>537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>
        <v>164.92884615384642</v>
      </c>
      <c r="N106" s="17">
        <v>510.26953125</v>
      </c>
      <c r="O106" s="17">
        <v>504.20265151515235</v>
      </c>
      <c r="P106" s="17">
        <v>647</v>
      </c>
      <c r="Q106" s="38">
        <f>AVERAGE(M106:P106)</f>
        <v>456.6002572297497</v>
      </c>
      <c r="R106" s="17">
        <f>IF(G106&gt;0,(+G106+(L106*2)+(Q106*3))/6,IF(L106&gt;0,((L106*2)+(Q106*3))/5,Q106))</f>
        <v>456.6002572297497</v>
      </c>
      <c r="T106" s="7">
        <f>+R106/$R$269</f>
        <v>0.0025067217003829213</v>
      </c>
      <c r="V106" s="30">
        <f>+claims!D106</f>
        <v>0</v>
      </c>
      <c r="W106" s="30">
        <f>+claims!E106</f>
        <v>0</v>
      </c>
      <c r="X106" s="30">
        <f>+claims!F106</f>
        <v>0</v>
      </c>
      <c r="Z106" s="7">
        <f>IF(G106&gt;100,IF(V106&lt;1,0,+V106/G106),IF(V106&lt;1,0,+V106/100))</f>
        <v>0</v>
      </c>
      <c r="AA106" s="7">
        <f>IF(L106&gt;100,IF(W106&lt;1,0,+W106/L106),IF(W106&lt;1,0,+W106/100))</f>
        <v>0</v>
      </c>
      <c r="AB106" s="7">
        <f>IF(Q106&gt;100,IF(X106&lt;1,0,+X106/Q106),IF(X106&lt;1,0,+X106/100))</f>
        <v>0</v>
      </c>
      <c r="AD106" s="7">
        <f>(+Z106+(AA106*2)+(AB106*3))/6</f>
        <v>0</v>
      </c>
    </row>
    <row r="107" spans="1:30" ht="12.75">
      <c r="A107" t="s">
        <v>162</v>
      </c>
      <c r="B107" t="s">
        <v>163</v>
      </c>
      <c r="C107" s="17">
        <v>58.8615384615385</v>
      </c>
      <c r="D107" s="17">
        <v>61.7453125</v>
      </c>
      <c r="E107" s="17">
        <v>60.4287878787879</v>
      </c>
      <c r="F107" s="17">
        <v>61.1030303030303</v>
      </c>
      <c r="G107" s="17">
        <f t="shared" si="31"/>
        <v>60.53466728583917</v>
      </c>
      <c r="H107" s="17">
        <v>61.8769230769231</v>
      </c>
      <c r="I107" s="17">
        <v>62.7961538461539</v>
      </c>
      <c r="J107" s="17">
        <v>62.8471153846154</v>
      </c>
      <c r="K107" s="17">
        <v>64.0783653846154</v>
      </c>
      <c r="L107" s="17">
        <f t="shared" si="32"/>
        <v>62.89963942307695</v>
      </c>
      <c r="M107" s="17">
        <v>63.9927884615385</v>
      </c>
      <c r="N107" s="17">
        <v>65.7673076923077</v>
      </c>
      <c r="O107" s="17">
        <v>66.6923076923077</v>
      </c>
      <c r="P107" s="17">
        <v>65.5553977272727</v>
      </c>
      <c r="Q107" s="17">
        <f t="shared" si="16"/>
        <v>65.50195039335665</v>
      </c>
      <c r="R107" s="17">
        <f aca="true" t="shared" si="33" ref="R107:R168">IF(G107&gt;0,(+G107+(L107*2)+(Q107*3))/6,IF(L107&gt;0,((L107*2)+(Q107*3))/5,Q107))</f>
        <v>63.80663288534384</v>
      </c>
      <c r="T107" s="7">
        <f t="shared" si="30"/>
        <v>0.00035029649841300336</v>
      </c>
      <c r="V107" s="30">
        <f>+claims!D107</f>
        <v>0</v>
      </c>
      <c r="W107" s="30">
        <f>+claims!E107</f>
        <v>0</v>
      </c>
      <c r="X107" s="30">
        <f>+claims!F107</f>
        <v>0</v>
      </c>
      <c r="Z107" s="7">
        <f aca="true" t="shared" si="34" ref="Z107:Z171">IF(G107&gt;100,IF(V107&lt;1,0,+V107/G107),IF(V107&lt;1,0,+V107/100))</f>
        <v>0</v>
      </c>
      <c r="AA107" s="7">
        <f aca="true" t="shared" si="35" ref="AA107:AA171">IF(L107&gt;100,IF(W107&lt;1,0,+W107/L107),IF(W107&lt;1,0,+W107/100))</f>
        <v>0</v>
      </c>
      <c r="AB107" s="7">
        <f t="shared" si="18"/>
        <v>0</v>
      </c>
      <c r="AD107" s="7">
        <f aca="true" t="shared" si="36" ref="AD107:AD170">(+Z107+(AA107*2)+(AB107*3))/6</f>
        <v>0</v>
      </c>
    </row>
    <row r="108" spans="1:30" ht="12.75">
      <c r="A108" t="s">
        <v>164</v>
      </c>
      <c r="B108" t="s">
        <v>165</v>
      </c>
      <c r="C108" s="17">
        <v>4768.841576923078</v>
      </c>
      <c r="D108" s="17">
        <v>4768.57951171875</v>
      </c>
      <c r="E108" s="17">
        <v>4622.15049242424</v>
      </c>
      <c r="F108" s="17">
        <v>4299.614090909087</v>
      </c>
      <c r="G108" s="17">
        <f t="shared" si="31"/>
        <v>4614.796417993789</v>
      </c>
      <c r="H108" s="17">
        <v>4063.82082692308</v>
      </c>
      <c r="I108" s="17">
        <v>4029.12719230769</v>
      </c>
      <c r="J108" s="17">
        <v>4142.31521153846</v>
      </c>
      <c r="K108" s="17">
        <v>4217.06828846154</v>
      </c>
      <c r="L108" s="17">
        <f t="shared" si="32"/>
        <v>4113.082879807693</v>
      </c>
      <c r="M108" s="17">
        <v>4203.77236538462</v>
      </c>
      <c r="N108" s="17">
        <v>4228.07167307692</v>
      </c>
      <c r="O108" s="17">
        <v>4101.23828846154</v>
      </c>
      <c r="P108" s="17">
        <v>3818.24810606061</v>
      </c>
      <c r="Q108" s="17">
        <f aca="true" t="shared" si="37" ref="Q108:Q144">AVERAGE(M108:P108)</f>
        <v>4087.832608245922</v>
      </c>
      <c r="R108" s="17">
        <f t="shared" si="33"/>
        <v>4184.076667057823</v>
      </c>
      <c r="T108" s="7">
        <f t="shared" si="30"/>
        <v>0.022970455253384228</v>
      </c>
      <c r="V108" s="30">
        <f>+claims!D108</f>
        <v>898</v>
      </c>
      <c r="W108" s="30">
        <f>+claims!E108</f>
        <v>751</v>
      </c>
      <c r="X108" s="30">
        <f>+claims!F108</f>
        <v>891</v>
      </c>
      <c r="Z108" s="7">
        <f t="shared" si="34"/>
        <v>0.19459146594171786</v>
      </c>
      <c r="AA108" s="7">
        <f t="shared" si="35"/>
        <v>0.18258810287701108</v>
      </c>
      <c r="AB108" s="7">
        <f t="shared" si="18"/>
        <v>0.2179639152059912</v>
      </c>
      <c r="AD108" s="7">
        <f t="shared" si="36"/>
        <v>0.2022765695522856</v>
      </c>
    </row>
    <row r="109" spans="1:30" ht="12.75">
      <c r="A109" t="s">
        <v>166</v>
      </c>
      <c r="B109" t="s">
        <v>167</v>
      </c>
      <c r="C109" s="17">
        <v>37709.94616690361</v>
      </c>
      <c r="D109" s="17">
        <v>37738.2989129593</v>
      </c>
      <c r="E109" s="17">
        <v>37682.407652288195</v>
      </c>
      <c r="F109" s="17">
        <v>37232.06134045576</v>
      </c>
      <c r="G109" s="17">
        <f t="shared" si="31"/>
        <v>37590.67851815172</v>
      </c>
      <c r="H109" s="17">
        <v>37019.72977096031</v>
      </c>
      <c r="I109" s="17">
        <v>37279.61279920671</v>
      </c>
      <c r="J109" s="17">
        <v>37510.497212902315</v>
      </c>
      <c r="K109" s="17">
        <v>37845.03233177148</v>
      </c>
      <c r="L109" s="17">
        <f t="shared" si="32"/>
        <v>37413.7180287102</v>
      </c>
      <c r="M109" s="17">
        <v>38059.03118452105</v>
      </c>
      <c r="N109" s="17">
        <v>38628.66614050474</v>
      </c>
      <c r="O109" s="17">
        <v>39588.23825576815</v>
      </c>
      <c r="P109" s="17">
        <v>40133.31536138366</v>
      </c>
      <c r="Q109" s="17">
        <f t="shared" si="37"/>
        <v>39102.3127355444</v>
      </c>
      <c r="R109" s="17">
        <f t="shared" si="33"/>
        <v>38287.50879703422</v>
      </c>
      <c r="T109" s="7">
        <f t="shared" si="30"/>
        <v>0.21019727351321865</v>
      </c>
      <c r="V109" s="30">
        <f>+claims!D109</f>
        <v>1699</v>
      </c>
      <c r="W109" s="30">
        <f>+claims!E109</f>
        <v>1831</v>
      </c>
      <c r="X109" s="30">
        <f>+claims!F109</f>
        <v>1896</v>
      </c>
      <c r="Z109" s="7">
        <f t="shared" si="34"/>
        <v>0.045197375173198585</v>
      </c>
      <c r="AA109" s="7">
        <f t="shared" si="35"/>
        <v>0.048939268708737896</v>
      </c>
      <c r="AB109" s="7">
        <f t="shared" si="18"/>
        <v>0.04848818055399871</v>
      </c>
      <c r="AD109" s="7">
        <f t="shared" si="36"/>
        <v>0.048090075708778414</v>
      </c>
    </row>
    <row r="110" spans="1:30" ht="12.75">
      <c r="A110" t="s">
        <v>544</v>
      </c>
      <c r="B110" t="s">
        <v>543</v>
      </c>
      <c r="C110" s="17"/>
      <c r="D110" s="17"/>
      <c r="E110" s="17"/>
      <c r="F110" s="17">
        <v>1270</v>
      </c>
      <c r="G110" s="17">
        <f t="shared" si="31"/>
        <v>1270</v>
      </c>
      <c r="H110" s="17"/>
      <c r="I110" s="17"/>
      <c r="J110" s="17"/>
      <c r="K110" s="17">
        <v>1281</v>
      </c>
      <c r="L110" s="17">
        <f t="shared" si="32"/>
        <v>1281</v>
      </c>
      <c r="M110" s="17"/>
      <c r="N110" s="17"/>
      <c r="O110" s="17"/>
      <c r="P110" s="17">
        <v>1266</v>
      </c>
      <c r="Q110" s="17">
        <f t="shared" si="37"/>
        <v>1266</v>
      </c>
      <c r="R110" s="17">
        <f>IF(G110&gt;0,(+G110+(L110*2)+(Q110*3))/6,IF(L110&gt;0,((L110*2)+(Q110*3))/5,Q110))</f>
        <v>1271.6666666666667</v>
      </c>
      <c r="T110" s="7">
        <f>+R110/$R$269</f>
        <v>0.006981411811564029</v>
      </c>
      <c r="V110" s="30">
        <f>+claims!D110</f>
        <v>8</v>
      </c>
      <c r="W110" s="30">
        <f>+claims!E110</f>
        <v>9</v>
      </c>
      <c r="X110" s="30">
        <f>+claims!F110</f>
        <v>16</v>
      </c>
      <c r="Z110" s="7">
        <f>IF(G110&gt;100,IF(V110&lt;1,0,+V110/G110),IF(V110&lt;1,0,+V110/100))</f>
        <v>0.006299212598425197</v>
      </c>
      <c r="AA110" s="7">
        <f>IF(L110&gt;100,IF(W110&lt;1,0,+W110/L110),IF(W110&lt;1,0,+W110/100))</f>
        <v>0.00702576112412178</v>
      </c>
      <c r="AB110" s="7">
        <f>IF(Q110&gt;100,IF(X110&lt;1,0,+X110/Q110),IF(X110&lt;1,0,+X110/100))</f>
        <v>0.01263823064770932</v>
      </c>
      <c r="AD110" s="7">
        <f>(+Z110+(AA110*2)+(AB110*3))/6</f>
        <v>0.00971090446496612</v>
      </c>
    </row>
    <row r="111" spans="1:30" ht="12.75">
      <c r="A111" t="s">
        <v>168</v>
      </c>
      <c r="B111" t="s">
        <v>169</v>
      </c>
      <c r="C111" s="17">
        <v>852.0543269230773</v>
      </c>
      <c r="D111" s="17">
        <v>872.5</v>
      </c>
      <c r="E111" s="17">
        <v>878.86</v>
      </c>
      <c r="F111" s="17">
        <v>896.94</v>
      </c>
      <c r="G111" s="17">
        <f t="shared" si="31"/>
        <v>875.0885817307693</v>
      </c>
      <c r="H111" s="17">
        <v>913.1634615384621</v>
      </c>
      <c r="I111" s="17">
        <v>927.7026538461538</v>
      </c>
      <c r="J111" s="17">
        <v>946.2390769230773</v>
      </c>
      <c r="K111" s="17">
        <v>963.7875</v>
      </c>
      <c r="L111" s="17">
        <f t="shared" si="32"/>
        <v>937.7231730769233</v>
      </c>
      <c r="M111" s="17">
        <v>977.8414615384593</v>
      </c>
      <c r="N111" s="17">
        <v>994.5582692307739</v>
      </c>
      <c r="O111" s="17">
        <v>1009.3539423076915</v>
      </c>
      <c r="P111" s="17">
        <v>1012.5911931818165</v>
      </c>
      <c r="Q111" s="17">
        <f t="shared" si="37"/>
        <v>998.5862165646853</v>
      </c>
      <c r="R111" s="17">
        <f t="shared" si="33"/>
        <v>957.7155962631119</v>
      </c>
      <c r="T111" s="7">
        <f t="shared" si="30"/>
        <v>0.005257829863069759</v>
      </c>
      <c r="V111" s="30">
        <f>+claims!D111</f>
        <v>5</v>
      </c>
      <c r="W111" s="30">
        <f>+claims!E111</f>
        <v>3</v>
      </c>
      <c r="X111" s="30">
        <f>+claims!F111</f>
        <v>9</v>
      </c>
      <c r="Z111" s="7">
        <f t="shared" si="34"/>
        <v>0.005713707279908613</v>
      </c>
      <c r="AA111" s="7">
        <f t="shared" si="35"/>
        <v>0.0031992384171931985</v>
      </c>
      <c r="AB111" s="7">
        <f t="shared" si="18"/>
        <v>0.009012742065438882</v>
      </c>
      <c r="AD111" s="7">
        <f t="shared" si="36"/>
        <v>0.006525068385101943</v>
      </c>
    </row>
    <row r="112" spans="1:30" ht="12.75">
      <c r="A112" t="s">
        <v>170</v>
      </c>
      <c r="B112" t="s">
        <v>171</v>
      </c>
      <c r="C112" s="17">
        <v>1205.43</v>
      </c>
      <c r="D112" s="17">
        <v>916.73</v>
      </c>
      <c r="E112" s="17">
        <v>1166.78</v>
      </c>
      <c r="F112" s="17">
        <v>863.09</v>
      </c>
      <c r="G112" s="17">
        <f t="shared" si="31"/>
        <v>1038.0075</v>
      </c>
      <c r="H112" s="17">
        <v>1172.05003846154</v>
      </c>
      <c r="I112" s="17">
        <v>1084.28230769231</v>
      </c>
      <c r="J112" s="17">
        <v>1342.66101923077</v>
      </c>
      <c r="K112" s="17">
        <v>1020.81459615385</v>
      </c>
      <c r="L112" s="17">
        <f t="shared" si="32"/>
        <v>1154.9519903846176</v>
      </c>
      <c r="M112" s="17">
        <v>1324.41788461538</v>
      </c>
      <c r="N112" s="17">
        <v>1326.67530769231</v>
      </c>
      <c r="O112" s="17">
        <v>1376.18846153846</v>
      </c>
      <c r="P112" s="17">
        <v>1112.65102272727</v>
      </c>
      <c r="Q112" s="17">
        <f t="shared" si="37"/>
        <v>1284.983169143355</v>
      </c>
      <c r="R112" s="17">
        <f t="shared" si="33"/>
        <v>1200.47683136655</v>
      </c>
      <c r="T112" s="7">
        <f t="shared" si="30"/>
        <v>0.006590581753613152</v>
      </c>
      <c r="V112" s="30">
        <f>+claims!D112</f>
        <v>14</v>
      </c>
      <c r="W112" s="30">
        <f>+claims!E112</f>
        <v>13</v>
      </c>
      <c r="X112" s="30">
        <f>+claims!F112</f>
        <v>11</v>
      </c>
      <c r="Z112" s="7">
        <f t="shared" si="34"/>
        <v>0.013487378463065056</v>
      </c>
      <c r="AA112" s="7">
        <f t="shared" si="35"/>
        <v>0.011255879125911365</v>
      </c>
      <c r="AB112" s="7">
        <f aca="true" t="shared" si="38" ref="AB112:AB175">IF(Q112&gt;100,IF(X112&lt;1,0,+X112/Q112),IF(X112&lt;1,0,+X112/100))</f>
        <v>0.008560423407983813</v>
      </c>
      <c r="AD112" s="7">
        <f t="shared" si="36"/>
        <v>0.010280067823139871</v>
      </c>
    </row>
    <row r="113" spans="1:30" ht="12.75">
      <c r="A113" t="s">
        <v>172</v>
      </c>
      <c r="B113" t="s">
        <v>173</v>
      </c>
      <c r="C113" s="17">
        <v>1603.3223076923066</v>
      </c>
      <c r="D113" s="17">
        <v>1644.1876171874999</v>
      </c>
      <c r="E113" s="17">
        <v>1687.3787310606062</v>
      </c>
      <c r="F113" s="17">
        <v>1699.396022727273</v>
      </c>
      <c r="G113" s="17">
        <f t="shared" si="31"/>
        <v>1658.5711696669214</v>
      </c>
      <c r="H113" s="17">
        <v>1690.5356923076922</v>
      </c>
      <c r="I113" s="17">
        <v>1682.1454423076943</v>
      </c>
      <c r="J113" s="17">
        <v>1662.1785000000011</v>
      </c>
      <c r="K113" s="17">
        <v>1705.0715961538463</v>
      </c>
      <c r="L113" s="17">
        <f t="shared" si="32"/>
        <v>1684.9828076923084</v>
      </c>
      <c r="M113" s="17">
        <v>1743.1753461538447</v>
      </c>
      <c r="N113" s="17">
        <v>1729.7599423076922</v>
      </c>
      <c r="O113" s="17">
        <v>1768.3176923076921</v>
      </c>
      <c r="P113" s="17">
        <v>1758.1913636363638</v>
      </c>
      <c r="Q113" s="17">
        <f t="shared" si="37"/>
        <v>1749.861086101398</v>
      </c>
      <c r="R113" s="17">
        <f t="shared" si="33"/>
        <v>1713.0200072259552</v>
      </c>
      <c r="T113" s="7">
        <f t="shared" si="30"/>
        <v>0.009404428397294455</v>
      </c>
      <c r="V113" s="30">
        <f>+claims!D113</f>
        <v>32</v>
      </c>
      <c r="W113" s="30">
        <f>+claims!E113</f>
        <v>38</v>
      </c>
      <c r="X113" s="30">
        <f>+claims!F113</f>
        <v>47</v>
      </c>
      <c r="Z113" s="7">
        <f t="shared" si="34"/>
        <v>0.019293715328734626</v>
      </c>
      <c r="AA113" s="7">
        <f t="shared" si="35"/>
        <v>0.02255215888644195</v>
      </c>
      <c r="AB113" s="7">
        <f t="shared" si="38"/>
        <v>0.026859274929482327</v>
      </c>
      <c r="AD113" s="7">
        <f t="shared" si="36"/>
        <v>0.024162642981677585</v>
      </c>
    </row>
    <row r="114" spans="1:30" ht="12.75">
      <c r="A114" t="s">
        <v>174</v>
      </c>
      <c r="B114" t="s">
        <v>175</v>
      </c>
      <c r="C114" s="17">
        <v>6114.71490384616</v>
      </c>
      <c r="D114" s="17">
        <v>5835.3445703125</v>
      </c>
      <c r="E114" s="17">
        <v>5937.02166666666</v>
      </c>
      <c r="F114" s="17">
        <v>4824.87852272727</v>
      </c>
      <c r="G114" s="17">
        <f t="shared" si="31"/>
        <v>5677.989915888148</v>
      </c>
      <c r="H114" s="17">
        <v>6191.14828846154</v>
      </c>
      <c r="I114" s="17">
        <v>5993.26832692308</v>
      </c>
      <c r="J114" s="17">
        <v>6075.70726923077</v>
      </c>
      <c r="K114" s="17">
        <v>5033.57569230769</v>
      </c>
      <c r="L114" s="17">
        <f t="shared" si="32"/>
        <v>5823.4248942307695</v>
      </c>
      <c r="M114" s="17">
        <v>6378.27469230769</v>
      </c>
      <c r="N114" s="17">
        <v>6174.74680769231</v>
      </c>
      <c r="O114" s="17">
        <v>6334.42409615384</v>
      </c>
      <c r="P114" s="17">
        <v>5217.43918560606</v>
      </c>
      <c r="Q114" s="17">
        <f t="shared" si="37"/>
        <v>6026.221195439975</v>
      </c>
      <c r="R114" s="17">
        <f t="shared" si="33"/>
        <v>5900.583881778269</v>
      </c>
      <c r="T114" s="7">
        <f t="shared" si="30"/>
        <v>0.03239402831510181</v>
      </c>
      <c r="V114" s="30">
        <f>+claims!D114</f>
        <v>116</v>
      </c>
      <c r="W114" s="30">
        <f>+claims!E114</f>
        <v>95</v>
      </c>
      <c r="X114" s="30">
        <f>+claims!F114</f>
        <v>95</v>
      </c>
      <c r="Z114" s="7">
        <f t="shared" si="34"/>
        <v>0.020429765060943288</v>
      </c>
      <c r="AA114" s="7">
        <f t="shared" si="35"/>
        <v>0.01631342409758146</v>
      </c>
      <c r="AB114" s="7">
        <f t="shared" si="38"/>
        <v>0.015764439591411984</v>
      </c>
      <c r="AD114" s="7">
        <f t="shared" si="36"/>
        <v>0.016724988671723694</v>
      </c>
    </row>
    <row r="115" spans="1:30" ht="12.75">
      <c r="A115" t="s">
        <v>176</v>
      </c>
      <c r="B115" t="s">
        <v>177</v>
      </c>
      <c r="C115" s="17">
        <v>1560.15961538461</v>
      </c>
      <c r="D115" s="17">
        <v>1583.17578125</v>
      </c>
      <c r="E115" s="17">
        <v>1567.96401515152</v>
      </c>
      <c r="F115" s="17">
        <v>1252.42045454545</v>
      </c>
      <c r="G115" s="17">
        <f t="shared" si="31"/>
        <v>1490.9299665828953</v>
      </c>
      <c r="H115" s="17">
        <v>1670.915383</v>
      </c>
      <c r="I115" s="17">
        <v>1663.1</v>
      </c>
      <c r="J115" s="17">
        <v>1663.25192307692</v>
      </c>
      <c r="K115" s="17">
        <v>1359.82</v>
      </c>
      <c r="L115" s="17">
        <f t="shared" si="32"/>
        <v>1589.27182651923</v>
      </c>
      <c r="M115" s="17">
        <v>1722.69038461538</v>
      </c>
      <c r="N115" s="17">
        <v>1734.89038461538</v>
      </c>
      <c r="O115" s="17">
        <v>1723.29807692308</v>
      </c>
      <c r="P115" s="17">
        <v>1360.03787878788</v>
      </c>
      <c r="Q115" s="17">
        <f t="shared" si="37"/>
        <v>1635.22918123543</v>
      </c>
      <c r="R115" s="17">
        <f t="shared" si="33"/>
        <v>1595.8601938879408</v>
      </c>
      <c r="T115" s="7">
        <f t="shared" si="30"/>
        <v>0.008761224540404297</v>
      </c>
      <c r="V115" s="30">
        <f>+claims!D115</f>
        <v>26</v>
      </c>
      <c r="W115" s="30">
        <f>+claims!E115</f>
        <v>42</v>
      </c>
      <c r="X115" s="30">
        <f>+claims!F115</f>
        <v>40</v>
      </c>
      <c r="Z115" s="7">
        <f t="shared" si="34"/>
        <v>0.0174387802128561</v>
      </c>
      <c r="AA115" s="7">
        <f t="shared" si="35"/>
        <v>0.026427197222760185</v>
      </c>
      <c r="AB115" s="7">
        <f t="shared" si="38"/>
        <v>0.024461403000269142</v>
      </c>
      <c r="AD115" s="7">
        <f t="shared" si="36"/>
        <v>0.02394623060986398</v>
      </c>
    </row>
    <row r="116" spans="1:30" ht="12.75">
      <c r="A116" t="s">
        <v>178</v>
      </c>
      <c r="B116" t="s">
        <v>179</v>
      </c>
      <c r="C116" s="17">
        <v>5847.903326923079</v>
      </c>
      <c r="D116" s="17">
        <v>6021.88359375</v>
      </c>
      <c r="E116" s="17">
        <v>5918.36960227273</v>
      </c>
      <c r="F116" s="17">
        <v>5121.9198674242425</v>
      </c>
      <c r="G116" s="17">
        <f t="shared" si="31"/>
        <v>5727.519097592513</v>
      </c>
      <c r="H116" s="17">
        <v>5920.853865384616</v>
      </c>
      <c r="I116" s="17">
        <v>6094.929692307693</v>
      </c>
      <c r="J116" s="17">
        <v>6052.597999999999</v>
      </c>
      <c r="K116" s="17">
        <v>5165.854961538465</v>
      </c>
      <c r="L116" s="17">
        <f t="shared" si="32"/>
        <v>5808.559129807693</v>
      </c>
      <c r="M116" s="17">
        <v>6010.958961538465</v>
      </c>
      <c r="N116" s="17">
        <v>6456.613211538462</v>
      </c>
      <c r="O116" s="17">
        <v>5746.233596153849</v>
      </c>
      <c r="P116" s="17">
        <v>4686.105530303034</v>
      </c>
      <c r="Q116" s="17">
        <f t="shared" si="37"/>
        <v>5724.977824883452</v>
      </c>
      <c r="R116" s="17">
        <f t="shared" si="33"/>
        <v>5753.261805309709</v>
      </c>
      <c r="T116" s="7">
        <f t="shared" si="30"/>
        <v>0.031585234539404504</v>
      </c>
      <c r="V116" s="30">
        <f>+claims!D116</f>
        <v>134</v>
      </c>
      <c r="W116" s="30">
        <f>+claims!E116</f>
        <v>130</v>
      </c>
      <c r="X116" s="30">
        <f>+claims!F116</f>
        <v>101</v>
      </c>
      <c r="Z116" s="7">
        <f t="shared" si="34"/>
        <v>0.023395818977945463</v>
      </c>
      <c r="AA116" s="7">
        <f t="shared" si="35"/>
        <v>0.022380765538372677</v>
      </c>
      <c r="AB116" s="7">
        <f t="shared" si="38"/>
        <v>0.017641989731559553</v>
      </c>
      <c r="AD116" s="7">
        <f t="shared" si="36"/>
        <v>0.020180553208228244</v>
      </c>
    </row>
    <row r="117" spans="1:30" ht="12.75">
      <c r="A117" t="s">
        <v>180</v>
      </c>
      <c r="B117" t="s">
        <v>181</v>
      </c>
      <c r="C117" s="17">
        <v>1297.24032692308</v>
      </c>
      <c r="D117" s="17">
        <v>1285.465</v>
      </c>
      <c r="E117" s="17">
        <v>1297.65323863636</v>
      </c>
      <c r="F117" s="17">
        <v>929.412140151515</v>
      </c>
      <c r="G117" s="17">
        <f t="shared" si="31"/>
        <v>1202.4426764277387</v>
      </c>
      <c r="H117" s="17">
        <v>1350.20075</v>
      </c>
      <c r="I117" s="17">
        <v>1376.93701923077</v>
      </c>
      <c r="J117" s="17">
        <v>1450.26076923077</v>
      </c>
      <c r="K117" s="17">
        <v>1255.02</v>
      </c>
      <c r="L117" s="17">
        <f t="shared" si="32"/>
        <v>1358.1046346153848</v>
      </c>
      <c r="M117" s="17">
        <v>1474.27626923077</v>
      </c>
      <c r="N117" s="17">
        <v>1482.26084615385</v>
      </c>
      <c r="O117" s="17">
        <v>1537.45630769231</v>
      </c>
      <c r="P117" s="17">
        <v>1343.00333333333</v>
      </c>
      <c r="Q117" s="17">
        <f t="shared" si="37"/>
        <v>1459.2491891025652</v>
      </c>
      <c r="R117" s="17">
        <f t="shared" si="33"/>
        <v>1382.733252161034</v>
      </c>
      <c r="T117" s="7">
        <f t="shared" si="30"/>
        <v>0.007591164030573567</v>
      </c>
      <c r="V117" s="30">
        <f>+claims!D117</f>
        <v>29</v>
      </c>
      <c r="W117" s="30">
        <f>+claims!E117</f>
        <v>32</v>
      </c>
      <c r="X117" s="30">
        <f>+claims!F117</f>
        <v>26</v>
      </c>
      <c r="Z117" s="7">
        <f t="shared" si="34"/>
        <v>0.024117573809135148</v>
      </c>
      <c r="AA117" s="7">
        <f t="shared" si="35"/>
        <v>0.023562249317455868</v>
      </c>
      <c r="AB117" s="7">
        <f t="shared" si="38"/>
        <v>0.017817381838663167</v>
      </c>
      <c r="AD117" s="7">
        <f t="shared" si="36"/>
        <v>0.020782369660006062</v>
      </c>
    </row>
    <row r="118" spans="1:30" ht="12.75">
      <c r="A118" t="s">
        <v>182</v>
      </c>
      <c r="B118" t="s">
        <v>183</v>
      </c>
      <c r="C118" s="17">
        <v>793.754923076923</v>
      </c>
      <c r="D118" s="17">
        <v>764.5712109375</v>
      </c>
      <c r="E118" s="17">
        <v>785.90875</v>
      </c>
      <c r="F118" s="17">
        <v>637.208825757576</v>
      </c>
      <c r="G118" s="17">
        <f t="shared" si="31"/>
        <v>745.3609274429998</v>
      </c>
      <c r="H118" s="17">
        <v>807.914730769231</v>
      </c>
      <c r="I118" s="17">
        <v>775.339673076923</v>
      </c>
      <c r="J118" s="17">
        <v>795.856519230769</v>
      </c>
      <c r="K118" s="17">
        <v>668.894961538462</v>
      </c>
      <c r="L118" s="17">
        <f t="shared" si="32"/>
        <v>762.0014711538463</v>
      </c>
      <c r="M118" s="17">
        <v>820.83525</v>
      </c>
      <c r="N118" s="17">
        <v>802.786961538461</v>
      </c>
      <c r="O118" s="17">
        <v>831.529365384616</v>
      </c>
      <c r="P118" s="17">
        <v>683.992481060606</v>
      </c>
      <c r="Q118" s="17">
        <f t="shared" si="37"/>
        <v>784.7860144959207</v>
      </c>
      <c r="R118" s="17">
        <f t="shared" si="33"/>
        <v>770.6203188730757</v>
      </c>
      <c r="T118" s="7">
        <f t="shared" si="30"/>
        <v>0.004230682408711713</v>
      </c>
      <c r="V118" s="30">
        <f>+claims!D118</f>
        <v>14</v>
      </c>
      <c r="W118" s="30">
        <f>+claims!E118</f>
        <v>14</v>
      </c>
      <c r="X118" s="30">
        <f>+claims!F118</f>
        <v>17</v>
      </c>
      <c r="Z118" s="7">
        <f t="shared" si="34"/>
        <v>0.01878284665125625</v>
      </c>
      <c r="AA118" s="7">
        <f t="shared" si="35"/>
        <v>0.01837266794091718</v>
      </c>
      <c r="AB118" s="7">
        <f t="shared" si="38"/>
        <v>0.021661955852920422</v>
      </c>
      <c r="AD118" s="7">
        <f t="shared" si="36"/>
        <v>0.020085675015308644</v>
      </c>
    </row>
    <row r="119" spans="1:30" ht="12.75">
      <c r="A119" t="s">
        <v>184</v>
      </c>
      <c r="B119" t="s">
        <v>185</v>
      </c>
      <c r="C119" s="17">
        <v>814.073596153846</v>
      </c>
      <c r="D119" s="17">
        <v>841.064921875</v>
      </c>
      <c r="E119" s="17">
        <v>865.333276515151</v>
      </c>
      <c r="F119" s="17">
        <v>735.564848484849</v>
      </c>
      <c r="G119" s="17">
        <f t="shared" si="31"/>
        <v>814.0091607572115</v>
      </c>
      <c r="H119" s="17">
        <v>836.04125</v>
      </c>
      <c r="I119" s="17">
        <v>855.736653846154</v>
      </c>
      <c r="J119" s="17">
        <v>904.560615384615</v>
      </c>
      <c r="K119" s="17">
        <v>770.586173076923</v>
      </c>
      <c r="L119" s="17">
        <f t="shared" si="32"/>
        <v>841.7311730769229</v>
      </c>
      <c r="M119" s="17">
        <v>889.489480769231</v>
      </c>
      <c r="N119" s="17">
        <v>902.163826923077</v>
      </c>
      <c r="O119" s="17">
        <v>956.247365384616</v>
      </c>
      <c r="P119" s="17">
        <v>824.868920454546</v>
      </c>
      <c r="Q119" s="17">
        <f t="shared" si="37"/>
        <v>893.1923983828674</v>
      </c>
      <c r="R119" s="17">
        <f t="shared" si="33"/>
        <v>862.8414503432765</v>
      </c>
      <c r="T119" s="7">
        <f t="shared" si="30"/>
        <v>0.004736973651061799</v>
      </c>
      <c r="V119" s="30">
        <f>+claims!D119</f>
        <v>11</v>
      </c>
      <c r="W119" s="30">
        <f>+claims!E119</f>
        <v>9</v>
      </c>
      <c r="X119" s="30">
        <f>+claims!F119</f>
        <v>11</v>
      </c>
      <c r="Z119" s="7">
        <f t="shared" si="34"/>
        <v>0.013513361434123822</v>
      </c>
      <c r="AA119" s="7">
        <f t="shared" si="35"/>
        <v>0.01069224983922215</v>
      </c>
      <c r="AB119" s="7">
        <f t="shared" si="38"/>
        <v>0.012315375746497166</v>
      </c>
      <c r="AD119" s="7">
        <f t="shared" si="36"/>
        <v>0.011973998058676605</v>
      </c>
    </row>
    <row r="120" spans="1:30" ht="12.75">
      <c r="A120" t="s">
        <v>186</v>
      </c>
      <c r="B120" t="s">
        <v>570</v>
      </c>
      <c r="C120" s="17">
        <v>4671.98334615384</v>
      </c>
      <c r="D120" s="17">
        <v>4747.43291015625</v>
      </c>
      <c r="E120" s="17">
        <v>4728.67933712121</v>
      </c>
      <c r="F120" s="17">
        <v>4874.35840909091</v>
      </c>
      <c r="G120" s="17">
        <f t="shared" si="31"/>
        <v>4755.613500630552</v>
      </c>
      <c r="H120" s="17">
        <v>4760.24146153847</v>
      </c>
      <c r="I120" s="17">
        <v>4883.3243076923</v>
      </c>
      <c r="J120" s="17">
        <v>4904.43690384615</v>
      </c>
      <c r="K120" s="17">
        <v>5100.37642307692</v>
      </c>
      <c r="L120" s="17">
        <f t="shared" si="32"/>
        <v>4912.09477403846</v>
      </c>
      <c r="M120" s="17">
        <v>5052.17836538461</v>
      </c>
      <c r="N120" s="17">
        <v>5258.94959615385</v>
      </c>
      <c r="O120" s="17">
        <v>5082.16980769231</v>
      </c>
      <c r="P120" s="17">
        <v>5225.71075757575</v>
      </c>
      <c r="Q120" s="17">
        <f t="shared" si="37"/>
        <v>5154.75213170163</v>
      </c>
      <c r="R120" s="17">
        <f t="shared" si="33"/>
        <v>5007.343240635394</v>
      </c>
      <c r="T120" s="7">
        <f t="shared" si="30"/>
        <v>0.027490164019444752</v>
      </c>
      <c r="V120" s="30">
        <f>+claims!D120</f>
        <v>99</v>
      </c>
      <c r="W120" s="30">
        <f>+claims!E120</f>
        <v>83</v>
      </c>
      <c r="X120" s="30">
        <f>+claims!F120</f>
        <v>92</v>
      </c>
      <c r="Z120" s="7">
        <f t="shared" si="34"/>
        <v>0.0208175033540622</v>
      </c>
      <c r="AA120" s="7">
        <f t="shared" si="35"/>
        <v>0.016897068118203646</v>
      </c>
      <c r="AB120" s="7">
        <f t="shared" si="38"/>
        <v>0.017847608895528014</v>
      </c>
      <c r="AD120" s="7">
        <f t="shared" si="36"/>
        <v>0.018025744379508924</v>
      </c>
    </row>
    <row r="121" spans="1:30" ht="12.75">
      <c r="A121" t="s">
        <v>187</v>
      </c>
      <c r="B121" t="s">
        <v>188</v>
      </c>
      <c r="C121" s="17">
        <v>4815.02038461539</v>
      </c>
      <c r="D121" s="17">
        <v>4637.4333984375</v>
      </c>
      <c r="E121" s="17">
        <v>4703.511553030306</v>
      </c>
      <c r="F121" s="17">
        <v>3635.5020833333265</v>
      </c>
      <c r="G121" s="17">
        <f t="shared" si="31"/>
        <v>4447.86685485413</v>
      </c>
      <c r="H121" s="17">
        <v>4979.31</v>
      </c>
      <c r="I121" s="17">
        <v>4800.061346153844</v>
      </c>
      <c r="J121" s="17">
        <v>4920.79596153846</v>
      </c>
      <c r="K121" s="17">
        <v>3644.6903846153937</v>
      </c>
      <c r="L121" s="17">
        <f t="shared" si="32"/>
        <v>4586.2144230769245</v>
      </c>
      <c r="M121" s="17">
        <v>5250.900769230763</v>
      </c>
      <c r="N121" s="17">
        <v>4925.2180769230745</v>
      </c>
      <c r="O121" s="17">
        <v>5243.634807692296</v>
      </c>
      <c r="P121" s="17">
        <v>4131.26</v>
      </c>
      <c r="Q121" s="17">
        <f t="shared" si="37"/>
        <v>4887.753413461533</v>
      </c>
      <c r="R121" s="17">
        <f t="shared" si="33"/>
        <v>4713.925990232096</v>
      </c>
      <c r="T121" s="7">
        <f t="shared" si="30"/>
        <v>0.02587931212611666</v>
      </c>
      <c r="V121" s="30">
        <f>+claims!D121</f>
        <v>52</v>
      </c>
      <c r="W121" s="30">
        <f>+claims!E121</f>
        <v>74</v>
      </c>
      <c r="X121" s="30">
        <f>+claims!F121</f>
        <v>81</v>
      </c>
      <c r="Z121" s="7">
        <f t="shared" si="34"/>
        <v>0.011690997436951239</v>
      </c>
      <c r="AA121" s="7">
        <f t="shared" si="35"/>
        <v>0.0161353118658488</v>
      </c>
      <c r="AB121" s="7">
        <f t="shared" si="38"/>
        <v>0.016572030777353676</v>
      </c>
      <c r="AD121" s="7">
        <f t="shared" si="36"/>
        <v>0.015612952250118309</v>
      </c>
    </row>
    <row r="122" spans="1:30" ht="12.75">
      <c r="A122" t="s">
        <v>189</v>
      </c>
      <c r="B122" t="s">
        <v>190</v>
      </c>
      <c r="C122" s="17">
        <v>2017.86901923077</v>
      </c>
      <c r="D122" s="17">
        <v>1916.25611328125</v>
      </c>
      <c r="E122" s="17">
        <v>2009.74047348485</v>
      </c>
      <c r="F122" s="17">
        <v>1500.02581439394</v>
      </c>
      <c r="G122" s="17">
        <f t="shared" si="31"/>
        <v>1860.9728550977027</v>
      </c>
      <c r="H122" s="17">
        <v>2079.9400576923</v>
      </c>
      <c r="I122" s="17">
        <v>1970.53653846154</v>
      </c>
      <c r="J122" s="17">
        <v>2070.04038461539</v>
      </c>
      <c r="K122" s="17">
        <v>1558.82030769231</v>
      </c>
      <c r="L122" s="17">
        <f t="shared" si="32"/>
        <v>1919.8343221153848</v>
      </c>
      <c r="M122" s="17">
        <v>2071.70163461538</v>
      </c>
      <c r="N122" s="17">
        <v>2022.82101923077</v>
      </c>
      <c r="O122" s="17">
        <v>2168.30836538462</v>
      </c>
      <c r="P122" s="17">
        <v>1614.72846590909</v>
      </c>
      <c r="Q122" s="17">
        <f t="shared" si="37"/>
        <v>1969.3898712849652</v>
      </c>
      <c r="R122" s="17">
        <f t="shared" si="33"/>
        <v>1934.801852197228</v>
      </c>
      <c r="T122" s="7">
        <f t="shared" si="30"/>
        <v>0.010622004066028064</v>
      </c>
      <c r="V122" s="30">
        <f>+claims!D122</f>
        <v>22</v>
      </c>
      <c r="W122" s="30">
        <f>+claims!E122</f>
        <v>19</v>
      </c>
      <c r="X122" s="30">
        <f>+claims!F122</f>
        <v>24</v>
      </c>
      <c r="Z122" s="7">
        <f t="shared" si="34"/>
        <v>0.011821773724284109</v>
      </c>
      <c r="AA122" s="7">
        <f t="shared" si="35"/>
        <v>0.009896687324073204</v>
      </c>
      <c r="AB122" s="7">
        <f t="shared" si="38"/>
        <v>0.012186515402529591</v>
      </c>
      <c r="AD122" s="7">
        <f t="shared" si="36"/>
        <v>0.011362449096669882</v>
      </c>
    </row>
    <row r="123" spans="1:30" ht="12.75">
      <c r="A123" t="s">
        <v>191</v>
      </c>
      <c r="B123" t="s">
        <v>571</v>
      </c>
      <c r="C123" s="17">
        <v>3701.10790384616</v>
      </c>
      <c r="D123" s="17">
        <v>3504.76236328125</v>
      </c>
      <c r="E123" s="17">
        <v>3619.27609848485</v>
      </c>
      <c r="F123" s="17">
        <v>2918.36380681818</v>
      </c>
      <c r="G123" s="17">
        <f t="shared" si="31"/>
        <v>3435.87754310761</v>
      </c>
      <c r="H123" s="17">
        <v>3732.652518</v>
      </c>
      <c r="I123" s="17">
        <v>3601.48848076923</v>
      </c>
      <c r="J123" s="17">
        <v>3708.55921153847</v>
      </c>
      <c r="K123" s="17">
        <v>2879.87636538461</v>
      </c>
      <c r="L123" s="17">
        <f t="shared" si="32"/>
        <v>3480.6441439230775</v>
      </c>
      <c r="M123" s="17">
        <v>3884.17973076923</v>
      </c>
      <c r="N123" s="17">
        <v>3837.94980769231</v>
      </c>
      <c r="O123" s="17">
        <v>3957.12615384615</v>
      </c>
      <c r="P123" s="17">
        <v>3160.90763257576</v>
      </c>
      <c r="Q123" s="17">
        <f t="shared" si="37"/>
        <v>3710.0408312208624</v>
      </c>
      <c r="R123" s="17">
        <f t="shared" si="33"/>
        <v>3587.881387436059</v>
      </c>
      <c r="T123" s="7">
        <f t="shared" si="30"/>
        <v>0.019697361072139062</v>
      </c>
      <c r="V123" s="30">
        <f>+claims!D123</f>
        <v>84</v>
      </c>
      <c r="W123" s="30">
        <f>+claims!E123</f>
        <v>79</v>
      </c>
      <c r="X123" s="30">
        <f>+claims!F123</f>
        <v>61</v>
      </c>
      <c r="Z123" s="7">
        <f t="shared" si="34"/>
        <v>0.02444790273987048</v>
      </c>
      <c r="AA123" s="7">
        <f t="shared" si="35"/>
        <v>0.022696948246757026</v>
      </c>
      <c r="AB123" s="7">
        <f t="shared" si="38"/>
        <v>0.016441867562931037</v>
      </c>
      <c r="AD123" s="7">
        <f t="shared" si="36"/>
        <v>0.019861233653696273</v>
      </c>
    </row>
    <row r="124" spans="1:30" ht="12.75">
      <c r="A124" t="s">
        <v>192</v>
      </c>
      <c r="B124" t="s">
        <v>193</v>
      </c>
      <c r="C124" s="17">
        <v>1850.2485</v>
      </c>
      <c r="D124" s="17">
        <v>1743.3619921875</v>
      </c>
      <c r="E124" s="17">
        <v>1786.41986742424</v>
      </c>
      <c r="F124" s="17">
        <v>1462.56986742424</v>
      </c>
      <c r="G124" s="17">
        <f t="shared" si="31"/>
        <v>1710.650056758995</v>
      </c>
      <c r="H124" s="17">
        <v>1913.01534615385</v>
      </c>
      <c r="I124" s="17">
        <v>1807.1425</v>
      </c>
      <c r="J124" s="17">
        <v>1846.30423076923</v>
      </c>
      <c r="K124" s="17">
        <v>1443.77</v>
      </c>
      <c r="L124" s="17">
        <f t="shared" si="32"/>
        <v>1752.5580192307702</v>
      </c>
      <c r="M124" s="17">
        <v>1961.38132692308</v>
      </c>
      <c r="N124" s="17">
        <v>1834.0036923077</v>
      </c>
      <c r="O124" s="17">
        <v>1916.63548076923</v>
      </c>
      <c r="P124" s="17">
        <v>1558.73346590909</v>
      </c>
      <c r="Q124" s="17">
        <f t="shared" si="37"/>
        <v>1817.688491477275</v>
      </c>
      <c r="R124" s="17">
        <f t="shared" si="33"/>
        <v>1778.13859494206</v>
      </c>
      <c r="T124" s="7">
        <f t="shared" si="30"/>
        <v>0.009761927488330038</v>
      </c>
      <c r="V124" s="30">
        <f>+claims!D124</f>
        <v>22</v>
      </c>
      <c r="W124" s="30">
        <f>+claims!E124</f>
        <v>27</v>
      </c>
      <c r="X124" s="30">
        <f>+claims!F124</f>
        <v>15</v>
      </c>
      <c r="Z124" s="7">
        <f t="shared" si="34"/>
        <v>0.012860608113901035</v>
      </c>
      <c r="AA124" s="7">
        <f t="shared" si="35"/>
        <v>0.015406052012960343</v>
      </c>
      <c r="AB124" s="7">
        <f t="shared" si="38"/>
        <v>0.00825223907745005</v>
      </c>
      <c r="AD124" s="7">
        <f t="shared" si="36"/>
        <v>0.011404904895361978</v>
      </c>
    </row>
    <row r="125" spans="1:30" ht="12.75">
      <c r="A125" t="s">
        <v>194</v>
      </c>
      <c r="B125" t="s">
        <v>195</v>
      </c>
      <c r="C125" s="17">
        <v>600.0064423076923</v>
      </c>
      <c r="D125" s="17">
        <v>560.4619921875</v>
      </c>
      <c r="E125" s="17">
        <v>576.6969128787878</v>
      </c>
      <c r="F125" s="17">
        <v>531.4985795454552</v>
      </c>
      <c r="G125" s="17">
        <f t="shared" si="31"/>
        <v>567.1659817298588</v>
      </c>
      <c r="H125" s="17">
        <v>583.2800192307701</v>
      </c>
      <c r="I125" s="17">
        <v>547.2464615384621</v>
      </c>
      <c r="J125" s="17">
        <v>570.3502884615395</v>
      </c>
      <c r="K125" s="17">
        <v>506.70798076923097</v>
      </c>
      <c r="L125" s="17">
        <f t="shared" si="32"/>
        <v>551.8961875000007</v>
      </c>
      <c r="M125" s="17">
        <v>571.1129230769222</v>
      </c>
      <c r="N125" s="17">
        <v>555.2075192307691</v>
      </c>
      <c r="O125" s="17">
        <v>578.189038461538</v>
      </c>
      <c r="P125" s="17">
        <v>488.8115719696974</v>
      </c>
      <c r="Q125" s="17">
        <f t="shared" si="37"/>
        <v>548.3302631847317</v>
      </c>
      <c r="R125" s="17">
        <f t="shared" si="33"/>
        <v>552.6581910473425</v>
      </c>
      <c r="T125" s="7">
        <f t="shared" si="30"/>
        <v>0.003034076872400152</v>
      </c>
      <c r="V125" s="30">
        <f>+claims!D125</f>
        <v>6</v>
      </c>
      <c r="W125" s="30">
        <f>+claims!E125</f>
        <v>6</v>
      </c>
      <c r="X125" s="30">
        <f>+claims!F125</f>
        <v>8</v>
      </c>
      <c r="Z125" s="7">
        <f t="shared" si="34"/>
        <v>0.01057891374532015</v>
      </c>
      <c r="AA125" s="7">
        <f t="shared" si="35"/>
        <v>0.010871609798898988</v>
      </c>
      <c r="AB125" s="7">
        <f t="shared" si="38"/>
        <v>0.01458974734229617</v>
      </c>
      <c r="AD125" s="7">
        <f t="shared" si="36"/>
        <v>0.012681895895001107</v>
      </c>
    </row>
    <row r="126" spans="1:30" ht="12.75">
      <c r="A126" t="s">
        <v>196</v>
      </c>
      <c r="B126" t="s">
        <v>572</v>
      </c>
      <c r="C126" s="17">
        <v>14.8461538461538</v>
      </c>
      <c r="D126" s="17">
        <v>14.0625</v>
      </c>
      <c r="E126" s="17">
        <v>14.5</v>
      </c>
      <c r="F126" s="17">
        <v>13.8333333333334</v>
      </c>
      <c r="G126" s="17">
        <f t="shared" si="31"/>
        <v>14.3104967948718</v>
      </c>
      <c r="H126" s="17">
        <v>14.9846153846154</v>
      </c>
      <c r="I126" s="17">
        <v>15</v>
      </c>
      <c r="J126" s="17">
        <v>17.1846153846154</v>
      </c>
      <c r="K126" s="17">
        <v>18</v>
      </c>
      <c r="L126" s="17">
        <f t="shared" si="32"/>
        <v>16.292307692307702</v>
      </c>
      <c r="M126" s="17">
        <v>18</v>
      </c>
      <c r="N126" s="17">
        <v>17.8076923076923</v>
      </c>
      <c r="O126" s="17">
        <v>17</v>
      </c>
      <c r="P126" s="17">
        <v>17</v>
      </c>
      <c r="Q126" s="17">
        <f t="shared" si="37"/>
        <v>17.451923076923073</v>
      </c>
      <c r="R126" s="17">
        <f t="shared" si="33"/>
        <v>16.54181356837607</v>
      </c>
      <c r="T126" s="7">
        <f t="shared" si="30"/>
        <v>9.081405973600327E-05</v>
      </c>
      <c r="V126" s="30">
        <f>+claims!D126</f>
        <v>0</v>
      </c>
      <c r="W126" s="30">
        <f>+claims!E126</f>
        <v>0</v>
      </c>
      <c r="X126" s="30">
        <f>+claims!F126</f>
        <v>0</v>
      </c>
      <c r="Z126" s="7">
        <f t="shared" si="34"/>
        <v>0</v>
      </c>
      <c r="AA126" s="7">
        <f t="shared" si="35"/>
        <v>0</v>
      </c>
      <c r="AB126" s="7">
        <f t="shared" si="38"/>
        <v>0</v>
      </c>
      <c r="AD126" s="7">
        <f t="shared" si="36"/>
        <v>0</v>
      </c>
    </row>
    <row r="127" spans="1:30" ht="12.75">
      <c r="A127" t="s">
        <v>197</v>
      </c>
      <c r="B127" t="s">
        <v>198</v>
      </c>
      <c r="C127" s="17">
        <v>887.253634615385</v>
      </c>
      <c r="D127" s="17">
        <v>879.4981640625</v>
      </c>
      <c r="E127" s="17">
        <v>869.770397727273</v>
      </c>
      <c r="F127" s="17">
        <v>628.043882575757</v>
      </c>
      <c r="G127" s="17">
        <f t="shared" si="31"/>
        <v>816.1415197452287</v>
      </c>
      <c r="H127" s="17">
        <v>932.921807692308</v>
      </c>
      <c r="I127" s="17">
        <v>931.216692307692</v>
      </c>
      <c r="J127" s="17">
        <v>911.237173076923</v>
      </c>
      <c r="K127" s="17">
        <v>670.953249999999</v>
      </c>
      <c r="L127" s="17">
        <f t="shared" si="32"/>
        <v>861.5822307692305</v>
      </c>
      <c r="M127" s="17">
        <v>968.838634615384</v>
      </c>
      <c r="N127" s="17">
        <v>955.145846153846</v>
      </c>
      <c r="O127" s="17">
        <v>940.874615384615</v>
      </c>
      <c r="P127" s="17">
        <v>686.431912878788</v>
      </c>
      <c r="Q127" s="17">
        <f t="shared" si="37"/>
        <v>887.8227522581582</v>
      </c>
      <c r="R127" s="17">
        <f t="shared" si="33"/>
        <v>867.1290396763607</v>
      </c>
      <c r="T127" s="7">
        <f t="shared" si="30"/>
        <v>0.004760512387743159</v>
      </c>
      <c r="V127" s="30">
        <f>+claims!D127</f>
        <v>8</v>
      </c>
      <c r="W127" s="30">
        <f>+claims!E127</f>
        <v>7</v>
      </c>
      <c r="X127" s="30">
        <f>+claims!F127</f>
        <v>14</v>
      </c>
      <c r="Z127" s="7">
        <f t="shared" si="34"/>
        <v>0.0098022215589489</v>
      </c>
      <c r="AA127" s="7">
        <f t="shared" si="35"/>
        <v>0.008124587241951729</v>
      </c>
      <c r="AB127" s="7">
        <f t="shared" si="38"/>
        <v>0.015768913293099665</v>
      </c>
      <c r="AD127" s="7">
        <f t="shared" si="36"/>
        <v>0.012226355987025225</v>
      </c>
    </row>
    <row r="128" spans="1:30" ht="12.75">
      <c r="A128" t="s">
        <v>199</v>
      </c>
      <c r="B128" t="s">
        <v>200</v>
      </c>
      <c r="C128" s="17">
        <v>1223.473269230773</v>
      </c>
      <c r="D128" s="17">
        <v>1222.649609375</v>
      </c>
      <c r="E128" s="17">
        <v>1222.4439393939429</v>
      </c>
      <c r="F128" s="17">
        <v>1205.16685606061</v>
      </c>
      <c r="G128" s="17">
        <f t="shared" si="31"/>
        <v>1218.4334185150815</v>
      </c>
      <c r="H128" s="17">
        <v>1209.81</v>
      </c>
      <c r="I128" s="17">
        <v>1222.062884615387</v>
      </c>
      <c r="J128" s="17">
        <v>1213.77384615385</v>
      </c>
      <c r="K128" s="17">
        <v>1220.75</v>
      </c>
      <c r="L128" s="17">
        <f t="shared" si="32"/>
        <v>1216.5991826923093</v>
      </c>
      <c r="M128" s="17">
        <v>1260.1663461538476</v>
      </c>
      <c r="N128" s="17">
        <v>1272.82557692308</v>
      </c>
      <c r="O128" s="17">
        <v>1303.3607692307646</v>
      </c>
      <c r="P128" s="17">
        <v>1348.673106060611</v>
      </c>
      <c r="Q128" s="17">
        <f t="shared" si="37"/>
        <v>1296.2564495920758</v>
      </c>
      <c r="R128" s="17">
        <f t="shared" si="33"/>
        <v>1256.7335221126546</v>
      </c>
      <c r="T128" s="7">
        <f t="shared" si="30"/>
        <v>0.006899429296408192</v>
      </c>
      <c r="V128" s="30">
        <f>+claims!D128</f>
        <v>16</v>
      </c>
      <c r="W128" s="30">
        <f>+claims!E128</f>
        <v>14</v>
      </c>
      <c r="X128" s="30">
        <f>+claims!F128</f>
        <v>16</v>
      </c>
      <c r="Z128" s="7">
        <f t="shared" si="34"/>
        <v>0.013131616185888418</v>
      </c>
      <c r="AA128" s="7">
        <f t="shared" si="35"/>
        <v>0.011507487592600781</v>
      </c>
      <c r="AB128" s="7">
        <f t="shared" si="38"/>
        <v>0.012343236560200033</v>
      </c>
      <c r="AD128" s="7">
        <f t="shared" si="36"/>
        <v>0.01219605017528168</v>
      </c>
    </row>
    <row r="129" spans="1:30" ht="12.75">
      <c r="A129" t="s">
        <v>201</v>
      </c>
      <c r="B129" t="s">
        <v>573</v>
      </c>
      <c r="C129" s="17">
        <v>339.071288461538</v>
      </c>
      <c r="D129" s="17">
        <v>337.65455078125</v>
      </c>
      <c r="E129" s="17">
        <v>343.364375</v>
      </c>
      <c r="F129" s="17">
        <v>296.066325757576</v>
      </c>
      <c r="G129" s="17">
        <f t="shared" si="31"/>
        <v>329.039135000091</v>
      </c>
      <c r="H129" s="17">
        <v>363.126576923077</v>
      </c>
      <c r="I129" s="17">
        <v>366.4615</v>
      </c>
      <c r="J129" s="17">
        <v>376.968442307692</v>
      </c>
      <c r="K129" s="17">
        <v>328.93</v>
      </c>
      <c r="L129" s="17">
        <f t="shared" si="32"/>
        <v>358.8716298076923</v>
      </c>
      <c r="M129" s="17">
        <v>364.989865384615</v>
      </c>
      <c r="N129" s="17">
        <v>359.719384615385</v>
      </c>
      <c r="O129" s="17">
        <v>375.875230769231</v>
      </c>
      <c r="P129" s="17">
        <v>310.097897727273</v>
      </c>
      <c r="Q129" s="17">
        <f t="shared" si="37"/>
        <v>352.670594624126</v>
      </c>
      <c r="R129" s="17">
        <f t="shared" si="33"/>
        <v>350.7990297479757</v>
      </c>
      <c r="T129" s="7">
        <f t="shared" si="30"/>
        <v>0.0019258761387426358</v>
      </c>
      <c r="V129" s="30">
        <f>+claims!D129</f>
        <v>3</v>
      </c>
      <c r="W129" s="30">
        <f>+claims!E129</f>
        <v>1</v>
      </c>
      <c r="X129" s="30">
        <f>+claims!F129</f>
        <v>4</v>
      </c>
      <c r="Z129" s="7">
        <f t="shared" si="34"/>
        <v>0.009117456499510826</v>
      </c>
      <c r="AA129" s="7">
        <f t="shared" si="35"/>
        <v>0.0027865117132158585</v>
      </c>
      <c r="AB129" s="7">
        <f t="shared" si="38"/>
        <v>0.011342028683347341</v>
      </c>
      <c r="AD129" s="7">
        <f t="shared" si="36"/>
        <v>0.008119427662664094</v>
      </c>
    </row>
    <row r="130" spans="1:30" ht="12.75">
      <c r="A130" t="s">
        <v>496</v>
      </c>
      <c r="B130" t="s">
        <v>497</v>
      </c>
      <c r="C130" s="17">
        <v>102.2553846153847</v>
      </c>
      <c r="D130" s="17">
        <v>115.4451171875</v>
      </c>
      <c r="E130" s="17">
        <v>113.71628787878788</v>
      </c>
      <c r="F130" s="17">
        <v>106.49602272727294</v>
      </c>
      <c r="G130" s="17">
        <f t="shared" si="31"/>
        <v>109.47820310223638</v>
      </c>
      <c r="H130" s="17">
        <v>128.89</v>
      </c>
      <c r="I130" s="17">
        <v>133.34192307692354</v>
      </c>
      <c r="J130" s="17">
        <v>136.88115384615392</v>
      </c>
      <c r="K130" s="17">
        <v>122.96884615384569</v>
      </c>
      <c r="L130" s="17">
        <f t="shared" si="32"/>
        <v>130.52048076923077</v>
      </c>
      <c r="M130" s="17">
        <v>154.32384615384606</v>
      </c>
      <c r="N130" s="17">
        <v>154.39788461538438</v>
      </c>
      <c r="O130" s="17">
        <v>163.4788461538467</v>
      </c>
      <c r="P130" s="17">
        <v>153.21306818181756</v>
      </c>
      <c r="Q130" s="17">
        <f t="shared" si="37"/>
        <v>156.35341127622368</v>
      </c>
      <c r="R130" s="17">
        <f>IF(G130&gt;0,(+G130+(L130*2)+(Q130*3))/6,IF(L130&gt;0,((L130*2)+(Q130*3))/5,Q130))</f>
        <v>139.9298997448948</v>
      </c>
      <c r="T130" s="7">
        <f t="shared" si="30"/>
        <v>0.0007682109474731159</v>
      </c>
      <c r="V130" s="30">
        <f>+claims!D130</f>
        <v>0</v>
      </c>
      <c r="W130" s="30">
        <f>+claims!E130</f>
        <v>0</v>
      </c>
      <c r="X130" s="30">
        <f>+claims!F130</f>
        <v>0</v>
      </c>
      <c r="Z130" s="7">
        <f>IF(G130&gt;100,IF(V130&lt;1,0,+V130/G130),IF(V130&lt;1,0,+V130/100))</f>
        <v>0</v>
      </c>
      <c r="AA130" s="7">
        <f>IF(L130&gt;100,IF(W130&lt;1,0,+W130/L130),IF(W130&lt;1,0,+W130/100))</f>
        <v>0</v>
      </c>
      <c r="AB130" s="7">
        <f>IF(Q130&gt;100,IF(X130&lt;1,0,+X130/Q130),IF(X130&lt;1,0,+X130/100))</f>
        <v>0</v>
      </c>
      <c r="AD130" s="7">
        <f>(+Z130+(AA130*2)+(AB130*3))/6</f>
        <v>0</v>
      </c>
    </row>
    <row r="131" spans="1:30" ht="12.75">
      <c r="A131" t="s">
        <v>202</v>
      </c>
      <c r="B131" t="s">
        <v>522</v>
      </c>
      <c r="C131" s="17">
        <v>354.737557692308</v>
      </c>
      <c r="D131" s="17">
        <v>339.69666015625</v>
      </c>
      <c r="E131" s="17">
        <v>351.651098484848</v>
      </c>
      <c r="F131" s="17">
        <v>260.132234848485</v>
      </c>
      <c r="G131" s="17">
        <f t="shared" si="31"/>
        <v>326.55438779547273</v>
      </c>
      <c r="H131" s="17">
        <v>375.234692307692</v>
      </c>
      <c r="I131" s="17">
        <v>369.101557692308</v>
      </c>
      <c r="J131" s="17">
        <v>376.567307692308</v>
      </c>
      <c r="K131" s="17">
        <v>292.014788461538</v>
      </c>
      <c r="L131" s="17">
        <f t="shared" si="32"/>
        <v>353.22958653846155</v>
      </c>
      <c r="M131" s="17">
        <v>386.925192307692</v>
      </c>
      <c r="N131" s="17">
        <v>385.108461538462</v>
      </c>
      <c r="O131" s="17">
        <v>393.230769230769</v>
      </c>
      <c r="P131" s="17">
        <v>308.916666666667</v>
      </c>
      <c r="Q131" s="17">
        <f t="shared" si="37"/>
        <v>368.5452724358975</v>
      </c>
      <c r="R131" s="17">
        <f t="shared" si="33"/>
        <v>356.4415630300147</v>
      </c>
      <c r="T131" s="7">
        <f t="shared" si="30"/>
        <v>0.001956853477014487</v>
      </c>
      <c r="V131" s="30">
        <f>+claims!D131</f>
        <v>18</v>
      </c>
      <c r="W131" s="30">
        <f>+claims!E131</f>
        <v>34</v>
      </c>
      <c r="X131" s="30">
        <f>+claims!F131</f>
        <v>45</v>
      </c>
      <c r="Z131" s="7">
        <f t="shared" si="34"/>
        <v>0.055120986496355835</v>
      </c>
      <c r="AA131" s="7">
        <f t="shared" si="35"/>
        <v>0.09625467768198374</v>
      </c>
      <c r="AB131" s="7">
        <f t="shared" si="38"/>
        <v>0.12210168835587769</v>
      </c>
      <c r="AD131" s="7">
        <f t="shared" si="36"/>
        <v>0.10232256782132605</v>
      </c>
    </row>
    <row r="132" spans="1:30" ht="12.75">
      <c r="A132" t="s">
        <v>203</v>
      </c>
      <c r="B132" t="s">
        <v>204</v>
      </c>
      <c r="C132" s="17">
        <v>433.151923076923</v>
      </c>
      <c r="D132" s="17">
        <v>430.1945703125</v>
      </c>
      <c r="E132" s="17">
        <v>419.830075757576</v>
      </c>
      <c r="F132" s="17">
        <v>384.860965909091</v>
      </c>
      <c r="G132" s="17">
        <f t="shared" si="31"/>
        <v>417.0093837640225</v>
      </c>
      <c r="H132" s="17">
        <v>443.401442307692</v>
      </c>
      <c r="I132" s="17">
        <v>440.710096153846</v>
      </c>
      <c r="J132" s="17">
        <v>447.026442307692</v>
      </c>
      <c r="K132" s="17">
        <v>415.675480769231</v>
      </c>
      <c r="L132" s="17">
        <f t="shared" si="32"/>
        <v>436.7033653846152</v>
      </c>
      <c r="M132" s="17">
        <v>462.324230769231</v>
      </c>
      <c r="N132" s="17">
        <v>467.333173076923</v>
      </c>
      <c r="O132" s="17">
        <v>456.214423076923</v>
      </c>
      <c r="P132" s="17">
        <v>425.129261363636</v>
      </c>
      <c r="Q132" s="17">
        <f t="shared" si="37"/>
        <v>452.7502720716783</v>
      </c>
      <c r="R132" s="17">
        <f t="shared" si="33"/>
        <v>441.444488458048</v>
      </c>
      <c r="T132" s="7">
        <f t="shared" si="30"/>
        <v>0.0024235169849574235</v>
      </c>
      <c r="V132" s="30">
        <f>+claims!D132</f>
        <v>37</v>
      </c>
      <c r="W132" s="30">
        <f>+claims!E132</f>
        <v>51</v>
      </c>
      <c r="X132" s="30">
        <f>+claims!F132</f>
        <v>37</v>
      </c>
      <c r="Z132" s="7">
        <f t="shared" si="34"/>
        <v>0.08872702015966523</v>
      </c>
      <c r="AA132" s="7">
        <f t="shared" si="35"/>
        <v>0.11678407826118552</v>
      </c>
      <c r="AB132" s="7">
        <f t="shared" si="38"/>
        <v>0.08172275597029846</v>
      </c>
      <c r="AD132" s="7">
        <f t="shared" si="36"/>
        <v>0.09457724076548861</v>
      </c>
    </row>
    <row r="133" spans="1:30" ht="12.75">
      <c r="A133" t="s">
        <v>588</v>
      </c>
      <c r="B133" t="s">
        <v>589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>
        <v>172</v>
      </c>
      <c r="Q133" s="38">
        <f>AVERAGE(M133:P133)</f>
        <v>172</v>
      </c>
      <c r="R133" s="17">
        <f>IF(G133&gt;0,(+G133+(L133*2)+(Q133*3))/6,IF(L133&gt;0,((L133*2)+(Q133*3))/5,Q133))</f>
        <v>172</v>
      </c>
      <c r="T133" s="7">
        <f>+R133/$R$269</f>
        <v>0.0009442748348013209</v>
      </c>
      <c r="V133" s="30">
        <f>+claims!D133</f>
        <v>0</v>
      </c>
      <c r="W133" s="30">
        <f>+claims!E133</f>
        <v>0</v>
      </c>
      <c r="X133" s="30">
        <f>+claims!F133</f>
        <v>0</v>
      </c>
      <c r="Z133" s="7">
        <f>IF(G133&gt;100,IF(V133&lt;1,0,+V133/G133),IF(V133&lt;1,0,+V133/100))</f>
        <v>0</v>
      </c>
      <c r="AA133" s="7">
        <f>IF(L133&gt;100,IF(W133&lt;1,0,+W133/L133),IF(W133&lt;1,0,+W133/100))</f>
        <v>0</v>
      </c>
      <c r="AB133" s="7">
        <f>IF(Q133&gt;100,IF(X133&lt;1,0,+X133/Q133),IF(X133&lt;1,0,+X133/100))</f>
        <v>0</v>
      </c>
      <c r="AD133" s="7">
        <f>(+Z133+(AA133*2)+(AB133*3))/6</f>
        <v>0</v>
      </c>
    </row>
    <row r="134" spans="1:30" ht="12.75">
      <c r="A134" t="s">
        <v>205</v>
      </c>
      <c r="B134" t="s">
        <v>206</v>
      </c>
      <c r="C134" s="17">
        <v>270.75665384615377</v>
      </c>
      <c r="D134" s="17">
        <v>268.35</v>
      </c>
      <c r="E134" s="17">
        <v>264.7903787878786</v>
      </c>
      <c r="F134" s="17">
        <v>258.5479166666666</v>
      </c>
      <c r="G134" s="17">
        <f t="shared" si="31"/>
        <v>265.6112373251747</v>
      </c>
      <c r="H134" s="17">
        <v>253.892019230769</v>
      </c>
      <c r="I134" s="17">
        <v>260.491711538462</v>
      </c>
      <c r="J134" s="17">
        <v>266.317692307692</v>
      </c>
      <c r="K134" s="17">
        <v>267.719307692308</v>
      </c>
      <c r="L134" s="17">
        <f t="shared" si="32"/>
        <v>262.1051826923078</v>
      </c>
      <c r="M134" s="17">
        <v>273.219192307692</v>
      </c>
      <c r="N134" s="17">
        <v>277.2865</v>
      </c>
      <c r="O134" s="17">
        <v>278.109692307692</v>
      </c>
      <c r="P134" s="17">
        <v>285.612196969697</v>
      </c>
      <c r="Q134" s="17">
        <f t="shared" si="37"/>
        <v>278.55689539627025</v>
      </c>
      <c r="R134" s="17">
        <f t="shared" si="33"/>
        <v>270.9153814831002</v>
      </c>
      <c r="T134" s="7">
        <f t="shared" si="30"/>
        <v>0.001487317308692391</v>
      </c>
      <c r="V134" s="30">
        <f>+claims!D134</f>
        <v>2</v>
      </c>
      <c r="W134" s="30">
        <f>+claims!E134</f>
        <v>1</v>
      </c>
      <c r="X134" s="30">
        <f>+claims!F134</f>
        <v>1</v>
      </c>
      <c r="Z134" s="7">
        <f t="shared" si="34"/>
        <v>0.007529801901986167</v>
      </c>
      <c r="AA134" s="7">
        <f t="shared" si="35"/>
        <v>0.003815262215451598</v>
      </c>
      <c r="AB134" s="7">
        <f t="shared" si="38"/>
        <v>0.0035899308777742416</v>
      </c>
      <c r="AD134" s="7">
        <f t="shared" si="36"/>
        <v>0.004321686494368681</v>
      </c>
    </row>
    <row r="135" spans="1:30" ht="12.75">
      <c r="A135" t="s">
        <v>207</v>
      </c>
      <c r="B135" t="s">
        <v>574</v>
      </c>
      <c r="C135" s="17">
        <v>95.8842307692308</v>
      </c>
      <c r="D135" s="17">
        <v>87.544375</v>
      </c>
      <c r="E135" s="17">
        <v>88.7431818181818</v>
      </c>
      <c r="F135" s="17">
        <v>88.1487878787878</v>
      </c>
      <c r="G135" s="17">
        <f t="shared" si="31"/>
        <v>90.0801438665501</v>
      </c>
      <c r="H135" s="17">
        <v>87.5510192307693</v>
      </c>
      <c r="I135" s="17">
        <v>90.27</v>
      </c>
      <c r="J135" s="17">
        <v>91.0641346153846</v>
      </c>
      <c r="K135" s="17">
        <v>93.4551923076923</v>
      </c>
      <c r="L135" s="17">
        <f t="shared" si="32"/>
        <v>90.58508653846155</v>
      </c>
      <c r="M135" s="17">
        <v>119.095346153846</v>
      </c>
      <c r="N135" s="17">
        <v>117.015076923077</v>
      </c>
      <c r="O135" s="17">
        <v>123.329038461538</v>
      </c>
      <c r="P135" s="17">
        <v>118.507424242424</v>
      </c>
      <c r="Q135" s="17">
        <f t="shared" si="37"/>
        <v>119.48672144522125</v>
      </c>
      <c r="R135" s="17">
        <f t="shared" si="33"/>
        <v>104.95174687985616</v>
      </c>
      <c r="T135" s="7">
        <f t="shared" si="30"/>
        <v>0.0005761819386458501</v>
      </c>
      <c r="V135" s="30">
        <f>+claims!D135</f>
        <v>1</v>
      </c>
      <c r="W135" s="30">
        <f>+claims!E135</f>
        <v>0</v>
      </c>
      <c r="X135" s="30">
        <f>+claims!F135</f>
        <v>1</v>
      </c>
      <c r="Z135" s="7">
        <f t="shared" si="34"/>
        <v>0.01</v>
      </c>
      <c r="AA135" s="7">
        <f t="shared" si="35"/>
        <v>0</v>
      </c>
      <c r="AB135" s="7">
        <f t="shared" si="38"/>
        <v>0.00836913079465864</v>
      </c>
      <c r="AD135" s="7">
        <f t="shared" si="36"/>
        <v>0.005851232063995987</v>
      </c>
    </row>
    <row r="136" spans="1:30" ht="12.75">
      <c r="A136" t="s">
        <v>208</v>
      </c>
      <c r="B136" t="s">
        <v>209</v>
      </c>
      <c r="C136" s="17">
        <v>970.7395</v>
      </c>
      <c r="D136" s="17">
        <v>921.09181640625</v>
      </c>
      <c r="E136" s="17">
        <v>927.581098484849</v>
      </c>
      <c r="F136" s="17">
        <v>691.715871212121</v>
      </c>
      <c r="G136" s="17">
        <f t="shared" si="31"/>
        <v>877.782071525805</v>
      </c>
      <c r="H136" s="17">
        <v>959.448903846154</v>
      </c>
      <c r="I136" s="17">
        <v>959.953596153846</v>
      </c>
      <c r="J136" s="17">
        <v>992.912884615384</v>
      </c>
      <c r="K136" s="17">
        <v>716.430096153846</v>
      </c>
      <c r="L136" s="17">
        <f t="shared" si="32"/>
        <v>907.1863701923075</v>
      </c>
      <c r="M136" s="17">
        <v>1004.0355</v>
      </c>
      <c r="N136" s="17">
        <v>994.260557692307</v>
      </c>
      <c r="O136" s="17">
        <v>1034.02821153846</v>
      </c>
      <c r="P136" s="17">
        <v>730.43259469697</v>
      </c>
      <c r="Q136" s="17">
        <f t="shared" si="37"/>
        <v>940.6892159819342</v>
      </c>
      <c r="R136" s="17">
        <f t="shared" si="33"/>
        <v>919.0370766427037</v>
      </c>
      <c r="T136" s="7">
        <f t="shared" si="30"/>
        <v>0.00504548595187836</v>
      </c>
      <c r="V136" s="30">
        <f>+claims!D136</f>
        <v>15</v>
      </c>
      <c r="W136" s="30">
        <f>+claims!E136</f>
        <v>15</v>
      </c>
      <c r="X136" s="30">
        <f>+claims!F136</f>
        <v>5</v>
      </c>
      <c r="Z136" s="7">
        <f t="shared" si="34"/>
        <v>0.01708852400451315</v>
      </c>
      <c r="AA136" s="7">
        <f t="shared" si="35"/>
        <v>0.016534639951458114</v>
      </c>
      <c r="AB136" s="7">
        <f t="shared" si="38"/>
        <v>0.005315251748454214</v>
      </c>
      <c r="AD136" s="7">
        <f t="shared" si="36"/>
        <v>0.01101725985879867</v>
      </c>
    </row>
    <row r="137" spans="1:30" ht="12.75">
      <c r="A137" t="s">
        <v>210</v>
      </c>
      <c r="B137" t="s">
        <v>575</v>
      </c>
      <c r="C137" s="17">
        <v>182.745769230769</v>
      </c>
      <c r="D137" s="17">
        <v>183.05912109375</v>
      </c>
      <c r="E137" s="17">
        <v>179.818465909091</v>
      </c>
      <c r="F137" s="17">
        <v>133.266231060606</v>
      </c>
      <c r="G137" s="17">
        <f t="shared" si="31"/>
        <v>169.722396823554</v>
      </c>
      <c r="H137" s="17">
        <v>178.095942307692</v>
      </c>
      <c r="I137" s="17">
        <v>175.616865384615</v>
      </c>
      <c r="J137" s="17">
        <v>183.151365384616</v>
      </c>
      <c r="K137" s="17">
        <v>152.502923076923</v>
      </c>
      <c r="L137" s="17">
        <f t="shared" si="32"/>
        <v>172.34177403846152</v>
      </c>
      <c r="M137" s="17">
        <v>187.11</v>
      </c>
      <c r="N137" s="17">
        <v>191.05</v>
      </c>
      <c r="O137" s="17">
        <v>193.78798076923</v>
      </c>
      <c r="P137" s="17">
        <v>150.257537878788</v>
      </c>
      <c r="Q137" s="17">
        <f t="shared" si="37"/>
        <v>180.55137966200454</v>
      </c>
      <c r="R137" s="17">
        <f t="shared" si="33"/>
        <v>176.01001398108178</v>
      </c>
      <c r="T137" s="7">
        <f t="shared" si="30"/>
        <v>0.0009662896911358382</v>
      </c>
      <c r="V137" s="30">
        <f>+claims!D137</f>
        <v>3</v>
      </c>
      <c r="W137" s="30">
        <f>+claims!E137</f>
        <v>3</v>
      </c>
      <c r="X137" s="30">
        <f>+claims!F137</f>
        <v>2</v>
      </c>
      <c r="Z137" s="7">
        <f t="shared" si="34"/>
        <v>0.01767592289613283</v>
      </c>
      <c r="AA137" s="7">
        <f t="shared" si="35"/>
        <v>0.017407271201296152</v>
      </c>
      <c r="AB137" s="7">
        <f t="shared" si="38"/>
        <v>0.011077179270211263</v>
      </c>
      <c r="AD137" s="7">
        <f t="shared" si="36"/>
        <v>0.014287000518226489</v>
      </c>
    </row>
    <row r="138" spans="1:30" ht="12.75">
      <c r="A138" t="s">
        <v>211</v>
      </c>
      <c r="B138" t="s">
        <v>576</v>
      </c>
      <c r="C138" s="17">
        <v>270.246211538462</v>
      </c>
      <c r="D138" s="17">
        <v>263.6879296875</v>
      </c>
      <c r="E138" s="17">
        <v>266.508428030303</v>
      </c>
      <c r="F138" s="17">
        <v>221.775587121212</v>
      </c>
      <c r="G138" s="17">
        <f t="shared" si="31"/>
        <v>255.55453909436923</v>
      </c>
      <c r="H138" s="17">
        <v>267.936653846154</v>
      </c>
      <c r="I138" s="17">
        <v>258.246711538462</v>
      </c>
      <c r="J138" s="17">
        <v>258.092192307692</v>
      </c>
      <c r="K138" s="17">
        <v>202.18551923077</v>
      </c>
      <c r="L138" s="17">
        <f t="shared" si="32"/>
        <v>246.6152692307695</v>
      </c>
      <c r="M138" s="17">
        <v>199.617096153846</v>
      </c>
      <c r="N138" s="17">
        <v>233.07801923077</v>
      </c>
      <c r="O138" s="17">
        <v>234.16975</v>
      </c>
      <c r="P138" s="17">
        <v>203.688371212121</v>
      </c>
      <c r="Q138" s="17">
        <f t="shared" si="37"/>
        <v>217.63830914918424</v>
      </c>
      <c r="R138" s="17">
        <f t="shared" si="33"/>
        <v>233.61666750057682</v>
      </c>
      <c r="T138" s="7">
        <f t="shared" si="30"/>
        <v>0.0012825484890171062</v>
      </c>
      <c r="V138" s="30">
        <f>+claims!D138</f>
        <v>4</v>
      </c>
      <c r="W138" s="30">
        <f>+claims!E138</f>
        <v>3</v>
      </c>
      <c r="X138" s="30">
        <f>+claims!F138</f>
        <v>4</v>
      </c>
      <c r="Z138" s="7">
        <f t="shared" si="34"/>
        <v>0.015652236169136916</v>
      </c>
      <c r="AA138" s="7">
        <f t="shared" si="35"/>
        <v>0.012164696895522551</v>
      </c>
      <c r="AB138" s="7">
        <f t="shared" si="38"/>
        <v>0.01837911724106497</v>
      </c>
      <c r="AD138" s="7">
        <f t="shared" si="36"/>
        <v>0.015853163613896156</v>
      </c>
    </row>
    <row r="139" spans="1:30" ht="12.75">
      <c r="A139" t="s">
        <v>212</v>
      </c>
      <c r="B139" t="s">
        <v>523</v>
      </c>
      <c r="C139" s="17">
        <v>191.829692307692</v>
      </c>
      <c r="D139" s="17">
        <v>187.882734375</v>
      </c>
      <c r="E139" s="17">
        <v>191.365965909091</v>
      </c>
      <c r="F139" s="17">
        <v>103.512348484849</v>
      </c>
      <c r="G139" s="17">
        <f t="shared" si="31"/>
        <v>168.647685269158</v>
      </c>
      <c r="H139" s="17">
        <v>191.528807692308</v>
      </c>
      <c r="I139" s="17">
        <v>191.731653846154</v>
      </c>
      <c r="J139" s="17">
        <v>199.852884615384</v>
      </c>
      <c r="K139" s="17">
        <v>171.069403846154</v>
      </c>
      <c r="L139" s="17">
        <f t="shared" si="32"/>
        <v>188.54568749999999</v>
      </c>
      <c r="M139" s="17">
        <v>214.551730769231</v>
      </c>
      <c r="N139" s="17">
        <v>219.862826923077</v>
      </c>
      <c r="O139" s="17">
        <v>226.323557692308</v>
      </c>
      <c r="P139" s="17">
        <v>190.953825757576</v>
      </c>
      <c r="Q139" s="17">
        <f t="shared" si="37"/>
        <v>212.922985285548</v>
      </c>
      <c r="R139" s="17">
        <f t="shared" si="33"/>
        <v>197.41800268763367</v>
      </c>
      <c r="T139" s="7">
        <f aca="true" t="shared" si="39" ref="T139:T170">+R139/$R$269</f>
        <v>0.0010838189062480931</v>
      </c>
      <c r="V139" s="30">
        <f>+claims!D139</f>
        <v>3</v>
      </c>
      <c r="W139" s="30">
        <f>+claims!E139</f>
        <v>5</v>
      </c>
      <c r="X139" s="30">
        <f>+claims!F139</f>
        <v>2</v>
      </c>
      <c r="Z139" s="7">
        <f t="shared" si="34"/>
        <v>0.017788563152895138</v>
      </c>
      <c r="AA139" s="7">
        <f t="shared" si="35"/>
        <v>0.02651877147813312</v>
      </c>
      <c r="AB139" s="7">
        <f t="shared" si="38"/>
        <v>0.009393067626390021</v>
      </c>
      <c r="AD139" s="7">
        <f t="shared" si="36"/>
        <v>0.016500884831388573</v>
      </c>
    </row>
    <row r="140" spans="1:30" ht="12.75">
      <c r="A140" t="s">
        <v>213</v>
      </c>
      <c r="B140" t="s">
        <v>577</v>
      </c>
      <c r="C140" s="17">
        <v>2852.11605769231</v>
      </c>
      <c r="D140" s="17">
        <v>2819.75341796875</v>
      </c>
      <c r="E140" s="17">
        <v>2797.5208333333285</v>
      </c>
      <c r="F140" s="17">
        <v>3092.864109848491</v>
      </c>
      <c r="G140" s="17">
        <f t="shared" si="31"/>
        <v>2890.56360471072</v>
      </c>
      <c r="H140" s="17">
        <v>2858.3793269230778</v>
      </c>
      <c r="I140" s="17">
        <v>2862.04</v>
      </c>
      <c r="J140" s="17">
        <v>2998.77644230769</v>
      </c>
      <c r="K140" s="17">
        <v>3199.72</v>
      </c>
      <c r="L140" s="17">
        <f t="shared" si="32"/>
        <v>2979.728942307692</v>
      </c>
      <c r="M140" s="17">
        <v>3006.13</v>
      </c>
      <c r="N140" s="17">
        <v>3035.3375961538522</v>
      </c>
      <c r="O140" s="17">
        <v>3097.7278846153754</v>
      </c>
      <c r="P140" s="17">
        <v>3104.3598484848517</v>
      </c>
      <c r="Q140" s="17">
        <f t="shared" si="37"/>
        <v>3060.8888323135197</v>
      </c>
      <c r="R140" s="17">
        <f t="shared" si="33"/>
        <v>3005.44799771111</v>
      </c>
      <c r="T140" s="7">
        <f t="shared" si="39"/>
        <v>0.01649981925315476</v>
      </c>
      <c r="V140" s="30">
        <f>+claims!D140</f>
        <v>139</v>
      </c>
      <c r="W140" s="30">
        <f>+claims!E140</f>
        <v>142</v>
      </c>
      <c r="X140" s="30">
        <f>+claims!F140</f>
        <v>117</v>
      </c>
      <c r="Z140" s="7">
        <f t="shared" si="34"/>
        <v>0.048087507838773455</v>
      </c>
      <c r="AA140" s="7">
        <f t="shared" si="35"/>
        <v>0.04765534139156502</v>
      </c>
      <c r="AB140" s="7">
        <f t="shared" si="38"/>
        <v>0.03822419121035754</v>
      </c>
      <c r="AD140" s="7">
        <f t="shared" si="36"/>
        <v>0.04301179404216269</v>
      </c>
    </row>
    <row r="141" spans="1:30" ht="12.75">
      <c r="A141" t="s">
        <v>214</v>
      </c>
      <c r="B141" t="s">
        <v>215</v>
      </c>
      <c r="C141" s="17">
        <v>112.876923076923</v>
      </c>
      <c r="D141" s="17">
        <v>111.23193359375</v>
      </c>
      <c r="E141" s="17">
        <v>110.07196969697</v>
      </c>
      <c r="F141" s="17">
        <v>109.528882575758</v>
      </c>
      <c r="G141" s="17">
        <f t="shared" si="31"/>
        <v>110.92742723585026</v>
      </c>
      <c r="H141" s="17">
        <v>112.26</v>
      </c>
      <c r="I141" s="17">
        <v>152.240192307692</v>
      </c>
      <c r="J141" s="17">
        <v>180.901634615385</v>
      </c>
      <c r="K141" s="17">
        <v>192.449288461538</v>
      </c>
      <c r="L141" s="17">
        <f t="shared" si="32"/>
        <v>159.46277884615375</v>
      </c>
      <c r="M141" s="17">
        <v>199.821153846154</v>
      </c>
      <c r="N141" s="17">
        <v>203.326923076923</v>
      </c>
      <c r="O141" s="17">
        <v>209.049326923077</v>
      </c>
      <c r="P141" s="17">
        <v>209.85</v>
      </c>
      <c r="Q141" s="17">
        <f t="shared" si="37"/>
        <v>205.5118509615385</v>
      </c>
      <c r="R141" s="17">
        <f t="shared" si="33"/>
        <v>174.39808963546224</v>
      </c>
      <c r="T141" s="7">
        <f t="shared" si="39"/>
        <v>0.0009574402748848375</v>
      </c>
      <c r="V141" s="30">
        <f>+claims!D141</f>
        <v>2</v>
      </c>
      <c r="W141" s="30">
        <f>+claims!E141</f>
        <v>1</v>
      </c>
      <c r="X141" s="30">
        <f>+claims!F141</f>
        <v>7</v>
      </c>
      <c r="Z141" s="7">
        <f t="shared" si="34"/>
        <v>0.018029806061828746</v>
      </c>
      <c r="AA141" s="7">
        <f t="shared" si="35"/>
        <v>0.006271055899287811</v>
      </c>
      <c r="AB141" s="7">
        <f t="shared" si="38"/>
        <v>0.03406129606272705</v>
      </c>
      <c r="AD141" s="7">
        <f t="shared" si="36"/>
        <v>0.022125967674764255</v>
      </c>
    </row>
    <row r="142" spans="1:30" ht="12.75">
      <c r="A142" t="s">
        <v>216</v>
      </c>
      <c r="B142" t="s">
        <v>217</v>
      </c>
      <c r="C142" s="17">
        <v>174.836673076923</v>
      </c>
      <c r="D142" s="17">
        <v>172.35333984375</v>
      </c>
      <c r="E142" s="17">
        <v>174.423560606061</v>
      </c>
      <c r="F142" s="17">
        <v>174.065</v>
      </c>
      <c r="G142" s="17">
        <f t="shared" si="31"/>
        <v>173.9196433816835</v>
      </c>
      <c r="H142" s="17">
        <v>179.55</v>
      </c>
      <c r="I142" s="17">
        <v>178.93</v>
      </c>
      <c r="J142" s="17">
        <v>180.899403846154</v>
      </c>
      <c r="K142" s="17">
        <v>184.164788461538</v>
      </c>
      <c r="L142" s="17">
        <f t="shared" si="32"/>
        <v>180.886048076923</v>
      </c>
      <c r="M142" s="17">
        <v>182.6</v>
      </c>
      <c r="N142" s="17">
        <v>185.359980769231</v>
      </c>
      <c r="O142" s="17">
        <v>184.706653846154</v>
      </c>
      <c r="P142" s="17">
        <v>182.040056818182</v>
      </c>
      <c r="Q142" s="17">
        <f t="shared" si="37"/>
        <v>183.67667285839173</v>
      </c>
      <c r="R142" s="17">
        <f t="shared" si="33"/>
        <v>181.12029301845078</v>
      </c>
      <c r="T142" s="7">
        <f t="shared" si="39"/>
        <v>0.0009943449695881653</v>
      </c>
      <c r="V142" s="30">
        <f>+claims!D142</f>
        <v>7</v>
      </c>
      <c r="W142" s="30">
        <f>+claims!E142</f>
        <v>17</v>
      </c>
      <c r="X142" s="30">
        <f>+claims!F142</f>
        <v>7</v>
      </c>
      <c r="Z142" s="7">
        <f t="shared" si="34"/>
        <v>0.04024847259281588</v>
      </c>
      <c r="AA142" s="7">
        <f t="shared" si="35"/>
        <v>0.09398181993986975</v>
      </c>
      <c r="AB142" s="7">
        <f t="shared" si="38"/>
        <v>0.038110446422321434</v>
      </c>
      <c r="AD142" s="7">
        <f t="shared" si="36"/>
        <v>0.05709057528991995</v>
      </c>
    </row>
    <row r="143" spans="1:30" ht="12.75">
      <c r="A143" t="s">
        <v>218</v>
      </c>
      <c r="B143" t="s">
        <v>219</v>
      </c>
      <c r="C143" s="17">
        <v>18</v>
      </c>
      <c r="D143" s="17">
        <v>18</v>
      </c>
      <c r="E143" s="17">
        <v>15.9393939393939</v>
      </c>
      <c r="F143" s="17">
        <v>16.0833333333333</v>
      </c>
      <c r="G143" s="17">
        <f t="shared" si="31"/>
        <v>17.0056818181818</v>
      </c>
      <c r="H143" s="17">
        <v>15.9</v>
      </c>
      <c r="I143" s="17">
        <v>16.5807692307692</v>
      </c>
      <c r="J143" s="17">
        <v>15.7692307692308</v>
      </c>
      <c r="K143" s="17">
        <v>15.75</v>
      </c>
      <c r="L143" s="17">
        <f t="shared" si="32"/>
        <v>16</v>
      </c>
      <c r="M143" s="17">
        <v>16.2884615384615</v>
      </c>
      <c r="N143" s="17">
        <v>16.75</v>
      </c>
      <c r="O143" s="17">
        <v>16.75</v>
      </c>
      <c r="P143" s="17">
        <v>16.75</v>
      </c>
      <c r="Q143" s="17">
        <f t="shared" si="37"/>
        <v>16.634615384615376</v>
      </c>
      <c r="R143" s="17">
        <f t="shared" si="33"/>
        <v>16.484921328671323</v>
      </c>
      <c r="T143" s="7">
        <f t="shared" si="39"/>
        <v>9.050172304851095E-05</v>
      </c>
      <c r="V143" s="30">
        <f>+claims!D143</f>
        <v>0</v>
      </c>
      <c r="W143" s="30">
        <f>+claims!E143</f>
        <v>0</v>
      </c>
      <c r="X143" s="30">
        <f>+claims!F143</f>
        <v>0</v>
      </c>
      <c r="Z143" s="7">
        <f t="shared" si="34"/>
        <v>0</v>
      </c>
      <c r="AA143" s="7">
        <f t="shared" si="35"/>
        <v>0</v>
      </c>
      <c r="AB143" s="7">
        <f t="shared" si="38"/>
        <v>0</v>
      </c>
      <c r="AD143" s="7">
        <f t="shared" si="36"/>
        <v>0</v>
      </c>
    </row>
    <row r="144" spans="1:30" ht="12.75">
      <c r="A144" t="s">
        <v>220</v>
      </c>
      <c r="B144" t="s">
        <v>476</v>
      </c>
      <c r="C144" s="17">
        <v>19.6</v>
      </c>
      <c r="D144" s="17">
        <v>19.6</v>
      </c>
      <c r="E144" s="17">
        <v>19.6</v>
      </c>
      <c r="F144" s="17">
        <v>19.6</v>
      </c>
      <c r="G144" s="17">
        <f t="shared" si="31"/>
        <v>19.6</v>
      </c>
      <c r="H144" s="17">
        <v>18.9</v>
      </c>
      <c r="I144" s="17">
        <v>18.9</v>
      </c>
      <c r="J144" s="17">
        <v>18.9</v>
      </c>
      <c r="K144" s="17">
        <v>18.9</v>
      </c>
      <c r="L144" s="17">
        <f t="shared" si="32"/>
        <v>18.9</v>
      </c>
      <c r="M144" s="17">
        <v>20.1</v>
      </c>
      <c r="N144" s="17">
        <v>20.1</v>
      </c>
      <c r="O144" s="17">
        <v>20.1</v>
      </c>
      <c r="P144" s="17">
        <v>20.1</v>
      </c>
      <c r="Q144" s="17">
        <f t="shared" si="37"/>
        <v>20.1</v>
      </c>
      <c r="R144" s="17">
        <f t="shared" si="33"/>
        <v>19.616666666666667</v>
      </c>
      <c r="T144" s="7">
        <f t="shared" si="39"/>
        <v>0.00010769491090708863</v>
      </c>
      <c r="V144" s="30">
        <f>+claims!D144</f>
        <v>0</v>
      </c>
      <c r="W144" s="30">
        <f>+claims!E144</f>
        <v>0</v>
      </c>
      <c r="X144" s="30">
        <f>+claims!F144</f>
        <v>0</v>
      </c>
      <c r="Z144" s="7">
        <f t="shared" si="34"/>
        <v>0</v>
      </c>
      <c r="AA144" s="7">
        <f t="shared" si="35"/>
        <v>0</v>
      </c>
      <c r="AB144" s="7">
        <f t="shared" si="38"/>
        <v>0</v>
      </c>
      <c r="AD144" s="7">
        <f t="shared" si="36"/>
        <v>0</v>
      </c>
    </row>
    <row r="145" spans="1:30" ht="12.75" outlineLevel="1">
      <c r="A145" t="s">
        <v>221</v>
      </c>
      <c r="B145" t="s">
        <v>222</v>
      </c>
      <c r="C145" s="17"/>
      <c r="D145" s="17" t="s">
        <v>222</v>
      </c>
      <c r="E145" s="17"/>
      <c r="F145" s="17">
        <v>21</v>
      </c>
      <c r="G145" s="17">
        <f aca="true" t="shared" si="40" ref="G145:G207">AVERAGE(C145:F145)</f>
        <v>21</v>
      </c>
      <c r="H145" s="17"/>
      <c r="I145" s="17" t="s">
        <v>222</v>
      </c>
      <c r="J145" s="17"/>
      <c r="K145" s="17">
        <v>19</v>
      </c>
      <c r="L145" s="17">
        <f aca="true" t="shared" si="41" ref="L145:L209">AVERAGE(H145:K145)</f>
        <v>19</v>
      </c>
      <c r="M145" s="17"/>
      <c r="N145" s="17" t="s">
        <v>222</v>
      </c>
      <c r="O145" s="17"/>
      <c r="P145" s="17">
        <v>20.5</v>
      </c>
      <c r="Q145" s="17">
        <f aca="true" t="shared" si="42" ref="Q145:Q176">AVERAGE(M145:P145)</f>
        <v>20.5</v>
      </c>
      <c r="R145" s="17">
        <f t="shared" si="33"/>
        <v>20.083333333333332</v>
      </c>
      <c r="T145" s="7">
        <f t="shared" si="39"/>
        <v>0.00011025689689298368</v>
      </c>
      <c r="V145" s="30">
        <f>+claims!D145</f>
        <v>0</v>
      </c>
      <c r="W145" s="30">
        <f>+claims!E145</f>
        <v>0</v>
      </c>
      <c r="X145" s="30">
        <f>+claims!F145</f>
        <v>1</v>
      </c>
      <c r="Z145" s="7">
        <f t="shared" si="34"/>
        <v>0</v>
      </c>
      <c r="AA145" s="7">
        <f t="shared" si="35"/>
        <v>0</v>
      </c>
      <c r="AB145" s="7">
        <f t="shared" si="38"/>
        <v>0.01</v>
      </c>
      <c r="AD145" s="7">
        <f t="shared" si="36"/>
        <v>0.005</v>
      </c>
    </row>
    <row r="146" spans="1:30" ht="12.75" outlineLevel="1">
      <c r="A146" t="s">
        <v>223</v>
      </c>
      <c r="B146" t="s">
        <v>224</v>
      </c>
      <c r="C146" s="17"/>
      <c r="D146" s="17" t="s">
        <v>224</v>
      </c>
      <c r="E146" s="17"/>
      <c r="F146" s="17">
        <v>7</v>
      </c>
      <c r="G146" s="17">
        <f t="shared" si="40"/>
        <v>7</v>
      </c>
      <c r="H146" s="17"/>
      <c r="I146" s="17" t="s">
        <v>224</v>
      </c>
      <c r="J146" s="17"/>
      <c r="K146" s="17">
        <v>7</v>
      </c>
      <c r="L146" s="17">
        <f t="shared" si="41"/>
        <v>7</v>
      </c>
      <c r="M146" s="17"/>
      <c r="N146" s="17" t="s">
        <v>224</v>
      </c>
      <c r="O146" s="17"/>
      <c r="P146" s="17">
        <v>7</v>
      </c>
      <c r="Q146" s="17">
        <f t="shared" si="42"/>
        <v>7</v>
      </c>
      <c r="R146" s="17">
        <f t="shared" si="33"/>
        <v>7</v>
      </c>
      <c r="T146" s="7">
        <f t="shared" si="39"/>
        <v>3.842978978842585E-05</v>
      </c>
      <c r="V146" s="30">
        <f>+claims!D146</f>
        <v>0</v>
      </c>
      <c r="W146" s="30">
        <f>+claims!E146</f>
        <v>0</v>
      </c>
      <c r="X146" s="30">
        <f>+claims!F146</f>
        <v>0</v>
      </c>
      <c r="Z146" s="7">
        <f t="shared" si="34"/>
        <v>0</v>
      </c>
      <c r="AA146" s="7">
        <f t="shared" si="35"/>
        <v>0</v>
      </c>
      <c r="AB146" s="7">
        <f t="shared" si="38"/>
        <v>0</v>
      </c>
      <c r="AD146" s="7">
        <f t="shared" si="36"/>
        <v>0</v>
      </c>
    </row>
    <row r="147" spans="1:30" ht="12.75" outlineLevel="1">
      <c r="A147" t="s">
        <v>225</v>
      </c>
      <c r="B147" t="s">
        <v>226</v>
      </c>
      <c r="C147" s="17"/>
      <c r="D147" s="17" t="s">
        <v>226</v>
      </c>
      <c r="E147" s="17"/>
      <c r="F147" s="17">
        <v>39.5</v>
      </c>
      <c r="G147" s="17">
        <f t="shared" si="40"/>
        <v>39.5</v>
      </c>
      <c r="H147" s="17"/>
      <c r="I147" s="17" t="s">
        <v>226</v>
      </c>
      <c r="J147" s="17"/>
      <c r="K147" s="17">
        <v>40</v>
      </c>
      <c r="L147" s="17">
        <f t="shared" si="41"/>
        <v>40</v>
      </c>
      <c r="M147" s="17"/>
      <c r="N147" s="17" t="s">
        <v>226</v>
      </c>
      <c r="O147" s="17"/>
      <c r="P147" s="17">
        <v>41</v>
      </c>
      <c r="Q147" s="17">
        <f t="shared" si="42"/>
        <v>41</v>
      </c>
      <c r="R147" s="17">
        <f t="shared" si="33"/>
        <v>40.416666666666664</v>
      </c>
      <c r="T147" s="7">
        <f t="shared" si="39"/>
        <v>0.00022188628627841113</v>
      </c>
      <c r="V147" s="30">
        <f>+claims!D147</f>
        <v>1</v>
      </c>
      <c r="W147" s="30">
        <f>+claims!E147</f>
        <v>0</v>
      </c>
      <c r="X147" s="30">
        <f>+claims!F147</f>
        <v>0</v>
      </c>
      <c r="Z147" s="7">
        <f t="shared" si="34"/>
        <v>0.01</v>
      </c>
      <c r="AA147" s="7">
        <f t="shared" si="35"/>
        <v>0</v>
      </c>
      <c r="AB147" s="7">
        <f t="shared" si="38"/>
        <v>0</v>
      </c>
      <c r="AD147" s="7">
        <f t="shared" si="36"/>
        <v>0.0016666666666666668</v>
      </c>
    </row>
    <row r="148" spans="1:30" ht="12.75" outlineLevel="1">
      <c r="A148" t="s">
        <v>527</v>
      </c>
      <c r="B148" t="s">
        <v>525</v>
      </c>
      <c r="C148" s="17"/>
      <c r="D148" s="17" t="s">
        <v>525</v>
      </c>
      <c r="E148" s="17"/>
      <c r="F148" s="17">
        <v>28</v>
      </c>
      <c r="G148" s="17">
        <f>AVERAGE(C148:F148)</f>
        <v>28</v>
      </c>
      <c r="H148" s="17"/>
      <c r="I148" s="17" t="s">
        <v>541</v>
      </c>
      <c r="J148" s="17"/>
      <c r="K148" s="17">
        <v>28</v>
      </c>
      <c r="L148" s="17">
        <f>AVERAGE(H148:K148)</f>
        <v>28</v>
      </c>
      <c r="M148" s="17"/>
      <c r="N148" s="17" t="s">
        <v>525</v>
      </c>
      <c r="O148" s="17"/>
      <c r="P148" s="17">
        <v>28</v>
      </c>
      <c r="Q148" s="17">
        <f>AVERAGE(M148:P148)</f>
        <v>28</v>
      </c>
      <c r="R148" s="17">
        <f>IF(G148&gt;0,(+G148+(L148*2)+(Q148*3))/6,IF(L148&gt;0,((L148*2)+(Q148*3))/5,Q148))</f>
        <v>28</v>
      </c>
      <c r="T148" s="7">
        <f t="shared" si="39"/>
        <v>0.0001537191591537034</v>
      </c>
      <c r="V148" s="30">
        <f>+claims!D148</f>
        <v>0</v>
      </c>
      <c r="W148" s="30">
        <f>+claims!E148</f>
        <v>0</v>
      </c>
      <c r="X148" s="30">
        <f>+claims!F148</f>
        <v>0</v>
      </c>
      <c r="Z148" s="7">
        <f>IF(G148&gt;100,IF(V148&lt;1,0,+V148/G148),IF(V148&lt;1,0,+V148/100))</f>
        <v>0</v>
      </c>
      <c r="AA148" s="7">
        <f>IF(L148&gt;100,IF(W148&lt;1,0,+W148/L148),IF(W148&lt;1,0,+W148/100))</f>
        <v>0</v>
      </c>
      <c r="AB148" s="7">
        <f>IF(Q148&gt;100,IF(X148&lt;1,0,+X148/Q148),IF(X148&lt;1,0,+X148/100))</f>
        <v>0</v>
      </c>
      <c r="AD148" s="7">
        <f>(+Z148+(AA148*2)+(AB148*3))/6</f>
        <v>0</v>
      </c>
    </row>
    <row r="149" spans="1:30" ht="12.75" outlineLevel="1">
      <c r="A149" t="s">
        <v>228</v>
      </c>
      <c r="B149" t="s">
        <v>229</v>
      </c>
      <c r="C149" s="17"/>
      <c r="D149" s="17" t="s">
        <v>229</v>
      </c>
      <c r="E149" s="17"/>
      <c r="F149" s="17">
        <v>38.5</v>
      </c>
      <c r="G149" s="17">
        <f t="shared" si="40"/>
        <v>38.5</v>
      </c>
      <c r="H149" s="17"/>
      <c r="I149" s="17" t="s">
        <v>229</v>
      </c>
      <c r="J149" s="17"/>
      <c r="K149" s="17">
        <v>36.5</v>
      </c>
      <c r="L149" s="17">
        <f t="shared" si="41"/>
        <v>36.5</v>
      </c>
      <c r="M149" s="17"/>
      <c r="N149" s="17" t="s">
        <v>229</v>
      </c>
      <c r="O149" s="17"/>
      <c r="P149" s="17">
        <v>35.5</v>
      </c>
      <c r="Q149" s="17">
        <f t="shared" si="42"/>
        <v>35.5</v>
      </c>
      <c r="R149" s="17">
        <f t="shared" si="33"/>
        <v>36.333333333333336</v>
      </c>
      <c r="T149" s="7">
        <f t="shared" si="39"/>
        <v>0.0001994689089018294</v>
      </c>
      <c r="V149" s="30">
        <f>+claims!D149</f>
        <v>0</v>
      </c>
      <c r="W149" s="30">
        <f>+claims!E149</f>
        <v>0</v>
      </c>
      <c r="X149" s="30">
        <f>+claims!F149</f>
        <v>0</v>
      </c>
      <c r="Z149" s="7">
        <f t="shared" si="34"/>
        <v>0</v>
      </c>
      <c r="AA149" s="7">
        <f t="shared" si="35"/>
        <v>0</v>
      </c>
      <c r="AB149" s="7">
        <f t="shared" si="38"/>
        <v>0</v>
      </c>
      <c r="AD149" s="7">
        <f t="shared" si="36"/>
        <v>0</v>
      </c>
    </row>
    <row r="150" spans="1:30" ht="12.75" outlineLevel="1">
      <c r="A150" t="s">
        <v>230</v>
      </c>
      <c r="B150" t="s">
        <v>231</v>
      </c>
      <c r="C150" s="17"/>
      <c r="D150" s="17" t="s">
        <v>231</v>
      </c>
      <c r="E150" s="17"/>
      <c r="F150" s="17">
        <v>3</v>
      </c>
      <c r="G150" s="17">
        <f t="shared" si="40"/>
        <v>3</v>
      </c>
      <c r="H150" s="17"/>
      <c r="I150" s="17" t="s">
        <v>231</v>
      </c>
      <c r="J150" s="17"/>
      <c r="K150" s="17">
        <v>3</v>
      </c>
      <c r="L150" s="17">
        <f t="shared" si="41"/>
        <v>3</v>
      </c>
      <c r="M150" s="17"/>
      <c r="N150" s="17" t="s">
        <v>231</v>
      </c>
      <c r="O150" s="17"/>
      <c r="P150" s="17">
        <v>4</v>
      </c>
      <c r="Q150" s="17">
        <f t="shared" si="42"/>
        <v>4</v>
      </c>
      <c r="R150" s="17">
        <f t="shared" si="33"/>
        <v>3.5</v>
      </c>
      <c r="T150" s="7">
        <f t="shared" si="39"/>
        <v>1.9214894894212925E-05</v>
      </c>
      <c r="V150" s="30">
        <f>+claims!D150</f>
        <v>0</v>
      </c>
      <c r="W150" s="30">
        <f>+claims!E150</f>
        <v>0</v>
      </c>
      <c r="X150" s="30">
        <f>+claims!F150</f>
        <v>0</v>
      </c>
      <c r="Z150" s="7">
        <f t="shared" si="34"/>
        <v>0</v>
      </c>
      <c r="AA150" s="7">
        <f t="shared" si="35"/>
        <v>0</v>
      </c>
      <c r="AB150" s="7">
        <f t="shared" si="38"/>
        <v>0</v>
      </c>
      <c r="AD150" s="7">
        <f t="shared" si="36"/>
        <v>0</v>
      </c>
    </row>
    <row r="151" spans="1:30" ht="12.75" outlineLevel="1">
      <c r="A151" t="s">
        <v>232</v>
      </c>
      <c r="B151" t="s">
        <v>233</v>
      </c>
      <c r="C151" s="17"/>
      <c r="D151" s="17" t="s">
        <v>233</v>
      </c>
      <c r="E151" s="17"/>
      <c r="F151" s="17">
        <v>79</v>
      </c>
      <c r="G151" s="17">
        <f t="shared" si="40"/>
        <v>79</v>
      </c>
      <c r="H151" s="17"/>
      <c r="I151" s="17" t="s">
        <v>233</v>
      </c>
      <c r="J151" s="17"/>
      <c r="K151" s="17">
        <v>78.5</v>
      </c>
      <c r="L151" s="17">
        <f t="shared" si="41"/>
        <v>78.5</v>
      </c>
      <c r="M151" s="17"/>
      <c r="N151" s="17" t="s">
        <v>233</v>
      </c>
      <c r="O151" s="17"/>
      <c r="P151" s="17">
        <v>76</v>
      </c>
      <c r="Q151" s="17">
        <f t="shared" si="42"/>
        <v>76</v>
      </c>
      <c r="R151" s="17">
        <f t="shared" si="33"/>
        <v>77.33333333333333</v>
      </c>
      <c r="T151" s="7">
        <f t="shared" si="39"/>
        <v>0.00042455767766260934</v>
      </c>
      <c r="V151" s="30">
        <f>+claims!D151</f>
        <v>0</v>
      </c>
      <c r="W151" s="30">
        <f>+claims!E151</f>
        <v>1</v>
      </c>
      <c r="X151" s="30">
        <f>+claims!F151</f>
        <v>0</v>
      </c>
      <c r="Z151" s="7">
        <f t="shared" si="34"/>
        <v>0</v>
      </c>
      <c r="AA151" s="7">
        <f t="shared" si="35"/>
        <v>0.01</v>
      </c>
      <c r="AB151" s="7">
        <f t="shared" si="38"/>
        <v>0</v>
      </c>
      <c r="AD151" s="7">
        <f t="shared" si="36"/>
        <v>0.0033333333333333335</v>
      </c>
    </row>
    <row r="152" spans="1:30" ht="12.75" outlineLevel="1">
      <c r="A152" t="s">
        <v>234</v>
      </c>
      <c r="B152" t="s">
        <v>235</v>
      </c>
      <c r="C152" s="17"/>
      <c r="D152" s="17" t="s">
        <v>235</v>
      </c>
      <c r="E152" s="17"/>
      <c r="F152" s="17">
        <v>464</v>
      </c>
      <c r="G152" s="17">
        <f t="shared" si="40"/>
        <v>464</v>
      </c>
      <c r="H152" s="17"/>
      <c r="I152" s="17" t="s">
        <v>235</v>
      </c>
      <c r="J152" s="17"/>
      <c r="K152" s="17">
        <v>459</v>
      </c>
      <c r="L152" s="17">
        <f t="shared" si="41"/>
        <v>459</v>
      </c>
      <c r="M152" s="17"/>
      <c r="N152" s="17" t="s">
        <v>235</v>
      </c>
      <c r="O152" s="17"/>
      <c r="P152" s="17">
        <v>464.5</v>
      </c>
      <c r="Q152" s="17">
        <f t="shared" si="42"/>
        <v>464.5</v>
      </c>
      <c r="R152" s="17">
        <f t="shared" si="33"/>
        <v>462.5833333333333</v>
      </c>
      <c r="T152" s="7">
        <f t="shared" si="39"/>
        <v>0.0025395686085184746</v>
      </c>
      <c r="V152" s="30">
        <f>+claims!D152</f>
        <v>9</v>
      </c>
      <c r="W152" s="30">
        <f>+claims!E152</f>
        <v>19</v>
      </c>
      <c r="X152" s="30">
        <f>+claims!F152</f>
        <v>12</v>
      </c>
      <c r="Z152" s="7">
        <f t="shared" si="34"/>
        <v>0.01939655172413793</v>
      </c>
      <c r="AA152" s="7">
        <f t="shared" si="35"/>
        <v>0.04139433551198257</v>
      </c>
      <c r="AB152" s="7">
        <f t="shared" si="38"/>
        <v>0.02583423035522067</v>
      </c>
      <c r="AD152" s="7">
        <f t="shared" si="36"/>
        <v>0.029947985635627516</v>
      </c>
    </row>
    <row r="153" spans="1:30" ht="12.75" outlineLevel="1">
      <c r="A153" t="s">
        <v>236</v>
      </c>
      <c r="B153" t="s">
        <v>237</v>
      </c>
      <c r="C153" s="17"/>
      <c r="D153" s="17" t="s">
        <v>237</v>
      </c>
      <c r="E153" s="17"/>
      <c r="F153" s="17">
        <v>35.5</v>
      </c>
      <c r="G153" s="17">
        <f t="shared" si="40"/>
        <v>35.5</v>
      </c>
      <c r="H153" s="17"/>
      <c r="I153" s="17" t="s">
        <v>237</v>
      </c>
      <c r="J153" s="17"/>
      <c r="K153" s="17">
        <v>40</v>
      </c>
      <c r="L153" s="17">
        <f t="shared" si="41"/>
        <v>40</v>
      </c>
      <c r="M153" s="17"/>
      <c r="N153" s="17" t="s">
        <v>237</v>
      </c>
      <c r="O153" s="17"/>
      <c r="P153" s="17">
        <v>47.5</v>
      </c>
      <c r="Q153" s="17">
        <f t="shared" si="42"/>
        <v>47.5</v>
      </c>
      <c r="R153" s="17">
        <f t="shared" si="33"/>
        <v>43</v>
      </c>
      <c r="T153" s="7">
        <f t="shared" si="39"/>
        <v>0.00023606870870033022</v>
      </c>
      <c r="V153" s="30">
        <f>+claims!D153</f>
        <v>0</v>
      </c>
      <c r="W153" s="30">
        <f>+claims!E153</f>
        <v>1</v>
      </c>
      <c r="X153" s="30">
        <f>+claims!F153</f>
        <v>1</v>
      </c>
      <c r="Z153" s="7">
        <f t="shared" si="34"/>
        <v>0</v>
      </c>
      <c r="AA153" s="7">
        <f t="shared" si="35"/>
        <v>0.01</v>
      </c>
      <c r="AB153" s="7">
        <f t="shared" si="38"/>
        <v>0.01</v>
      </c>
      <c r="AD153" s="7">
        <f t="shared" si="36"/>
        <v>0.008333333333333333</v>
      </c>
    </row>
    <row r="154" spans="1:30" ht="12.75" outlineLevel="1">
      <c r="A154" t="s">
        <v>238</v>
      </c>
      <c r="B154" t="s">
        <v>239</v>
      </c>
      <c r="C154" s="17"/>
      <c r="D154" s="17" t="s">
        <v>239</v>
      </c>
      <c r="E154" s="17"/>
      <c r="F154" s="17">
        <v>69.5</v>
      </c>
      <c r="G154" s="17">
        <f t="shared" si="40"/>
        <v>69.5</v>
      </c>
      <c r="H154" s="17"/>
      <c r="I154" s="17" t="s">
        <v>239</v>
      </c>
      <c r="J154" s="17"/>
      <c r="K154" s="17">
        <v>71</v>
      </c>
      <c r="L154" s="17">
        <f t="shared" si="41"/>
        <v>71</v>
      </c>
      <c r="M154" s="17"/>
      <c r="N154" s="17" t="s">
        <v>239</v>
      </c>
      <c r="O154" s="17"/>
      <c r="P154" s="17">
        <v>71</v>
      </c>
      <c r="Q154" s="17">
        <f t="shared" si="42"/>
        <v>71</v>
      </c>
      <c r="R154" s="17">
        <f t="shared" si="33"/>
        <v>70.75</v>
      </c>
      <c r="T154" s="7">
        <f t="shared" si="39"/>
        <v>0.0003884153753615898</v>
      </c>
      <c r="V154" s="30">
        <f>+claims!D154</f>
        <v>4</v>
      </c>
      <c r="W154" s="30">
        <f>+claims!E154</f>
        <v>3</v>
      </c>
      <c r="X154" s="30">
        <f>+claims!F154</f>
        <v>1</v>
      </c>
      <c r="Z154" s="7">
        <f t="shared" si="34"/>
        <v>0.04</v>
      </c>
      <c r="AA154" s="7">
        <f t="shared" si="35"/>
        <v>0.03</v>
      </c>
      <c r="AB154" s="7">
        <f t="shared" si="38"/>
        <v>0.01</v>
      </c>
      <c r="AD154" s="7">
        <f t="shared" si="36"/>
        <v>0.021666666666666667</v>
      </c>
    </row>
    <row r="155" spans="1:30" ht="12.75" outlineLevel="1">
      <c r="A155" t="s">
        <v>240</v>
      </c>
      <c r="B155" t="s">
        <v>241</v>
      </c>
      <c r="C155" s="17"/>
      <c r="D155" s="17" t="s">
        <v>241</v>
      </c>
      <c r="E155" s="17"/>
      <c r="F155" s="17">
        <v>56.5</v>
      </c>
      <c r="G155" s="17">
        <f t="shared" si="40"/>
        <v>56.5</v>
      </c>
      <c r="H155" s="17"/>
      <c r="I155" s="17" t="s">
        <v>241</v>
      </c>
      <c r="J155" s="17"/>
      <c r="K155" s="17">
        <v>55.5</v>
      </c>
      <c r="L155" s="17">
        <f t="shared" si="41"/>
        <v>55.5</v>
      </c>
      <c r="M155" s="17"/>
      <c r="N155" s="17" t="s">
        <v>241</v>
      </c>
      <c r="O155" s="17"/>
      <c r="P155" s="17">
        <v>50.5</v>
      </c>
      <c r="Q155" s="17">
        <f t="shared" si="42"/>
        <v>50.5</v>
      </c>
      <c r="R155" s="17">
        <f t="shared" si="33"/>
        <v>53.166666666666664</v>
      </c>
      <c r="T155" s="7">
        <f t="shared" si="39"/>
        <v>0.00029188340339304395</v>
      </c>
      <c r="V155" s="30">
        <f>+claims!D155</f>
        <v>1</v>
      </c>
      <c r="W155" s="30">
        <f>+claims!E155</f>
        <v>0</v>
      </c>
      <c r="X155" s="30">
        <f>+claims!F155</f>
        <v>1</v>
      </c>
      <c r="Z155" s="7">
        <f t="shared" si="34"/>
        <v>0.01</v>
      </c>
      <c r="AA155" s="7">
        <f t="shared" si="35"/>
        <v>0</v>
      </c>
      <c r="AB155" s="7">
        <f t="shared" si="38"/>
        <v>0.01</v>
      </c>
      <c r="AD155" s="7">
        <f t="shared" si="36"/>
        <v>0.006666666666666667</v>
      </c>
    </row>
    <row r="156" spans="1:30" ht="12.75" outlineLevel="1">
      <c r="A156" t="s">
        <v>242</v>
      </c>
      <c r="B156" t="s">
        <v>243</v>
      </c>
      <c r="C156" s="17"/>
      <c r="D156" s="17" t="s">
        <v>243</v>
      </c>
      <c r="E156" s="17"/>
      <c r="F156" s="17">
        <v>11</v>
      </c>
      <c r="G156" s="17">
        <f t="shared" si="40"/>
        <v>11</v>
      </c>
      <c r="H156" s="17"/>
      <c r="I156" s="17" t="s">
        <v>243</v>
      </c>
      <c r="J156" s="17"/>
      <c r="K156" s="17">
        <v>9</v>
      </c>
      <c r="L156" s="17">
        <f t="shared" si="41"/>
        <v>9</v>
      </c>
      <c r="M156" s="17"/>
      <c r="N156" s="17" t="s">
        <v>243</v>
      </c>
      <c r="O156" s="17"/>
      <c r="P156" s="17">
        <v>10</v>
      </c>
      <c r="Q156" s="17">
        <f t="shared" si="42"/>
        <v>10</v>
      </c>
      <c r="R156" s="17">
        <f t="shared" si="33"/>
        <v>9.833333333333334</v>
      </c>
      <c r="T156" s="7">
        <f t="shared" si="39"/>
        <v>5.3984704702788694E-05</v>
      </c>
      <c r="V156" s="30">
        <f>+claims!D156</f>
        <v>0</v>
      </c>
      <c r="W156" s="30">
        <f>+claims!E156</f>
        <v>0</v>
      </c>
      <c r="X156" s="30">
        <f>+claims!F156</f>
        <v>0</v>
      </c>
      <c r="Z156" s="7">
        <f t="shared" si="34"/>
        <v>0</v>
      </c>
      <c r="AA156" s="7">
        <f t="shared" si="35"/>
        <v>0</v>
      </c>
      <c r="AB156" s="7">
        <f t="shared" si="38"/>
        <v>0</v>
      </c>
      <c r="AD156" s="7">
        <f t="shared" si="36"/>
        <v>0</v>
      </c>
    </row>
    <row r="157" spans="1:30" ht="12.75" outlineLevel="1">
      <c r="A157" t="s">
        <v>244</v>
      </c>
      <c r="B157" t="s">
        <v>245</v>
      </c>
      <c r="C157" s="17"/>
      <c r="D157" s="17" t="s">
        <v>245</v>
      </c>
      <c r="E157" s="17"/>
      <c r="F157" s="17">
        <v>41.5</v>
      </c>
      <c r="G157" s="17">
        <f t="shared" si="40"/>
        <v>41.5</v>
      </c>
      <c r="H157" s="17"/>
      <c r="I157" s="17" t="s">
        <v>245</v>
      </c>
      <c r="J157" s="17"/>
      <c r="K157" s="17">
        <v>43</v>
      </c>
      <c r="L157" s="17">
        <f t="shared" si="41"/>
        <v>43</v>
      </c>
      <c r="M157" s="17"/>
      <c r="N157" s="17" t="s">
        <v>245</v>
      </c>
      <c r="O157" s="17"/>
      <c r="P157" s="17">
        <v>45</v>
      </c>
      <c r="Q157" s="17">
        <f t="shared" si="42"/>
        <v>45</v>
      </c>
      <c r="R157" s="17">
        <f t="shared" si="33"/>
        <v>43.75</v>
      </c>
      <c r="T157" s="7">
        <f t="shared" si="39"/>
        <v>0.00024018618617766157</v>
      </c>
      <c r="V157" s="30">
        <f>+claims!D157</f>
        <v>0</v>
      </c>
      <c r="W157" s="30">
        <f>+claims!E157</f>
        <v>0</v>
      </c>
      <c r="X157" s="30">
        <f>+claims!F157</f>
        <v>0</v>
      </c>
      <c r="Z157" s="7">
        <f t="shared" si="34"/>
        <v>0</v>
      </c>
      <c r="AA157" s="7">
        <f t="shared" si="35"/>
        <v>0</v>
      </c>
      <c r="AB157" s="7">
        <f t="shared" si="38"/>
        <v>0</v>
      </c>
      <c r="AD157" s="7">
        <f t="shared" si="36"/>
        <v>0</v>
      </c>
    </row>
    <row r="158" spans="1:30" ht="12.75" outlineLevel="1">
      <c r="A158" t="s">
        <v>246</v>
      </c>
      <c r="B158" t="s">
        <v>247</v>
      </c>
      <c r="C158" s="17"/>
      <c r="D158" s="17" t="s">
        <v>247</v>
      </c>
      <c r="E158" s="17"/>
      <c r="F158" s="17">
        <v>93.5</v>
      </c>
      <c r="G158" s="17">
        <f t="shared" si="40"/>
        <v>93.5</v>
      </c>
      <c r="H158" s="17"/>
      <c r="I158" s="17" t="s">
        <v>247</v>
      </c>
      <c r="J158" s="17"/>
      <c r="K158" s="17">
        <v>93</v>
      </c>
      <c r="L158" s="17">
        <f t="shared" si="41"/>
        <v>93</v>
      </c>
      <c r="M158" s="17"/>
      <c r="N158" s="17" t="s">
        <v>247</v>
      </c>
      <c r="O158" s="17"/>
      <c r="P158" s="17">
        <v>95</v>
      </c>
      <c r="Q158" s="17">
        <f t="shared" si="42"/>
        <v>95</v>
      </c>
      <c r="R158" s="17">
        <f t="shared" si="33"/>
        <v>94.08333333333333</v>
      </c>
      <c r="T158" s="7">
        <f t="shared" si="39"/>
        <v>0.0005165146746563427</v>
      </c>
      <c r="V158" s="30">
        <f>+claims!D158</f>
        <v>2</v>
      </c>
      <c r="W158" s="30">
        <f>+claims!E158</f>
        <v>2</v>
      </c>
      <c r="X158" s="30">
        <f>+claims!F158</f>
        <v>0</v>
      </c>
      <c r="Z158" s="7">
        <f t="shared" si="34"/>
        <v>0.02</v>
      </c>
      <c r="AA158" s="7">
        <f t="shared" si="35"/>
        <v>0.02</v>
      </c>
      <c r="AB158" s="7">
        <f t="shared" si="38"/>
        <v>0</v>
      </c>
      <c r="AD158" s="7">
        <f t="shared" si="36"/>
        <v>0.01</v>
      </c>
    </row>
    <row r="159" spans="1:30" ht="12.75" outlineLevel="1">
      <c r="A159" t="s">
        <v>248</v>
      </c>
      <c r="B159" t="s">
        <v>249</v>
      </c>
      <c r="C159" s="17"/>
      <c r="D159" s="17" t="s">
        <v>249</v>
      </c>
      <c r="E159" s="17"/>
      <c r="F159" s="17">
        <v>152</v>
      </c>
      <c r="G159" s="17">
        <f t="shared" si="40"/>
        <v>152</v>
      </c>
      <c r="H159" s="17"/>
      <c r="I159" s="17" t="s">
        <v>249</v>
      </c>
      <c r="J159" s="17"/>
      <c r="K159" s="17">
        <v>148.5</v>
      </c>
      <c r="L159" s="17">
        <f t="shared" si="41"/>
        <v>148.5</v>
      </c>
      <c r="M159" s="17"/>
      <c r="N159" s="17" t="s">
        <v>249</v>
      </c>
      <c r="O159" s="17"/>
      <c r="P159" s="17">
        <v>138</v>
      </c>
      <c r="Q159" s="17">
        <f t="shared" si="42"/>
        <v>138</v>
      </c>
      <c r="R159" s="17">
        <f t="shared" si="33"/>
        <v>143.83333333333334</v>
      </c>
      <c r="T159" s="7">
        <f t="shared" si="39"/>
        <v>0.000789640680652655</v>
      </c>
      <c r="V159" s="30">
        <f>+claims!D159</f>
        <v>9</v>
      </c>
      <c r="W159" s="30">
        <f>+claims!E159</f>
        <v>3</v>
      </c>
      <c r="X159" s="30">
        <f>+claims!F159</f>
        <v>1</v>
      </c>
      <c r="Z159" s="7">
        <f t="shared" si="34"/>
        <v>0.05921052631578947</v>
      </c>
      <c r="AA159" s="7">
        <f t="shared" si="35"/>
        <v>0.020202020202020204</v>
      </c>
      <c r="AB159" s="7">
        <f t="shared" si="38"/>
        <v>0.007246376811594203</v>
      </c>
      <c r="AD159" s="7">
        <f t="shared" si="36"/>
        <v>0.020225616192435413</v>
      </c>
    </row>
    <row r="160" spans="1:30" ht="12.75" outlineLevel="1">
      <c r="A160" t="s">
        <v>250</v>
      </c>
      <c r="B160" t="s">
        <v>251</v>
      </c>
      <c r="C160" s="17"/>
      <c r="D160" s="17" t="s">
        <v>251</v>
      </c>
      <c r="E160" s="17"/>
      <c r="F160" s="17">
        <v>39.5</v>
      </c>
      <c r="G160" s="17">
        <f t="shared" si="40"/>
        <v>39.5</v>
      </c>
      <c r="H160" s="17"/>
      <c r="I160" s="17" t="s">
        <v>251</v>
      </c>
      <c r="J160" s="17"/>
      <c r="K160" s="17">
        <v>41</v>
      </c>
      <c r="L160" s="17">
        <f t="shared" si="41"/>
        <v>41</v>
      </c>
      <c r="M160" s="17"/>
      <c r="N160" s="17" t="s">
        <v>251</v>
      </c>
      <c r="O160" s="17"/>
      <c r="P160" s="17">
        <v>42</v>
      </c>
      <c r="Q160" s="17">
        <f t="shared" si="42"/>
        <v>42</v>
      </c>
      <c r="R160" s="17">
        <f t="shared" si="33"/>
        <v>41.25</v>
      </c>
      <c r="T160" s="7">
        <f t="shared" si="39"/>
        <v>0.00022646126125322374</v>
      </c>
      <c r="V160" s="30">
        <f>+claims!D160</f>
        <v>1</v>
      </c>
      <c r="W160" s="30">
        <f>+claims!E160</f>
        <v>1</v>
      </c>
      <c r="X160" s="30">
        <f>+claims!F160</f>
        <v>0</v>
      </c>
      <c r="Z160" s="7">
        <f t="shared" si="34"/>
        <v>0.01</v>
      </c>
      <c r="AA160" s="7">
        <f t="shared" si="35"/>
        <v>0.01</v>
      </c>
      <c r="AB160" s="7">
        <f t="shared" si="38"/>
        <v>0</v>
      </c>
      <c r="AD160" s="7">
        <f t="shared" si="36"/>
        <v>0.005</v>
      </c>
    </row>
    <row r="161" spans="1:30" ht="12.75" outlineLevel="1">
      <c r="A161" t="s">
        <v>252</v>
      </c>
      <c r="B161" t="s">
        <v>253</v>
      </c>
      <c r="C161" s="17"/>
      <c r="D161" s="17" t="s">
        <v>253</v>
      </c>
      <c r="E161" s="17"/>
      <c r="F161" s="17">
        <v>13.5</v>
      </c>
      <c r="G161" s="17">
        <f t="shared" si="40"/>
        <v>13.5</v>
      </c>
      <c r="H161" s="17"/>
      <c r="I161" s="17" t="s">
        <v>253</v>
      </c>
      <c r="J161" s="17"/>
      <c r="K161" s="17">
        <v>13.5</v>
      </c>
      <c r="L161" s="17">
        <f t="shared" si="41"/>
        <v>13.5</v>
      </c>
      <c r="M161" s="17"/>
      <c r="N161" s="17" t="s">
        <v>253</v>
      </c>
      <c r="O161" s="17"/>
      <c r="P161" s="17">
        <v>11</v>
      </c>
      <c r="Q161" s="17">
        <f t="shared" si="42"/>
        <v>11</v>
      </c>
      <c r="R161" s="17">
        <f t="shared" si="33"/>
        <v>12.25</v>
      </c>
      <c r="T161" s="7">
        <f t="shared" si="39"/>
        <v>6.725213212974524E-05</v>
      </c>
      <c r="V161" s="30">
        <f>+claims!D161</f>
        <v>0</v>
      </c>
      <c r="W161" s="30">
        <f>+claims!E161</f>
        <v>0</v>
      </c>
      <c r="X161" s="30">
        <f>+claims!F161</f>
        <v>0</v>
      </c>
      <c r="Z161" s="7">
        <f t="shared" si="34"/>
        <v>0</v>
      </c>
      <c r="AA161" s="7">
        <f t="shared" si="35"/>
        <v>0</v>
      </c>
      <c r="AB161" s="7">
        <f t="shared" si="38"/>
        <v>0</v>
      </c>
      <c r="AD161" s="7">
        <f t="shared" si="36"/>
        <v>0</v>
      </c>
    </row>
    <row r="162" spans="1:30" ht="12.75" outlineLevel="1">
      <c r="A162" t="s">
        <v>254</v>
      </c>
      <c r="B162" t="s">
        <v>255</v>
      </c>
      <c r="C162" s="17"/>
      <c r="D162" s="17" t="s">
        <v>255</v>
      </c>
      <c r="E162" s="17"/>
      <c r="F162" s="17">
        <v>7.5</v>
      </c>
      <c r="G162" s="17">
        <f t="shared" si="40"/>
        <v>7.5</v>
      </c>
      <c r="H162" s="17"/>
      <c r="I162" s="17" t="s">
        <v>255</v>
      </c>
      <c r="J162" s="17"/>
      <c r="K162" s="17">
        <v>7</v>
      </c>
      <c r="L162" s="17">
        <f t="shared" si="41"/>
        <v>7</v>
      </c>
      <c r="M162" s="17"/>
      <c r="N162" s="17" t="s">
        <v>255</v>
      </c>
      <c r="O162" s="17"/>
      <c r="P162" s="17">
        <v>9</v>
      </c>
      <c r="Q162" s="17">
        <f t="shared" si="42"/>
        <v>9</v>
      </c>
      <c r="R162" s="17">
        <f t="shared" si="33"/>
        <v>8.083333333333334</v>
      </c>
      <c r="T162" s="7">
        <f t="shared" si="39"/>
        <v>4.437725725568223E-05</v>
      </c>
      <c r="V162" s="30">
        <f>+claims!D162</f>
        <v>0</v>
      </c>
      <c r="W162" s="30">
        <f>+claims!E162</f>
        <v>0</v>
      </c>
      <c r="X162" s="30">
        <f>+claims!F162</f>
        <v>0</v>
      </c>
      <c r="Z162" s="7">
        <f t="shared" si="34"/>
        <v>0</v>
      </c>
      <c r="AA162" s="7">
        <f t="shared" si="35"/>
        <v>0</v>
      </c>
      <c r="AB162" s="7">
        <f t="shared" si="38"/>
        <v>0</v>
      </c>
      <c r="AD162" s="7">
        <f t="shared" si="36"/>
        <v>0</v>
      </c>
    </row>
    <row r="163" spans="1:30" ht="12.75" outlineLevel="1">
      <c r="A163" t="s">
        <v>256</v>
      </c>
      <c r="B163" t="s">
        <v>257</v>
      </c>
      <c r="C163" s="17"/>
      <c r="D163" s="17" t="s">
        <v>257</v>
      </c>
      <c r="E163" s="17"/>
      <c r="F163" s="17">
        <v>105</v>
      </c>
      <c r="G163" s="17">
        <f t="shared" si="40"/>
        <v>105</v>
      </c>
      <c r="H163" s="17"/>
      <c r="I163" s="17" t="s">
        <v>257</v>
      </c>
      <c r="J163" s="17"/>
      <c r="K163" s="17">
        <v>105</v>
      </c>
      <c r="L163" s="17">
        <f t="shared" si="41"/>
        <v>105</v>
      </c>
      <c r="M163" s="17"/>
      <c r="N163" s="17" t="s">
        <v>257</v>
      </c>
      <c r="O163" s="17"/>
      <c r="P163" s="17">
        <v>103</v>
      </c>
      <c r="Q163" s="17">
        <f t="shared" si="42"/>
        <v>103</v>
      </c>
      <c r="R163" s="17">
        <f t="shared" si="33"/>
        <v>104</v>
      </c>
      <c r="T163" s="7">
        <f t="shared" si="39"/>
        <v>0.0005709568768566126</v>
      </c>
      <c r="V163" s="30">
        <f>+claims!D163</f>
        <v>5</v>
      </c>
      <c r="W163" s="30">
        <f>+claims!E163</f>
        <v>3</v>
      </c>
      <c r="X163" s="30">
        <f>+claims!F163</f>
        <v>1</v>
      </c>
      <c r="Z163" s="7">
        <f t="shared" si="34"/>
        <v>0.047619047619047616</v>
      </c>
      <c r="AA163" s="7">
        <f t="shared" si="35"/>
        <v>0.02857142857142857</v>
      </c>
      <c r="AB163" s="7">
        <f t="shared" si="38"/>
        <v>0.009708737864077669</v>
      </c>
      <c r="AD163" s="7">
        <f t="shared" si="36"/>
        <v>0.02231468639235629</v>
      </c>
    </row>
    <row r="164" spans="1:30" ht="12.75" outlineLevel="1">
      <c r="A164" t="s">
        <v>258</v>
      </c>
      <c r="B164" t="s">
        <v>259</v>
      </c>
      <c r="C164" s="17"/>
      <c r="D164" s="17" t="s">
        <v>259</v>
      </c>
      <c r="E164" s="17"/>
      <c r="F164" s="17">
        <v>10</v>
      </c>
      <c r="G164" s="17">
        <f t="shared" si="40"/>
        <v>10</v>
      </c>
      <c r="H164" s="17"/>
      <c r="I164" s="17" t="s">
        <v>259</v>
      </c>
      <c r="J164" s="17"/>
      <c r="K164" s="17">
        <v>12</v>
      </c>
      <c r="L164" s="17">
        <f t="shared" si="41"/>
        <v>12</v>
      </c>
      <c r="M164" s="17"/>
      <c r="N164" s="17" t="s">
        <v>259</v>
      </c>
      <c r="O164" s="17"/>
      <c r="P164" s="17">
        <v>11.5</v>
      </c>
      <c r="Q164" s="17">
        <f t="shared" si="42"/>
        <v>11.5</v>
      </c>
      <c r="R164" s="17">
        <f t="shared" si="33"/>
        <v>11.416666666666666</v>
      </c>
      <c r="T164" s="7">
        <f t="shared" si="39"/>
        <v>6.267715715493263E-05</v>
      </c>
      <c r="V164" s="30">
        <f>+claims!D164</f>
        <v>0</v>
      </c>
      <c r="W164" s="30">
        <f>+claims!E164</f>
        <v>0</v>
      </c>
      <c r="X164" s="30">
        <f>+claims!F164</f>
        <v>0</v>
      </c>
      <c r="Z164" s="7">
        <f t="shared" si="34"/>
        <v>0</v>
      </c>
      <c r="AA164" s="7">
        <f t="shared" si="35"/>
        <v>0</v>
      </c>
      <c r="AB164" s="7">
        <f t="shared" si="38"/>
        <v>0</v>
      </c>
      <c r="AD164" s="7">
        <f t="shared" si="36"/>
        <v>0</v>
      </c>
    </row>
    <row r="165" spans="1:30" ht="12.75" outlineLevel="1">
      <c r="A165" t="s">
        <v>260</v>
      </c>
      <c r="B165" t="s">
        <v>261</v>
      </c>
      <c r="C165" s="17"/>
      <c r="D165" s="17" t="s">
        <v>261</v>
      </c>
      <c r="E165" s="17"/>
      <c r="F165" s="17">
        <v>8</v>
      </c>
      <c r="G165" s="17">
        <f t="shared" si="40"/>
        <v>8</v>
      </c>
      <c r="H165" s="17"/>
      <c r="I165" s="17" t="s">
        <v>261</v>
      </c>
      <c r="J165" s="17"/>
      <c r="K165" s="17">
        <v>8</v>
      </c>
      <c r="L165" s="17">
        <f t="shared" si="41"/>
        <v>8</v>
      </c>
      <c r="M165" s="17"/>
      <c r="N165" s="17" t="s">
        <v>261</v>
      </c>
      <c r="O165" s="17"/>
      <c r="P165" s="17">
        <v>9</v>
      </c>
      <c r="Q165" s="17">
        <f t="shared" si="42"/>
        <v>9</v>
      </c>
      <c r="R165" s="17">
        <f t="shared" si="33"/>
        <v>8.5</v>
      </c>
      <c r="T165" s="7">
        <f t="shared" si="39"/>
        <v>4.666474474308853E-05</v>
      </c>
      <c r="V165" s="30">
        <f>+claims!D165</f>
        <v>0</v>
      </c>
      <c r="W165" s="30">
        <f>+claims!E165</f>
        <v>0</v>
      </c>
      <c r="X165" s="30">
        <f>+claims!F165</f>
        <v>0</v>
      </c>
      <c r="Z165" s="7">
        <f t="shared" si="34"/>
        <v>0</v>
      </c>
      <c r="AA165" s="7">
        <f t="shared" si="35"/>
        <v>0</v>
      </c>
      <c r="AB165" s="7">
        <f t="shared" si="38"/>
        <v>0</v>
      </c>
      <c r="AD165" s="7">
        <f t="shared" si="36"/>
        <v>0</v>
      </c>
    </row>
    <row r="166" spans="1:30" ht="12.75" outlineLevel="1">
      <c r="A166" t="s">
        <v>262</v>
      </c>
      <c r="B166" t="s">
        <v>263</v>
      </c>
      <c r="C166" s="17"/>
      <c r="D166" s="17" t="s">
        <v>263</v>
      </c>
      <c r="E166" s="17"/>
      <c r="F166" s="17">
        <v>11</v>
      </c>
      <c r="G166" s="17">
        <f t="shared" si="40"/>
        <v>11</v>
      </c>
      <c r="H166" s="17"/>
      <c r="I166" s="17" t="s">
        <v>263</v>
      </c>
      <c r="J166" s="17"/>
      <c r="K166" s="17">
        <v>11</v>
      </c>
      <c r="L166" s="17">
        <f t="shared" si="41"/>
        <v>11</v>
      </c>
      <c r="M166" s="17"/>
      <c r="N166" s="17" t="s">
        <v>263</v>
      </c>
      <c r="O166" s="17"/>
      <c r="P166" s="17">
        <v>12</v>
      </c>
      <c r="Q166" s="17">
        <f t="shared" si="42"/>
        <v>12</v>
      </c>
      <c r="R166" s="17">
        <f t="shared" si="33"/>
        <v>11.5</v>
      </c>
      <c r="T166" s="7">
        <f t="shared" si="39"/>
        <v>6.31346546524139E-05</v>
      </c>
      <c r="V166" s="30">
        <f>+claims!D166</f>
        <v>0</v>
      </c>
      <c r="W166" s="30">
        <f>+claims!E166</f>
        <v>0</v>
      </c>
      <c r="X166" s="30">
        <f>+claims!F166</f>
        <v>0</v>
      </c>
      <c r="Z166" s="7">
        <f t="shared" si="34"/>
        <v>0</v>
      </c>
      <c r="AA166" s="7">
        <f t="shared" si="35"/>
        <v>0</v>
      </c>
      <c r="AB166" s="7">
        <f t="shared" si="38"/>
        <v>0</v>
      </c>
      <c r="AD166" s="7">
        <f t="shared" si="36"/>
        <v>0</v>
      </c>
    </row>
    <row r="167" spans="1:30" ht="12.75" outlineLevel="1">
      <c r="A167" t="s">
        <v>515</v>
      </c>
      <c r="B167" t="s">
        <v>516</v>
      </c>
      <c r="C167" s="17"/>
      <c r="D167" s="17" t="s">
        <v>516</v>
      </c>
      <c r="E167" s="17"/>
      <c r="F167" s="17">
        <v>2</v>
      </c>
      <c r="G167" s="17">
        <f t="shared" si="40"/>
        <v>2</v>
      </c>
      <c r="H167" s="17"/>
      <c r="I167" s="17" t="s">
        <v>516</v>
      </c>
      <c r="J167" s="17"/>
      <c r="K167" s="17">
        <v>2</v>
      </c>
      <c r="L167" s="17">
        <f t="shared" si="41"/>
        <v>2</v>
      </c>
      <c r="M167" s="17"/>
      <c r="N167" s="17" t="s">
        <v>516</v>
      </c>
      <c r="O167" s="17"/>
      <c r="P167" s="17">
        <v>2</v>
      </c>
      <c r="Q167" s="17">
        <f>AVERAGE(M167:P167)</f>
        <v>2</v>
      </c>
      <c r="R167" s="17">
        <f>IF(G167&gt;0,(+G167+(L167*2)+(Q167*3))/6,IF(L167&gt;0,((L167*2)+(Q167*3))/5,Q167))</f>
        <v>2</v>
      </c>
      <c r="T167" s="7">
        <f t="shared" si="39"/>
        <v>1.0979939939550243E-05</v>
      </c>
      <c r="V167" s="30">
        <f>+claims!D167</f>
        <v>0</v>
      </c>
      <c r="W167" s="30">
        <f>+claims!E167</f>
        <v>0</v>
      </c>
      <c r="X167" s="30">
        <f>+claims!F167</f>
        <v>0</v>
      </c>
      <c r="Z167" s="7">
        <f>IF(G167&gt;100,IF(V167&lt;1,0,+V167/G167),IF(V167&lt;1,0,+V167/100))</f>
        <v>0</v>
      </c>
      <c r="AA167" s="7">
        <f>IF(L167&gt;100,IF(W167&lt;1,0,+W167/L167),IF(W167&lt;1,0,+W167/100))</f>
        <v>0</v>
      </c>
      <c r="AB167" s="7">
        <f>IF(Q167&gt;100,IF(X167&lt;1,0,+X167/Q167),IF(X167&lt;1,0,+X167/100))</f>
        <v>0</v>
      </c>
      <c r="AD167" s="7">
        <f>(+Z167+(AA167*2)+(AB167*3))/6</f>
        <v>0</v>
      </c>
    </row>
    <row r="168" spans="1:30" ht="12.75" outlineLevel="1">
      <c r="A168" t="s">
        <v>264</v>
      </c>
      <c r="B168" t="s">
        <v>265</v>
      </c>
      <c r="C168" s="17"/>
      <c r="D168" s="17" t="s">
        <v>265</v>
      </c>
      <c r="E168" s="17"/>
      <c r="F168" s="17">
        <v>4</v>
      </c>
      <c r="G168" s="17">
        <f t="shared" si="40"/>
        <v>4</v>
      </c>
      <c r="H168" s="17"/>
      <c r="I168" s="17" t="s">
        <v>265</v>
      </c>
      <c r="J168" s="17"/>
      <c r="K168" s="17">
        <v>4</v>
      </c>
      <c r="L168" s="17">
        <f t="shared" si="41"/>
        <v>4</v>
      </c>
      <c r="M168" s="17"/>
      <c r="N168" s="17" t="s">
        <v>265</v>
      </c>
      <c r="O168" s="17"/>
      <c r="P168" s="17">
        <v>4</v>
      </c>
      <c r="Q168" s="17">
        <f t="shared" si="42"/>
        <v>4</v>
      </c>
      <c r="R168" s="17">
        <f t="shared" si="33"/>
        <v>4</v>
      </c>
      <c r="T168" s="7">
        <f t="shared" si="39"/>
        <v>2.1959879879100485E-05</v>
      </c>
      <c r="V168" s="30">
        <f>+claims!D168</f>
        <v>0</v>
      </c>
      <c r="W168" s="30">
        <f>+claims!E168</f>
        <v>0</v>
      </c>
      <c r="X168" s="30">
        <f>+claims!F168</f>
        <v>0</v>
      </c>
      <c r="Z168" s="7">
        <f t="shared" si="34"/>
        <v>0</v>
      </c>
      <c r="AA168" s="7">
        <f t="shared" si="35"/>
        <v>0</v>
      </c>
      <c r="AB168" s="7">
        <f t="shared" si="38"/>
        <v>0</v>
      </c>
      <c r="AD168" s="7">
        <f t="shared" si="36"/>
        <v>0</v>
      </c>
    </row>
    <row r="169" spans="1:30" ht="12.75" outlineLevel="1">
      <c r="A169" t="s">
        <v>266</v>
      </c>
      <c r="B169" t="s">
        <v>267</v>
      </c>
      <c r="C169" s="17"/>
      <c r="D169" s="17" t="s">
        <v>267</v>
      </c>
      <c r="E169" s="17"/>
      <c r="F169" s="17">
        <v>584.5</v>
      </c>
      <c r="G169" s="17">
        <f t="shared" si="40"/>
        <v>584.5</v>
      </c>
      <c r="H169" s="17"/>
      <c r="I169" s="17" t="s">
        <v>267</v>
      </c>
      <c r="J169" s="17"/>
      <c r="K169" s="17">
        <v>625</v>
      </c>
      <c r="L169" s="17">
        <f t="shared" si="41"/>
        <v>625</v>
      </c>
      <c r="M169" s="17"/>
      <c r="N169" s="17" t="s">
        <v>267</v>
      </c>
      <c r="O169" s="17"/>
      <c r="P169" s="17">
        <v>640.5</v>
      </c>
      <c r="Q169" s="17">
        <f t="shared" si="42"/>
        <v>640.5</v>
      </c>
      <c r="R169" s="17">
        <f aca="true" t="shared" si="43" ref="R169:R232">IF(G169&gt;0,(+G169+(L169*2)+(Q169*3))/6,IF(L169&gt;0,((L169*2)+(Q169*3))/5,Q169))</f>
        <v>626</v>
      </c>
      <c r="T169" s="7">
        <f t="shared" si="39"/>
        <v>0.003436721201079226</v>
      </c>
      <c r="V169" s="30">
        <f>+claims!D169</f>
        <v>5</v>
      </c>
      <c r="W169" s="30">
        <f>+claims!E169</f>
        <v>1</v>
      </c>
      <c r="X169" s="30">
        <f>+claims!F169</f>
        <v>5</v>
      </c>
      <c r="Z169" s="7">
        <f t="shared" si="34"/>
        <v>0.00855431993156544</v>
      </c>
      <c r="AA169" s="7">
        <f t="shared" si="35"/>
        <v>0.0016</v>
      </c>
      <c r="AB169" s="7">
        <f t="shared" si="38"/>
        <v>0.0078064012490242</v>
      </c>
      <c r="AD169" s="7">
        <f t="shared" si="36"/>
        <v>0.005862253946439674</v>
      </c>
    </row>
    <row r="170" spans="1:30" ht="12.75" outlineLevel="1">
      <c r="A170" t="s">
        <v>268</v>
      </c>
      <c r="B170" t="s">
        <v>269</v>
      </c>
      <c r="C170" s="17"/>
      <c r="D170" s="17" t="s">
        <v>269</v>
      </c>
      <c r="E170" s="17"/>
      <c r="F170" s="17">
        <v>13.5</v>
      </c>
      <c r="G170" s="17">
        <f t="shared" si="40"/>
        <v>13.5</v>
      </c>
      <c r="H170" s="17"/>
      <c r="I170" s="17" t="s">
        <v>269</v>
      </c>
      <c r="J170" s="17"/>
      <c r="K170" s="17">
        <v>14</v>
      </c>
      <c r="L170" s="17">
        <f t="shared" si="41"/>
        <v>14</v>
      </c>
      <c r="M170" s="17"/>
      <c r="N170" s="17" t="s">
        <v>269</v>
      </c>
      <c r="O170" s="17"/>
      <c r="P170" s="17">
        <v>13</v>
      </c>
      <c r="Q170" s="17">
        <f t="shared" si="42"/>
        <v>13</v>
      </c>
      <c r="R170" s="17">
        <f t="shared" si="43"/>
        <v>13.416666666666666</v>
      </c>
      <c r="T170" s="7">
        <f t="shared" si="39"/>
        <v>7.365709709448287E-05</v>
      </c>
      <c r="V170" s="30">
        <f>+claims!D170</f>
        <v>0</v>
      </c>
      <c r="W170" s="30">
        <f>+claims!E170</f>
        <v>0</v>
      </c>
      <c r="X170" s="30">
        <f>+claims!F170</f>
        <v>0</v>
      </c>
      <c r="Z170" s="7">
        <f t="shared" si="34"/>
        <v>0</v>
      </c>
      <c r="AA170" s="7">
        <f t="shared" si="35"/>
        <v>0</v>
      </c>
      <c r="AB170" s="7">
        <f t="shared" si="38"/>
        <v>0</v>
      </c>
      <c r="AD170" s="7">
        <f t="shared" si="36"/>
        <v>0</v>
      </c>
    </row>
    <row r="171" spans="1:30" ht="12.75" outlineLevel="1">
      <c r="A171" t="s">
        <v>270</v>
      </c>
      <c r="B171" t="s">
        <v>271</v>
      </c>
      <c r="C171" s="17"/>
      <c r="D171" s="17" t="s">
        <v>271</v>
      </c>
      <c r="E171" s="17"/>
      <c r="F171" s="17">
        <v>11.5</v>
      </c>
      <c r="G171" s="17">
        <f t="shared" si="40"/>
        <v>11.5</v>
      </c>
      <c r="H171" s="17"/>
      <c r="I171" s="17" t="s">
        <v>271</v>
      </c>
      <c r="J171" s="17"/>
      <c r="K171" s="17">
        <v>11.5</v>
      </c>
      <c r="L171" s="17">
        <f t="shared" si="41"/>
        <v>11.5</v>
      </c>
      <c r="M171" s="17"/>
      <c r="N171" s="17" t="s">
        <v>271</v>
      </c>
      <c r="O171" s="17"/>
      <c r="P171" s="17">
        <v>11.5</v>
      </c>
      <c r="Q171" s="17">
        <f t="shared" si="42"/>
        <v>11.5</v>
      </c>
      <c r="R171" s="17">
        <f t="shared" si="43"/>
        <v>11.5</v>
      </c>
      <c r="T171" s="7">
        <f aca="true" t="shared" si="44" ref="T171:T202">+R171/$R$269</f>
        <v>6.31346546524139E-05</v>
      </c>
      <c r="V171" s="30">
        <f>+claims!D171</f>
        <v>0</v>
      </c>
      <c r="W171" s="30">
        <f>+claims!E171</f>
        <v>0</v>
      </c>
      <c r="X171" s="30">
        <f>+claims!F171</f>
        <v>0</v>
      </c>
      <c r="Z171" s="7">
        <f t="shared" si="34"/>
        <v>0</v>
      </c>
      <c r="AA171" s="7">
        <f t="shared" si="35"/>
        <v>0</v>
      </c>
      <c r="AB171" s="7">
        <f t="shared" si="38"/>
        <v>0</v>
      </c>
      <c r="AD171" s="7">
        <f aca="true" t="shared" si="45" ref="AD171:AD234">(+Z171+(AA171*2)+(AB171*3))/6</f>
        <v>0</v>
      </c>
    </row>
    <row r="172" spans="1:30" ht="12.75" outlineLevel="1">
      <c r="A172" t="s">
        <v>272</v>
      </c>
      <c r="B172" t="s">
        <v>273</v>
      </c>
      <c r="C172" s="17"/>
      <c r="D172" s="17" t="s">
        <v>273</v>
      </c>
      <c r="E172" s="17"/>
      <c r="F172" s="17">
        <v>75</v>
      </c>
      <c r="G172" s="17">
        <f t="shared" si="40"/>
        <v>75</v>
      </c>
      <c r="H172" s="17"/>
      <c r="I172" s="17" t="s">
        <v>273</v>
      </c>
      <c r="J172" s="17"/>
      <c r="K172" s="17">
        <v>75.5</v>
      </c>
      <c r="L172" s="17">
        <f t="shared" si="41"/>
        <v>75.5</v>
      </c>
      <c r="M172" s="17"/>
      <c r="N172" s="17" t="s">
        <v>273</v>
      </c>
      <c r="O172" s="17"/>
      <c r="P172" s="17">
        <v>75.5</v>
      </c>
      <c r="Q172" s="17">
        <f t="shared" si="42"/>
        <v>75.5</v>
      </c>
      <c r="R172" s="17">
        <f t="shared" si="43"/>
        <v>75.41666666666667</v>
      </c>
      <c r="T172" s="7">
        <f t="shared" si="44"/>
        <v>0.0004140352352205404</v>
      </c>
      <c r="V172" s="30">
        <f>+claims!D172</f>
        <v>1</v>
      </c>
      <c r="W172" s="30">
        <f>+claims!E172</f>
        <v>1</v>
      </c>
      <c r="X172" s="30">
        <f>+claims!F172</f>
        <v>0</v>
      </c>
      <c r="Z172" s="7">
        <f aca="true" t="shared" si="46" ref="Z172:Z235">IF(G172&gt;100,IF(V172&lt;1,0,+V172/G172),IF(V172&lt;1,0,+V172/100))</f>
        <v>0.01</v>
      </c>
      <c r="AA172" s="7">
        <f aca="true" t="shared" si="47" ref="AA172:AA235">IF(L172&gt;100,IF(W172&lt;1,0,+W172/L172),IF(W172&lt;1,0,+W172/100))</f>
        <v>0.01</v>
      </c>
      <c r="AB172" s="7">
        <f t="shared" si="38"/>
        <v>0</v>
      </c>
      <c r="AD172" s="7">
        <f t="shared" si="45"/>
        <v>0.005</v>
      </c>
    </row>
    <row r="173" spans="1:30" ht="12.75" outlineLevel="1">
      <c r="A173" t="s">
        <v>274</v>
      </c>
      <c r="B173" t="s">
        <v>275</v>
      </c>
      <c r="C173" s="17"/>
      <c r="D173" s="17" t="s">
        <v>275</v>
      </c>
      <c r="E173" s="17"/>
      <c r="F173" s="17">
        <v>5</v>
      </c>
      <c r="G173" s="17">
        <f t="shared" si="40"/>
        <v>5</v>
      </c>
      <c r="H173" s="17"/>
      <c r="I173" s="17" t="s">
        <v>275</v>
      </c>
      <c r="J173" s="17"/>
      <c r="K173" s="17">
        <v>6.5</v>
      </c>
      <c r="L173" s="17">
        <f t="shared" si="41"/>
        <v>6.5</v>
      </c>
      <c r="M173" s="17"/>
      <c r="N173" s="17" t="s">
        <v>275</v>
      </c>
      <c r="O173" s="17"/>
      <c r="P173" s="17">
        <v>5</v>
      </c>
      <c r="Q173" s="17">
        <f t="shared" si="42"/>
        <v>5</v>
      </c>
      <c r="R173" s="17">
        <f t="shared" si="43"/>
        <v>5.5</v>
      </c>
      <c r="T173" s="7">
        <f t="shared" si="44"/>
        <v>3.0194834833763167E-05</v>
      </c>
      <c r="V173" s="30">
        <f>+claims!D173</f>
        <v>0</v>
      </c>
      <c r="W173" s="30">
        <f>+claims!E173</f>
        <v>0</v>
      </c>
      <c r="X173" s="30">
        <f>+claims!F173</f>
        <v>0</v>
      </c>
      <c r="Z173" s="7">
        <f t="shared" si="46"/>
        <v>0</v>
      </c>
      <c r="AA173" s="7">
        <f t="shared" si="47"/>
        <v>0</v>
      </c>
      <c r="AB173" s="7">
        <f t="shared" si="38"/>
        <v>0</v>
      </c>
      <c r="AD173" s="7">
        <f t="shared" si="45"/>
        <v>0</v>
      </c>
    </row>
    <row r="174" spans="1:30" ht="12.75" outlineLevel="1">
      <c r="A174" t="s">
        <v>276</v>
      </c>
      <c r="B174" t="s">
        <v>277</v>
      </c>
      <c r="C174" s="17"/>
      <c r="D174" s="17" t="s">
        <v>277</v>
      </c>
      <c r="E174" s="17"/>
      <c r="F174" s="17">
        <v>30</v>
      </c>
      <c r="G174" s="17">
        <f t="shared" si="40"/>
        <v>30</v>
      </c>
      <c r="H174" s="17"/>
      <c r="I174" s="17" t="s">
        <v>277</v>
      </c>
      <c r="J174" s="17"/>
      <c r="K174" s="17">
        <v>27</v>
      </c>
      <c r="L174" s="17">
        <f t="shared" si="41"/>
        <v>27</v>
      </c>
      <c r="M174" s="17"/>
      <c r="N174" s="17" t="s">
        <v>277</v>
      </c>
      <c r="O174" s="17"/>
      <c r="P174" s="17">
        <v>26.5</v>
      </c>
      <c r="Q174" s="17">
        <f t="shared" si="42"/>
        <v>26.5</v>
      </c>
      <c r="R174" s="17">
        <f t="shared" si="43"/>
        <v>27.25</v>
      </c>
      <c r="T174" s="7">
        <f t="shared" si="44"/>
        <v>0.00014960168167637205</v>
      </c>
      <c r="V174" s="30">
        <f>+claims!D174</f>
        <v>0</v>
      </c>
      <c r="W174" s="30">
        <f>+claims!E174</f>
        <v>0</v>
      </c>
      <c r="X174" s="30">
        <f>+claims!F174</f>
        <v>0</v>
      </c>
      <c r="Z174" s="7">
        <f t="shared" si="46"/>
        <v>0</v>
      </c>
      <c r="AA174" s="7">
        <f t="shared" si="47"/>
        <v>0</v>
      </c>
      <c r="AB174" s="7">
        <f t="shared" si="38"/>
        <v>0</v>
      </c>
      <c r="AD174" s="7">
        <f t="shared" si="45"/>
        <v>0</v>
      </c>
    </row>
    <row r="175" spans="1:30" ht="12.75" outlineLevel="1">
      <c r="A175" t="s">
        <v>278</v>
      </c>
      <c r="B175" t="s">
        <v>279</v>
      </c>
      <c r="C175" s="17"/>
      <c r="D175" s="17" t="s">
        <v>279</v>
      </c>
      <c r="E175" s="17"/>
      <c r="F175" s="17">
        <v>33</v>
      </c>
      <c r="G175" s="17">
        <f t="shared" si="40"/>
        <v>33</v>
      </c>
      <c r="H175" s="17"/>
      <c r="I175" s="17" t="s">
        <v>279</v>
      </c>
      <c r="J175" s="17"/>
      <c r="K175" s="17">
        <v>34</v>
      </c>
      <c r="L175" s="17">
        <f t="shared" si="41"/>
        <v>34</v>
      </c>
      <c r="M175" s="17"/>
      <c r="N175" s="17" t="s">
        <v>279</v>
      </c>
      <c r="O175" s="17"/>
      <c r="P175" s="17">
        <v>36</v>
      </c>
      <c r="Q175" s="17">
        <f t="shared" si="42"/>
        <v>36</v>
      </c>
      <c r="R175" s="17">
        <f t="shared" si="43"/>
        <v>34.833333333333336</v>
      </c>
      <c r="T175" s="7">
        <f t="shared" si="44"/>
        <v>0.00019123395394716675</v>
      </c>
      <c r="V175" s="30">
        <f>+claims!D175</f>
        <v>0</v>
      </c>
      <c r="W175" s="30">
        <f>+claims!E175</f>
        <v>0</v>
      </c>
      <c r="X175" s="30">
        <f>+claims!F175</f>
        <v>0</v>
      </c>
      <c r="Z175" s="7">
        <f t="shared" si="46"/>
        <v>0</v>
      </c>
      <c r="AA175" s="7">
        <f t="shared" si="47"/>
        <v>0</v>
      </c>
      <c r="AB175" s="7">
        <f t="shared" si="38"/>
        <v>0</v>
      </c>
      <c r="AD175" s="7">
        <f t="shared" si="45"/>
        <v>0</v>
      </c>
    </row>
    <row r="176" spans="1:30" ht="12.75" outlineLevel="1">
      <c r="A176" t="s">
        <v>280</v>
      </c>
      <c r="B176" t="s">
        <v>281</v>
      </c>
      <c r="C176" s="17"/>
      <c r="D176" s="17" t="s">
        <v>281</v>
      </c>
      <c r="E176" s="17"/>
      <c r="F176" s="17">
        <v>321.5</v>
      </c>
      <c r="G176" s="17">
        <f t="shared" si="40"/>
        <v>321.5</v>
      </c>
      <c r="H176" s="17"/>
      <c r="I176" s="17" t="s">
        <v>281</v>
      </c>
      <c r="J176" s="17"/>
      <c r="K176" s="17">
        <v>318</v>
      </c>
      <c r="L176" s="17">
        <f t="shared" si="41"/>
        <v>318</v>
      </c>
      <c r="M176" s="17"/>
      <c r="N176" s="17" t="s">
        <v>281</v>
      </c>
      <c r="O176" s="17"/>
      <c r="P176" s="17">
        <v>304.5</v>
      </c>
      <c r="Q176" s="17">
        <f t="shared" si="42"/>
        <v>304.5</v>
      </c>
      <c r="R176" s="17">
        <f t="shared" si="43"/>
        <v>311.8333333333333</v>
      </c>
      <c r="T176" s="7">
        <f t="shared" si="44"/>
        <v>0.001711955635574875</v>
      </c>
      <c r="V176" s="30">
        <f>+claims!D176</f>
        <v>4</v>
      </c>
      <c r="W176" s="30">
        <f>+claims!E176</f>
        <v>13</v>
      </c>
      <c r="X176" s="30">
        <f>+claims!F176</f>
        <v>16</v>
      </c>
      <c r="Z176" s="7">
        <f t="shared" si="46"/>
        <v>0.012441679626749611</v>
      </c>
      <c r="AA176" s="7">
        <f t="shared" si="47"/>
        <v>0.040880503144654086</v>
      </c>
      <c r="AB176" s="7">
        <f aca="true" t="shared" si="48" ref="AB176:AB240">IF(Q176&gt;100,IF(X176&lt;1,0,+X176/Q176),IF(X176&lt;1,0,+X176/100))</f>
        <v>0.052545155993431854</v>
      </c>
      <c r="AD176" s="7">
        <f t="shared" si="45"/>
        <v>0.041973025649392225</v>
      </c>
    </row>
    <row r="177" spans="1:30" ht="12.75" outlineLevel="1">
      <c r="A177" t="s">
        <v>282</v>
      </c>
      <c r="B177" t="s">
        <v>283</v>
      </c>
      <c r="C177" s="17"/>
      <c r="D177" s="17" t="s">
        <v>283</v>
      </c>
      <c r="E177" s="17"/>
      <c r="F177" s="17">
        <v>7</v>
      </c>
      <c r="G177" s="17">
        <f t="shared" si="40"/>
        <v>7</v>
      </c>
      <c r="H177" s="17"/>
      <c r="I177" s="17" t="s">
        <v>283</v>
      </c>
      <c r="J177" s="17"/>
      <c r="K177" s="17">
        <v>7</v>
      </c>
      <c r="L177" s="17">
        <f t="shared" si="41"/>
        <v>7</v>
      </c>
      <c r="M177" s="17"/>
      <c r="N177" s="17" t="s">
        <v>283</v>
      </c>
      <c r="O177" s="17"/>
      <c r="P177" s="17">
        <v>7</v>
      </c>
      <c r="Q177" s="17">
        <f aca="true" t="shared" si="49" ref="Q177:Q207">AVERAGE(M177:P177)</f>
        <v>7</v>
      </c>
      <c r="R177" s="17">
        <f t="shared" si="43"/>
        <v>7</v>
      </c>
      <c r="T177" s="7">
        <f t="shared" si="44"/>
        <v>3.842978978842585E-05</v>
      </c>
      <c r="V177" s="30">
        <f>+claims!D177</f>
        <v>0</v>
      </c>
      <c r="W177" s="30">
        <f>+claims!E177</f>
        <v>0</v>
      </c>
      <c r="X177" s="30">
        <f>+claims!F177</f>
        <v>0</v>
      </c>
      <c r="Z177" s="7">
        <f t="shared" si="46"/>
        <v>0</v>
      </c>
      <c r="AA177" s="7">
        <f t="shared" si="47"/>
        <v>0</v>
      </c>
      <c r="AB177" s="7">
        <f t="shared" si="48"/>
        <v>0</v>
      </c>
      <c r="AD177" s="7">
        <f t="shared" si="45"/>
        <v>0</v>
      </c>
    </row>
    <row r="178" spans="1:30" ht="12.75" outlineLevel="1">
      <c r="A178" t="s">
        <v>284</v>
      </c>
      <c r="B178" t="s">
        <v>285</v>
      </c>
      <c r="C178" s="17"/>
      <c r="D178" s="17" t="s">
        <v>285</v>
      </c>
      <c r="E178" s="17"/>
      <c r="F178" s="17">
        <v>12</v>
      </c>
      <c r="G178" s="17">
        <f t="shared" si="40"/>
        <v>12</v>
      </c>
      <c r="H178" s="17"/>
      <c r="I178" s="17" t="s">
        <v>285</v>
      </c>
      <c r="J178" s="17"/>
      <c r="K178" s="17">
        <v>12</v>
      </c>
      <c r="L178" s="17">
        <f t="shared" si="41"/>
        <v>12</v>
      </c>
      <c r="M178" s="17"/>
      <c r="N178" s="17" t="s">
        <v>285</v>
      </c>
      <c r="O178" s="17"/>
      <c r="P178" s="17">
        <v>12</v>
      </c>
      <c r="Q178" s="17">
        <f t="shared" si="49"/>
        <v>12</v>
      </c>
      <c r="R178" s="17">
        <f t="shared" si="43"/>
        <v>12</v>
      </c>
      <c r="T178" s="7">
        <f t="shared" si="44"/>
        <v>6.587963963730146E-05</v>
      </c>
      <c r="V178" s="30">
        <f>+claims!D178</f>
        <v>0</v>
      </c>
      <c r="W178" s="30">
        <f>+claims!E178</f>
        <v>0</v>
      </c>
      <c r="X178" s="30">
        <f>+claims!F178</f>
        <v>0</v>
      </c>
      <c r="Z178" s="7">
        <f t="shared" si="46"/>
        <v>0</v>
      </c>
      <c r="AA178" s="7">
        <f t="shared" si="47"/>
        <v>0</v>
      </c>
      <c r="AB178" s="7">
        <f t="shared" si="48"/>
        <v>0</v>
      </c>
      <c r="AD178" s="7">
        <f t="shared" si="45"/>
        <v>0</v>
      </c>
    </row>
    <row r="179" spans="1:30" ht="12.75" outlineLevel="1">
      <c r="A179" t="s">
        <v>286</v>
      </c>
      <c r="B179" t="s">
        <v>287</v>
      </c>
      <c r="C179" s="17"/>
      <c r="D179" s="17" t="s">
        <v>287</v>
      </c>
      <c r="E179" s="17"/>
      <c r="F179" s="17">
        <v>9.5</v>
      </c>
      <c r="G179" s="17">
        <f t="shared" si="40"/>
        <v>9.5</v>
      </c>
      <c r="H179" s="17"/>
      <c r="I179" s="17" t="s">
        <v>287</v>
      </c>
      <c r="J179" s="17"/>
      <c r="K179" s="17">
        <v>11</v>
      </c>
      <c r="L179" s="17">
        <f t="shared" si="41"/>
        <v>11</v>
      </c>
      <c r="M179" s="17"/>
      <c r="N179" s="17" t="s">
        <v>287</v>
      </c>
      <c r="O179" s="17"/>
      <c r="P179" s="17">
        <v>10</v>
      </c>
      <c r="Q179" s="17">
        <f t="shared" si="49"/>
        <v>10</v>
      </c>
      <c r="R179" s="17">
        <f t="shared" si="43"/>
        <v>10.25</v>
      </c>
      <c r="T179" s="7">
        <f t="shared" si="44"/>
        <v>5.627219219019499E-05</v>
      </c>
      <c r="V179" s="30">
        <f>+claims!D179</f>
        <v>0</v>
      </c>
      <c r="W179" s="30">
        <f>+claims!E179</f>
        <v>0</v>
      </c>
      <c r="X179" s="30">
        <f>+claims!F179</f>
        <v>0</v>
      </c>
      <c r="Z179" s="7">
        <f t="shared" si="46"/>
        <v>0</v>
      </c>
      <c r="AA179" s="7">
        <f t="shared" si="47"/>
        <v>0</v>
      </c>
      <c r="AB179" s="7">
        <f t="shared" si="48"/>
        <v>0</v>
      </c>
      <c r="AD179" s="7">
        <f t="shared" si="45"/>
        <v>0</v>
      </c>
    </row>
    <row r="180" spans="1:30" ht="12.75" outlineLevel="1">
      <c r="A180" t="s">
        <v>288</v>
      </c>
      <c r="B180" t="s">
        <v>289</v>
      </c>
      <c r="C180" s="17"/>
      <c r="D180" s="17" t="s">
        <v>289</v>
      </c>
      <c r="E180" s="17"/>
      <c r="F180" s="17">
        <v>15</v>
      </c>
      <c r="G180" s="17">
        <f t="shared" si="40"/>
        <v>15</v>
      </c>
      <c r="H180" s="17"/>
      <c r="I180" s="17" t="s">
        <v>289</v>
      </c>
      <c r="J180" s="17"/>
      <c r="K180" s="17">
        <v>15</v>
      </c>
      <c r="L180" s="17">
        <f t="shared" si="41"/>
        <v>15</v>
      </c>
      <c r="M180" s="17"/>
      <c r="N180" s="17" t="s">
        <v>289</v>
      </c>
      <c r="O180" s="17"/>
      <c r="P180" s="17">
        <v>16</v>
      </c>
      <c r="Q180" s="17">
        <f t="shared" si="49"/>
        <v>16</v>
      </c>
      <c r="R180" s="17">
        <f t="shared" si="43"/>
        <v>15.5</v>
      </c>
      <c r="T180" s="7">
        <f t="shared" si="44"/>
        <v>8.509453453151438E-05</v>
      </c>
      <c r="V180" s="30">
        <f>+claims!D180</f>
        <v>0</v>
      </c>
      <c r="W180" s="30">
        <f>+claims!E180</f>
        <v>1</v>
      </c>
      <c r="X180" s="30">
        <f>+claims!F180</f>
        <v>0</v>
      </c>
      <c r="Z180" s="7">
        <f t="shared" si="46"/>
        <v>0</v>
      </c>
      <c r="AA180" s="7">
        <f t="shared" si="47"/>
        <v>0.01</v>
      </c>
      <c r="AB180" s="7">
        <f t="shared" si="48"/>
        <v>0</v>
      </c>
      <c r="AD180" s="7">
        <f t="shared" si="45"/>
        <v>0.0033333333333333335</v>
      </c>
    </row>
    <row r="181" spans="1:30" ht="12.75" outlineLevel="1">
      <c r="A181" t="s">
        <v>290</v>
      </c>
      <c r="B181" t="s">
        <v>291</v>
      </c>
      <c r="C181" s="17"/>
      <c r="D181" s="17" t="s">
        <v>291</v>
      </c>
      <c r="E181" s="17"/>
      <c r="F181" s="17">
        <v>4.5</v>
      </c>
      <c r="G181" s="17">
        <f t="shared" si="40"/>
        <v>4.5</v>
      </c>
      <c r="H181" s="17"/>
      <c r="I181" s="17" t="s">
        <v>291</v>
      </c>
      <c r="J181" s="17"/>
      <c r="K181" s="17">
        <v>5.5</v>
      </c>
      <c r="L181" s="17">
        <f t="shared" si="41"/>
        <v>5.5</v>
      </c>
      <c r="M181" s="17"/>
      <c r="N181" s="17" t="s">
        <v>291</v>
      </c>
      <c r="O181" s="17"/>
      <c r="P181" s="17">
        <v>6</v>
      </c>
      <c r="Q181" s="17">
        <f t="shared" si="49"/>
        <v>6</v>
      </c>
      <c r="R181" s="17">
        <f t="shared" si="43"/>
        <v>5.583333333333333</v>
      </c>
      <c r="T181" s="7">
        <f t="shared" si="44"/>
        <v>3.065233233124442E-05</v>
      </c>
      <c r="V181" s="30">
        <f>+claims!D181</f>
        <v>0</v>
      </c>
      <c r="W181" s="30">
        <f>+claims!E181</f>
        <v>0</v>
      </c>
      <c r="X181" s="30">
        <f>+claims!F181</f>
        <v>0</v>
      </c>
      <c r="Z181" s="7">
        <f t="shared" si="46"/>
        <v>0</v>
      </c>
      <c r="AA181" s="7">
        <f t="shared" si="47"/>
        <v>0</v>
      </c>
      <c r="AB181" s="7">
        <f t="shared" si="48"/>
        <v>0</v>
      </c>
      <c r="AD181" s="7">
        <f t="shared" si="45"/>
        <v>0</v>
      </c>
    </row>
    <row r="182" spans="1:30" ht="12.75" outlineLevel="1">
      <c r="A182" t="s">
        <v>292</v>
      </c>
      <c r="B182" t="s">
        <v>293</v>
      </c>
      <c r="C182" s="17"/>
      <c r="D182" s="17" t="s">
        <v>293</v>
      </c>
      <c r="E182" s="17"/>
      <c r="F182" s="17">
        <v>73</v>
      </c>
      <c r="G182" s="17">
        <f t="shared" si="40"/>
        <v>73</v>
      </c>
      <c r="H182" s="17"/>
      <c r="I182" s="17" t="s">
        <v>293</v>
      </c>
      <c r="J182" s="17"/>
      <c r="K182" s="17">
        <v>84.5</v>
      </c>
      <c r="L182" s="17">
        <f t="shared" si="41"/>
        <v>84.5</v>
      </c>
      <c r="M182" s="17"/>
      <c r="N182" s="17" t="s">
        <v>293</v>
      </c>
      <c r="O182" s="17"/>
      <c r="P182" s="17">
        <v>89.5</v>
      </c>
      <c r="Q182" s="17">
        <f t="shared" si="49"/>
        <v>89.5</v>
      </c>
      <c r="R182" s="17">
        <f t="shared" si="43"/>
        <v>85.08333333333333</v>
      </c>
      <c r="T182" s="7">
        <f t="shared" si="44"/>
        <v>0.00046710494492836654</v>
      </c>
      <c r="V182" s="30">
        <f>+claims!D182</f>
        <v>0</v>
      </c>
      <c r="W182" s="30">
        <f>+claims!E182</f>
        <v>0</v>
      </c>
      <c r="X182" s="30">
        <f>+claims!F182</f>
        <v>0</v>
      </c>
      <c r="Z182" s="7">
        <f t="shared" si="46"/>
        <v>0</v>
      </c>
      <c r="AA182" s="7">
        <f t="shared" si="47"/>
        <v>0</v>
      </c>
      <c r="AB182" s="7">
        <f t="shared" si="48"/>
        <v>0</v>
      </c>
      <c r="AD182" s="7">
        <f t="shared" si="45"/>
        <v>0</v>
      </c>
    </row>
    <row r="183" spans="1:30" ht="12.75" outlineLevel="1">
      <c r="A183" t="s">
        <v>294</v>
      </c>
      <c r="B183" t="s">
        <v>295</v>
      </c>
      <c r="C183" s="17"/>
      <c r="D183" s="17" t="s">
        <v>295</v>
      </c>
      <c r="E183" s="17"/>
      <c r="F183" s="17">
        <v>54</v>
      </c>
      <c r="G183" s="17">
        <f t="shared" si="40"/>
        <v>54</v>
      </c>
      <c r="H183" s="17"/>
      <c r="I183" s="17" t="s">
        <v>295</v>
      </c>
      <c r="J183" s="17"/>
      <c r="K183" s="17">
        <v>54</v>
      </c>
      <c r="L183" s="17">
        <f t="shared" si="41"/>
        <v>54</v>
      </c>
      <c r="M183" s="17"/>
      <c r="N183" s="17" t="s">
        <v>295</v>
      </c>
      <c r="O183" s="17"/>
      <c r="P183" s="17">
        <v>53</v>
      </c>
      <c r="Q183" s="17">
        <f t="shared" si="49"/>
        <v>53</v>
      </c>
      <c r="R183" s="17">
        <f t="shared" si="43"/>
        <v>53.5</v>
      </c>
      <c r="T183" s="7">
        <f t="shared" si="44"/>
        <v>0.00029371339338296897</v>
      </c>
      <c r="V183" s="30">
        <f>+claims!D183</f>
        <v>1</v>
      </c>
      <c r="W183" s="30">
        <f>+claims!E183</f>
        <v>0</v>
      </c>
      <c r="X183" s="30">
        <f>+claims!F183</f>
        <v>0</v>
      </c>
      <c r="Z183" s="7">
        <f t="shared" si="46"/>
        <v>0.01</v>
      </c>
      <c r="AA183" s="7">
        <f t="shared" si="47"/>
        <v>0</v>
      </c>
      <c r="AB183" s="7">
        <f t="shared" si="48"/>
        <v>0</v>
      </c>
      <c r="AD183" s="7">
        <f t="shared" si="45"/>
        <v>0.0016666666666666668</v>
      </c>
    </row>
    <row r="184" spans="1:30" ht="12.75" outlineLevel="1">
      <c r="A184" t="s">
        <v>296</v>
      </c>
      <c r="B184" t="s">
        <v>297</v>
      </c>
      <c r="C184" s="17"/>
      <c r="D184" s="17" t="s">
        <v>297</v>
      </c>
      <c r="E184" s="17"/>
      <c r="F184" s="17">
        <v>5</v>
      </c>
      <c r="G184" s="17">
        <f t="shared" si="40"/>
        <v>5</v>
      </c>
      <c r="H184" s="17"/>
      <c r="I184" s="17" t="s">
        <v>297</v>
      </c>
      <c r="J184" s="17"/>
      <c r="K184" s="17">
        <v>5</v>
      </c>
      <c r="L184" s="17">
        <f t="shared" si="41"/>
        <v>5</v>
      </c>
      <c r="M184" s="17"/>
      <c r="N184" s="17" t="s">
        <v>297</v>
      </c>
      <c r="O184" s="17"/>
      <c r="P184" s="17">
        <v>6</v>
      </c>
      <c r="Q184" s="17">
        <f t="shared" si="49"/>
        <v>6</v>
      </c>
      <c r="R184" s="17">
        <f t="shared" si="43"/>
        <v>5.5</v>
      </c>
      <c r="T184" s="7">
        <f t="shared" si="44"/>
        <v>3.0194834833763167E-05</v>
      </c>
      <c r="V184" s="30">
        <f>+claims!D184</f>
        <v>0</v>
      </c>
      <c r="W184" s="30">
        <f>+claims!E184</f>
        <v>0</v>
      </c>
      <c r="X184" s="30">
        <f>+claims!F184</f>
        <v>0</v>
      </c>
      <c r="Z184" s="7">
        <f t="shared" si="46"/>
        <v>0</v>
      </c>
      <c r="AA184" s="7">
        <f t="shared" si="47"/>
        <v>0</v>
      </c>
      <c r="AB184" s="7">
        <f t="shared" si="48"/>
        <v>0</v>
      </c>
      <c r="AD184" s="7">
        <f t="shared" si="45"/>
        <v>0</v>
      </c>
    </row>
    <row r="185" spans="1:30" ht="12.75" outlineLevel="1">
      <c r="A185" t="s">
        <v>298</v>
      </c>
      <c r="B185" t="s">
        <v>299</v>
      </c>
      <c r="C185" s="17"/>
      <c r="D185" s="17" t="s">
        <v>299</v>
      </c>
      <c r="E185" s="17"/>
      <c r="F185" s="17">
        <v>32.5</v>
      </c>
      <c r="G185" s="17">
        <f t="shared" si="40"/>
        <v>32.5</v>
      </c>
      <c r="H185" s="17"/>
      <c r="I185" s="17" t="s">
        <v>299</v>
      </c>
      <c r="J185" s="17"/>
      <c r="K185" s="17">
        <v>32.5</v>
      </c>
      <c r="L185" s="17">
        <f t="shared" si="41"/>
        <v>32.5</v>
      </c>
      <c r="M185" s="17"/>
      <c r="N185" s="17" t="s">
        <v>299</v>
      </c>
      <c r="O185" s="17"/>
      <c r="P185" s="17">
        <v>32</v>
      </c>
      <c r="Q185" s="17">
        <f t="shared" si="49"/>
        <v>32</v>
      </c>
      <c r="R185" s="17">
        <f t="shared" si="43"/>
        <v>32.25</v>
      </c>
      <c r="T185" s="7">
        <f t="shared" si="44"/>
        <v>0.00017705153152524765</v>
      </c>
      <c r="V185" s="30">
        <f>+claims!D185</f>
        <v>0</v>
      </c>
      <c r="W185" s="30">
        <f>+claims!E185</f>
        <v>0</v>
      </c>
      <c r="X185" s="30">
        <f>+claims!F185</f>
        <v>0</v>
      </c>
      <c r="Z185" s="7">
        <f t="shared" si="46"/>
        <v>0</v>
      </c>
      <c r="AA185" s="7">
        <f t="shared" si="47"/>
        <v>0</v>
      </c>
      <c r="AB185" s="7">
        <f t="shared" si="48"/>
        <v>0</v>
      </c>
      <c r="AD185" s="7">
        <f t="shared" si="45"/>
        <v>0</v>
      </c>
    </row>
    <row r="186" spans="1:30" ht="12.75" outlineLevel="1">
      <c r="A186" t="s">
        <v>300</v>
      </c>
      <c r="B186" t="s">
        <v>301</v>
      </c>
      <c r="C186" s="17"/>
      <c r="D186" s="17" t="s">
        <v>301</v>
      </c>
      <c r="E186" s="17"/>
      <c r="F186" s="17">
        <v>38</v>
      </c>
      <c r="G186" s="17">
        <f t="shared" si="40"/>
        <v>38</v>
      </c>
      <c r="H186" s="17"/>
      <c r="I186" s="17" t="s">
        <v>301</v>
      </c>
      <c r="J186" s="17"/>
      <c r="K186" s="17">
        <v>36</v>
      </c>
      <c r="L186" s="17">
        <f t="shared" si="41"/>
        <v>36</v>
      </c>
      <c r="M186" s="17"/>
      <c r="N186" s="17" t="s">
        <v>301</v>
      </c>
      <c r="O186" s="17"/>
      <c r="P186" s="17">
        <v>39</v>
      </c>
      <c r="Q186" s="17">
        <f t="shared" si="49"/>
        <v>39</v>
      </c>
      <c r="R186" s="17">
        <f t="shared" si="43"/>
        <v>37.833333333333336</v>
      </c>
      <c r="T186" s="7">
        <f t="shared" si="44"/>
        <v>0.0002077038638564921</v>
      </c>
      <c r="V186" s="30">
        <f>+claims!D186</f>
        <v>1</v>
      </c>
      <c r="W186" s="30">
        <f>+claims!E186</f>
        <v>0</v>
      </c>
      <c r="X186" s="30">
        <f>+claims!F186</f>
        <v>0</v>
      </c>
      <c r="Z186" s="7">
        <f t="shared" si="46"/>
        <v>0.01</v>
      </c>
      <c r="AA186" s="7">
        <f t="shared" si="47"/>
        <v>0</v>
      </c>
      <c r="AB186" s="7">
        <f t="shared" si="48"/>
        <v>0</v>
      </c>
      <c r="AD186" s="7">
        <f t="shared" si="45"/>
        <v>0.0016666666666666668</v>
      </c>
    </row>
    <row r="187" spans="1:30" ht="12.75" outlineLevel="1">
      <c r="A187" t="s">
        <v>302</v>
      </c>
      <c r="B187" t="s">
        <v>303</v>
      </c>
      <c r="C187" s="17"/>
      <c r="D187" s="17" t="s">
        <v>303</v>
      </c>
      <c r="E187" s="17"/>
      <c r="F187" s="17">
        <v>26.5</v>
      </c>
      <c r="G187" s="17">
        <f t="shared" si="40"/>
        <v>26.5</v>
      </c>
      <c r="H187" s="17"/>
      <c r="I187" s="17" t="s">
        <v>303</v>
      </c>
      <c r="J187" s="17"/>
      <c r="K187" s="17">
        <v>27.5</v>
      </c>
      <c r="L187" s="17">
        <f t="shared" si="41"/>
        <v>27.5</v>
      </c>
      <c r="M187" s="17"/>
      <c r="N187" s="17" t="s">
        <v>303</v>
      </c>
      <c r="O187" s="17"/>
      <c r="P187" s="17">
        <v>28.5</v>
      </c>
      <c r="Q187" s="17">
        <f t="shared" si="49"/>
        <v>28.5</v>
      </c>
      <c r="R187" s="17">
        <f t="shared" si="43"/>
        <v>27.833333333333332</v>
      </c>
      <c r="T187" s="7">
        <f t="shared" si="44"/>
        <v>0.00015280416415874086</v>
      </c>
      <c r="V187" s="30">
        <f>+claims!D187</f>
        <v>0</v>
      </c>
      <c r="W187" s="30">
        <f>+claims!E187</f>
        <v>0</v>
      </c>
      <c r="X187" s="30">
        <f>+claims!F187</f>
        <v>0</v>
      </c>
      <c r="Z187" s="7">
        <f t="shared" si="46"/>
        <v>0</v>
      </c>
      <c r="AA187" s="7">
        <f t="shared" si="47"/>
        <v>0</v>
      </c>
      <c r="AB187" s="7">
        <f t="shared" si="48"/>
        <v>0</v>
      </c>
      <c r="AD187" s="7">
        <f t="shared" si="45"/>
        <v>0</v>
      </c>
    </row>
    <row r="188" spans="1:30" ht="12.75" outlineLevel="1">
      <c r="A188" t="s">
        <v>304</v>
      </c>
      <c r="B188" t="s">
        <v>305</v>
      </c>
      <c r="C188" s="17"/>
      <c r="D188" s="17" t="s">
        <v>305</v>
      </c>
      <c r="E188" s="17"/>
      <c r="F188" s="17">
        <v>17</v>
      </c>
      <c r="G188" s="17">
        <f t="shared" si="40"/>
        <v>17</v>
      </c>
      <c r="H188" s="17"/>
      <c r="I188" s="17" t="s">
        <v>305</v>
      </c>
      <c r="J188" s="17"/>
      <c r="K188" s="17">
        <v>15</v>
      </c>
      <c r="L188" s="17">
        <f t="shared" si="41"/>
        <v>15</v>
      </c>
      <c r="M188" s="17"/>
      <c r="N188" s="17" t="s">
        <v>305</v>
      </c>
      <c r="O188" s="17"/>
      <c r="P188" s="17">
        <v>15.5</v>
      </c>
      <c r="Q188" s="17">
        <f t="shared" si="49"/>
        <v>15.5</v>
      </c>
      <c r="R188" s="17">
        <f t="shared" si="43"/>
        <v>15.583333333333334</v>
      </c>
      <c r="T188" s="7">
        <f t="shared" si="44"/>
        <v>8.555203202899564E-05</v>
      </c>
      <c r="V188" s="30">
        <f>+claims!D188</f>
        <v>0</v>
      </c>
      <c r="W188" s="30">
        <f>+claims!E188</f>
        <v>0</v>
      </c>
      <c r="X188" s="30">
        <f>+claims!F188</f>
        <v>1</v>
      </c>
      <c r="Z188" s="7">
        <f t="shared" si="46"/>
        <v>0</v>
      </c>
      <c r="AA188" s="7">
        <f t="shared" si="47"/>
        <v>0</v>
      </c>
      <c r="AB188" s="7">
        <f t="shared" si="48"/>
        <v>0.01</v>
      </c>
      <c r="AD188" s="7">
        <f t="shared" si="45"/>
        <v>0.005</v>
      </c>
    </row>
    <row r="189" spans="1:30" ht="12.75" outlineLevel="1">
      <c r="A189" t="s">
        <v>306</v>
      </c>
      <c r="B189" t="s">
        <v>307</v>
      </c>
      <c r="C189" s="17"/>
      <c r="D189" s="17" t="s">
        <v>307</v>
      </c>
      <c r="E189" s="17"/>
      <c r="F189" s="17">
        <v>16</v>
      </c>
      <c r="G189" s="17">
        <f t="shared" si="40"/>
        <v>16</v>
      </c>
      <c r="H189" s="17"/>
      <c r="I189" s="17" t="s">
        <v>307</v>
      </c>
      <c r="J189" s="17"/>
      <c r="K189" s="17">
        <v>17</v>
      </c>
      <c r="L189" s="17">
        <f t="shared" si="41"/>
        <v>17</v>
      </c>
      <c r="M189" s="17"/>
      <c r="N189" s="17" t="s">
        <v>307</v>
      </c>
      <c r="O189" s="17"/>
      <c r="P189" s="17">
        <v>18</v>
      </c>
      <c r="Q189" s="17">
        <f t="shared" si="49"/>
        <v>18</v>
      </c>
      <c r="R189" s="17">
        <f t="shared" si="43"/>
        <v>17.333333333333332</v>
      </c>
      <c r="T189" s="7">
        <f t="shared" si="44"/>
        <v>9.51594794761021E-05</v>
      </c>
      <c r="V189" s="30">
        <f>+claims!D189</f>
        <v>0</v>
      </c>
      <c r="W189" s="30">
        <f>+claims!E189</f>
        <v>0</v>
      </c>
      <c r="X189" s="30">
        <f>+claims!F189</f>
        <v>0</v>
      </c>
      <c r="Z189" s="7">
        <f t="shared" si="46"/>
        <v>0</v>
      </c>
      <c r="AA189" s="7">
        <f t="shared" si="47"/>
        <v>0</v>
      </c>
      <c r="AB189" s="7">
        <f t="shared" si="48"/>
        <v>0</v>
      </c>
      <c r="AD189" s="7">
        <f t="shared" si="45"/>
        <v>0</v>
      </c>
    </row>
    <row r="190" spans="1:30" ht="12.75" outlineLevel="1">
      <c r="A190" t="s">
        <v>308</v>
      </c>
      <c r="B190" t="s">
        <v>309</v>
      </c>
      <c r="C190" s="17"/>
      <c r="D190" s="17" t="s">
        <v>309</v>
      </c>
      <c r="E190" s="17"/>
      <c r="F190" s="17">
        <v>838</v>
      </c>
      <c r="G190" s="17">
        <f t="shared" si="40"/>
        <v>838</v>
      </c>
      <c r="H190" s="17"/>
      <c r="I190" s="17" t="s">
        <v>309</v>
      </c>
      <c r="J190" s="17"/>
      <c r="K190" s="17">
        <v>803</v>
      </c>
      <c r="L190" s="17">
        <f t="shared" si="41"/>
        <v>803</v>
      </c>
      <c r="M190" s="17"/>
      <c r="N190" s="17" t="s">
        <v>309</v>
      </c>
      <c r="O190" s="17"/>
      <c r="P190" s="17">
        <v>833</v>
      </c>
      <c r="Q190" s="17">
        <f t="shared" si="49"/>
        <v>833</v>
      </c>
      <c r="R190" s="17">
        <f t="shared" si="43"/>
        <v>823.8333333333334</v>
      </c>
      <c r="T190" s="7">
        <f t="shared" si="44"/>
        <v>0.004522820260099737</v>
      </c>
      <c r="V190" s="30">
        <f>+claims!D190</f>
        <v>12</v>
      </c>
      <c r="W190" s="30">
        <f>+claims!E190</f>
        <v>12</v>
      </c>
      <c r="X190" s="30">
        <f>+claims!F190</f>
        <v>9</v>
      </c>
      <c r="Z190" s="7">
        <f t="shared" si="46"/>
        <v>0.014319809069212411</v>
      </c>
      <c r="AA190" s="7">
        <f t="shared" si="47"/>
        <v>0.014943960149439602</v>
      </c>
      <c r="AB190" s="7">
        <f t="shared" si="48"/>
        <v>0.010804321728691477</v>
      </c>
      <c r="AD190" s="7">
        <f t="shared" si="45"/>
        <v>0.012770115759027674</v>
      </c>
    </row>
    <row r="191" spans="1:30" ht="12.75" outlineLevel="1">
      <c r="A191" t="s">
        <v>310</v>
      </c>
      <c r="B191" t="s">
        <v>311</v>
      </c>
      <c r="C191" s="17"/>
      <c r="D191" s="17" t="s">
        <v>311</v>
      </c>
      <c r="E191" s="17"/>
      <c r="F191" s="17">
        <v>11</v>
      </c>
      <c r="G191" s="17">
        <f t="shared" si="40"/>
        <v>11</v>
      </c>
      <c r="H191" s="17"/>
      <c r="I191" s="17" t="s">
        <v>311</v>
      </c>
      <c r="J191" s="17"/>
      <c r="K191" s="17">
        <v>12</v>
      </c>
      <c r="L191" s="17">
        <f t="shared" si="41"/>
        <v>12</v>
      </c>
      <c r="M191" s="17"/>
      <c r="N191" s="17" t="s">
        <v>311</v>
      </c>
      <c r="O191" s="17"/>
      <c r="P191" s="17">
        <v>12</v>
      </c>
      <c r="Q191" s="17">
        <f t="shared" si="49"/>
        <v>12</v>
      </c>
      <c r="R191" s="17">
        <f t="shared" si="43"/>
        <v>11.833333333333334</v>
      </c>
      <c r="T191" s="7">
        <f t="shared" si="44"/>
        <v>6.496464464233894E-05</v>
      </c>
      <c r="V191" s="30">
        <f>+claims!D191</f>
        <v>0</v>
      </c>
      <c r="W191" s="30">
        <f>+claims!E191</f>
        <v>0</v>
      </c>
      <c r="X191" s="30">
        <f>+claims!F191</f>
        <v>0</v>
      </c>
      <c r="Z191" s="7">
        <f t="shared" si="46"/>
        <v>0</v>
      </c>
      <c r="AA191" s="7">
        <f t="shared" si="47"/>
        <v>0</v>
      </c>
      <c r="AB191" s="7">
        <f t="shared" si="48"/>
        <v>0</v>
      </c>
      <c r="AD191" s="7">
        <f t="shared" si="45"/>
        <v>0</v>
      </c>
    </row>
    <row r="192" spans="1:30" ht="12.75" outlineLevel="1">
      <c r="A192" t="s">
        <v>312</v>
      </c>
      <c r="B192" t="s">
        <v>313</v>
      </c>
      <c r="C192" s="17"/>
      <c r="D192" s="17" t="s">
        <v>313</v>
      </c>
      <c r="E192" s="17"/>
      <c r="F192" s="17">
        <v>3</v>
      </c>
      <c r="G192" s="17">
        <f t="shared" si="40"/>
        <v>3</v>
      </c>
      <c r="H192" s="17"/>
      <c r="I192" s="17" t="s">
        <v>313</v>
      </c>
      <c r="J192" s="17"/>
      <c r="K192" s="17">
        <v>3</v>
      </c>
      <c r="L192" s="17">
        <f t="shared" si="41"/>
        <v>3</v>
      </c>
      <c r="M192" s="17"/>
      <c r="N192" s="17" t="s">
        <v>313</v>
      </c>
      <c r="O192" s="17"/>
      <c r="P192" s="17">
        <v>4.5</v>
      </c>
      <c r="Q192" s="17">
        <f t="shared" si="49"/>
        <v>4.5</v>
      </c>
      <c r="R192" s="17">
        <f t="shared" si="43"/>
        <v>3.75</v>
      </c>
      <c r="T192" s="7">
        <f t="shared" si="44"/>
        <v>2.0587387386656703E-05</v>
      </c>
      <c r="V192" s="30">
        <f>+claims!D192</f>
        <v>0</v>
      </c>
      <c r="W192" s="30">
        <f>+claims!E192</f>
        <v>0</v>
      </c>
      <c r="X192" s="30">
        <f>+claims!F192</f>
        <v>0</v>
      </c>
      <c r="Z192" s="7">
        <f t="shared" si="46"/>
        <v>0</v>
      </c>
      <c r="AA192" s="7">
        <f t="shared" si="47"/>
        <v>0</v>
      </c>
      <c r="AB192" s="7">
        <f t="shared" si="48"/>
        <v>0</v>
      </c>
      <c r="AD192" s="7">
        <f t="shared" si="45"/>
        <v>0</v>
      </c>
    </row>
    <row r="193" spans="1:30" ht="12.75" outlineLevel="1">
      <c r="A193" t="s">
        <v>314</v>
      </c>
      <c r="B193" t="s">
        <v>315</v>
      </c>
      <c r="C193" s="17"/>
      <c r="D193" s="17" t="s">
        <v>315</v>
      </c>
      <c r="E193" s="17"/>
      <c r="F193" s="17">
        <v>19.5</v>
      </c>
      <c r="G193" s="17">
        <f t="shared" si="40"/>
        <v>19.5</v>
      </c>
      <c r="H193" s="17"/>
      <c r="I193" s="17" t="s">
        <v>315</v>
      </c>
      <c r="J193" s="17"/>
      <c r="K193" s="17">
        <v>20.5</v>
      </c>
      <c r="L193" s="17">
        <f t="shared" si="41"/>
        <v>20.5</v>
      </c>
      <c r="M193" s="17"/>
      <c r="N193" s="17" t="s">
        <v>315</v>
      </c>
      <c r="O193" s="17"/>
      <c r="P193" s="17">
        <v>16.5</v>
      </c>
      <c r="Q193" s="17">
        <f t="shared" si="49"/>
        <v>16.5</v>
      </c>
      <c r="R193" s="17">
        <f t="shared" si="43"/>
        <v>18.333333333333332</v>
      </c>
      <c r="T193" s="7">
        <f t="shared" si="44"/>
        <v>0.00010064944944587722</v>
      </c>
      <c r="V193" s="30">
        <f>+claims!D193</f>
        <v>0</v>
      </c>
      <c r="W193" s="30">
        <f>+claims!E193</f>
        <v>3</v>
      </c>
      <c r="X193" s="30">
        <f>+claims!F193</f>
        <v>0</v>
      </c>
      <c r="Z193" s="7">
        <f t="shared" si="46"/>
        <v>0</v>
      </c>
      <c r="AA193" s="7">
        <f t="shared" si="47"/>
        <v>0.03</v>
      </c>
      <c r="AB193" s="7">
        <f t="shared" si="48"/>
        <v>0</v>
      </c>
      <c r="AD193" s="7">
        <f t="shared" si="45"/>
        <v>0.01</v>
      </c>
    </row>
    <row r="194" spans="1:30" ht="12.75" outlineLevel="1">
      <c r="A194" t="s">
        <v>316</v>
      </c>
      <c r="B194" t="s">
        <v>317</v>
      </c>
      <c r="C194" s="17"/>
      <c r="D194" s="17" t="s">
        <v>317</v>
      </c>
      <c r="E194" s="17"/>
      <c r="F194" s="17">
        <v>207</v>
      </c>
      <c r="G194" s="17">
        <f t="shared" si="40"/>
        <v>207</v>
      </c>
      <c r="H194" s="17"/>
      <c r="I194" s="17" t="s">
        <v>317</v>
      </c>
      <c r="J194" s="17"/>
      <c r="K194" s="17">
        <v>208</v>
      </c>
      <c r="L194" s="17">
        <f t="shared" si="41"/>
        <v>208</v>
      </c>
      <c r="M194" s="17"/>
      <c r="N194" s="17" t="s">
        <v>317</v>
      </c>
      <c r="O194" s="17"/>
      <c r="P194" s="17">
        <v>224</v>
      </c>
      <c r="Q194" s="17">
        <f t="shared" si="49"/>
        <v>224</v>
      </c>
      <c r="R194" s="17">
        <f t="shared" si="43"/>
        <v>215.83333333333334</v>
      </c>
      <c r="T194" s="7">
        <f t="shared" si="44"/>
        <v>0.0011849185184764637</v>
      </c>
      <c r="V194" s="30">
        <f>+claims!D194</f>
        <v>3</v>
      </c>
      <c r="W194" s="30">
        <f>+claims!E194</f>
        <v>2</v>
      </c>
      <c r="X194" s="30">
        <f>+claims!F194</f>
        <v>4</v>
      </c>
      <c r="Z194" s="7">
        <f t="shared" si="46"/>
        <v>0.014492753623188406</v>
      </c>
      <c r="AA194" s="7">
        <f t="shared" si="47"/>
        <v>0.009615384615384616</v>
      </c>
      <c r="AB194" s="7">
        <f t="shared" si="48"/>
        <v>0.017857142857142856</v>
      </c>
      <c r="AD194" s="7">
        <f t="shared" si="45"/>
        <v>0.014549158570897702</v>
      </c>
    </row>
    <row r="195" spans="1:30" ht="12.75" outlineLevel="1">
      <c r="A195" t="s">
        <v>318</v>
      </c>
      <c r="B195" t="s">
        <v>319</v>
      </c>
      <c r="C195" s="17"/>
      <c r="D195" s="17" t="s">
        <v>319</v>
      </c>
      <c r="E195" s="17"/>
      <c r="F195" s="17">
        <v>21.5</v>
      </c>
      <c r="G195" s="17">
        <f t="shared" si="40"/>
        <v>21.5</v>
      </c>
      <c r="H195" s="17"/>
      <c r="I195" s="17" t="s">
        <v>319</v>
      </c>
      <c r="J195" s="17"/>
      <c r="K195" s="17">
        <v>22.5</v>
      </c>
      <c r="L195" s="17">
        <f t="shared" si="41"/>
        <v>22.5</v>
      </c>
      <c r="M195" s="17"/>
      <c r="N195" s="17" t="s">
        <v>319</v>
      </c>
      <c r="O195" s="17"/>
      <c r="P195" s="17">
        <v>25.5</v>
      </c>
      <c r="Q195" s="17">
        <f t="shared" si="49"/>
        <v>25.5</v>
      </c>
      <c r="R195" s="17">
        <f t="shared" si="43"/>
        <v>23.833333333333332</v>
      </c>
      <c r="T195" s="7">
        <f t="shared" si="44"/>
        <v>0.00013084428427964038</v>
      </c>
      <c r="V195" s="30">
        <f>+claims!D195</f>
        <v>0</v>
      </c>
      <c r="W195" s="30">
        <f>+claims!E195</f>
        <v>0</v>
      </c>
      <c r="X195" s="30">
        <f>+claims!F195</f>
        <v>1</v>
      </c>
      <c r="Z195" s="7">
        <f t="shared" si="46"/>
        <v>0</v>
      </c>
      <c r="AA195" s="7">
        <f t="shared" si="47"/>
        <v>0</v>
      </c>
      <c r="AB195" s="7">
        <f t="shared" si="48"/>
        <v>0.01</v>
      </c>
      <c r="AD195" s="7">
        <f t="shared" si="45"/>
        <v>0.005</v>
      </c>
    </row>
    <row r="196" spans="1:30" ht="12.75" outlineLevel="1">
      <c r="A196" t="s">
        <v>320</v>
      </c>
      <c r="B196" t="s">
        <v>321</v>
      </c>
      <c r="C196" s="17"/>
      <c r="D196" s="17" t="s">
        <v>321</v>
      </c>
      <c r="E196" s="17"/>
      <c r="F196" s="17">
        <v>8.5</v>
      </c>
      <c r="G196" s="17">
        <f t="shared" si="40"/>
        <v>8.5</v>
      </c>
      <c r="H196" s="17"/>
      <c r="I196" s="17" t="s">
        <v>321</v>
      </c>
      <c r="J196" s="17"/>
      <c r="K196" s="17">
        <v>8.5</v>
      </c>
      <c r="L196" s="17">
        <f t="shared" si="41"/>
        <v>8.5</v>
      </c>
      <c r="M196" s="17"/>
      <c r="N196" s="17" t="s">
        <v>321</v>
      </c>
      <c r="O196" s="17"/>
      <c r="P196" s="17">
        <v>7.5</v>
      </c>
      <c r="Q196" s="17">
        <f t="shared" si="49"/>
        <v>7.5</v>
      </c>
      <c r="R196" s="17">
        <f t="shared" si="43"/>
        <v>8</v>
      </c>
      <c r="T196" s="7">
        <f t="shared" si="44"/>
        <v>4.391975975820097E-05</v>
      </c>
      <c r="V196" s="30">
        <f>+claims!D196</f>
        <v>0</v>
      </c>
      <c r="W196" s="30">
        <f>+claims!E196</f>
        <v>0</v>
      </c>
      <c r="X196" s="30">
        <f>+claims!F196</f>
        <v>0</v>
      </c>
      <c r="Z196" s="7">
        <f t="shared" si="46"/>
        <v>0</v>
      </c>
      <c r="AA196" s="7">
        <f t="shared" si="47"/>
        <v>0</v>
      </c>
      <c r="AB196" s="7">
        <f t="shared" si="48"/>
        <v>0</v>
      </c>
      <c r="AD196" s="7">
        <f t="shared" si="45"/>
        <v>0</v>
      </c>
    </row>
    <row r="197" spans="1:30" ht="12.75" outlineLevel="1">
      <c r="A197" t="s">
        <v>322</v>
      </c>
      <c r="B197" t="s">
        <v>323</v>
      </c>
      <c r="C197" s="17"/>
      <c r="D197" s="17" t="s">
        <v>323</v>
      </c>
      <c r="E197" s="17"/>
      <c r="F197" s="17">
        <v>27</v>
      </c>
      <c r="G197" s="17">
        <f t="shared" si="40"/>
        <v>27</v>
      </c>
      <c r="H197" s="17"/>
      <c r="I197" s="17" t="s">
        <v>323</v>
      </c>
      <c r="J197" s="17"/>
      <c r="K197" s="17">
        <v>27</v>
      </c>
      <c r="L197" s="17">
        <f t="shared" si="41"/>
        <v>27</v>
      </c>
      <c r="M197" s="17"/>
      <c r="N197" s="17" t="s">
        <v>323</v>
      </c>
      <c r="O197" s="17"/>
      <c r="P197" s="17">
        <v>23.5</v>
      </c>
      <c r="Q197" s="17">
        <f t="shared" si="49"/>
        <v>23.5</v>
      </c>
      <c r="R197" s="17">
        <f t="shared" si="43"/>
        <v>25.25</v>
      </c>
      <c r="T197" s="7">
        <f t="shared" si="44"/>
        <v>0.0001386217417368218</v>
      </c>
      <c r="V197" s="30">
        <f>+claims!D197</f>
        <v>0</v>
      </c>
      <c r="W197" s="30">
        <f>+claims!E197</f>
        <v>0</v>
      </c>
      <c r="X197" s="30">
        <f>+claims!F197</f>
        <v>4</v>
      </c>
      <c r="Z197" s="7">
        <f t="shared" si="46"/>
        <v>0</v>
      </c>
      <c r="AA197" s="7">
        <f t="shared" si="47"/>
        <v>0</v>
      </c>
      <c r="AB197" s="7">
        <f t="shared" si="48"/>
        <v>0.04</v>
      </c>
      <c r="AD197" s="7">
        <f t="shared" si="45"/>
        <v>0.02</v>
      </c>
    </row>
    <row r="198" spans="1:30" ht="12.75" outlineLevel="1">
      <c r="A198" t="s">
        <v>324</v>
      </c>
      <c r="B198" t="s">
        <v>325</v>
      </c>
      <c r="C198" s="17"/>
      <c r="D198" s="17" t="s">
        <v>325</v>
      </c>
      <c r="E198" s="17"/>
      <c r="F198" s="17">
        <v>18</v>
      </c>
      <c r="G198" s="17">
        <f t="shared" si="40"/>
        <v>18</v>
      </c>
      <c r="H198" s="17"/>
      <c r="I198" s="17" t="s">
        <v>325</v>
      </c>
      <c r="J198" s="17"/>
      <c r="K198" s="17">
        <v>16.5</v>
      </c>
      <c r="L198" s="17">
        <f t="shared" si="41"/>
        <v>16.5</v>
      </c>
      <c r="M198" s="17"/>
      <c r="N198" s="17" t="s">
        <v>325</v>
      </c>
      <c r="O198" s="17"/>
      <c r="P198" s="17">
        <v>17.5</v>
      </c>
      <c r="Q198" s="17">
        <f t="shared" si="49"/>
        <v>17.5</v>
      </c>
      <c r="R198" s="17">
        <f t="shared" si="43"/>
        <v>17.25</v>
      </c>
      <c r="T198" s="7">
        <f t="shared" si="44"/>
        <v>9.470198197862084E-05</v>
      </c>
      <c r="V198" s="30">
        <f>+claims!D198</f>
        <v>0</v>
      </c>
      <c r="W198" s="30">
        <f>+claims!E198</f>
        <v>0</v>
      </c>
      <c r="X198" s="30">
        <f>+claims!F198</f>
        <v>0</v>
      </c>
      <c r="Z198" s="7">
        <f t="shared" si="46"/>
        <v>0</v>
      </c>
      <c r="AA198" s="7">
        <f t="shared" si="47"/>
        <v>0</v>
      </c>
      <c r="AB198" s="7">
        <f t="shared" si="48"/>
        <v>0</v>
      </c>
      <c r="AD198" s="7">
        <f t="shared" si="45"/>
        <v>0</v>
      </c>
    </row>
    <row r="199" spans="1:30" ht="12.75" outlineLevel="1">
      <c r="A199" t="s">
        <v>326</v>
      </c>
      <c r="B199" t="s">
        <v>327</v>
      </c>
      <c r="C199" s="17"/>
      <c r="D199" s="17" t="s">
        <v>327</v>
      </c>
      <c r="E199" s="17"/>
      <c r="F199" s="17">
        <v>10</v>
      </c>
      <c r="G199" s="17">
        <f t="shared" si="40"/>
        <v>10</v>
      </c>
      <c r="H199" s="17"/>
      <c r="I199" s="17" t="s">
        <v>327</v>
      </c>
      <c r="J199" s="17"/>
      <c r="K199" s="17">
        <v>10</v>
      </c>
      <c r="L199" s="17">
        <f t="shared" si="41"/>
        <v>10</v>
      </c>
      <c r="M199" s="17"/>
      <c r="N199" s="17" t="s">
        <v>327</v>
      </c>
      <c r="O199" s="17"/>
      <c r="P199" s="17">
        <v>10</v>
      </c>
      <c r="Q199" s="17">
        <f t="shared" si="49"/>
        <v>10</v>
      </c>
      <c r="R199" s="17">
        <f t="shared" si="43"/>
        <v>10</v>
      </c>
      <c r="T199" s="7">
        <f t="shared" si="44"/>
        <v>5.489969969775121E-05</v>
      </c>
      <c r="V199" s="30">
        <f>+claims!D199</f>
        <v>0</v>
      </c>
      <c r="W199" s="30">
        <f>+claims!E199</f>
        <v>1</v>
      </c>
      <c r="X199" s="30">
        <f>+claims!F199</f>
        <v>0</v>
      </c>
      <c r="Z199" s="7">
        <f t="shared" si="46"/>
        <v>0</v>
      </c>
      <c r="AA199" s="7">
        <f t="shared" si="47"/>
        <v>0.01</v>
      </c>
      <c r="AB199" s="7">
        <f t="shared" si="48"/>
        <v>0</v>
      </c>
      <c r="AD199" s="7">
        <f t="shared" si="45"/>
        <v>0.0033333333333333335</v>
      </c>
    </row>
    <row r="200" spans="1:30" ht="12.75" outlineLevel="1">
      <c r="A200" t="s">
        <v>328</v>
      </c>
      <c r="B200" t="s">
        <v>329</v>
      </c>
      <c r="C200" s="17"/>
      <c r="D200" s="17" t="s">
        <v>329</v>
      </c>
      <c r="E200" s="17"/>
      <c r="F200" s="17">
        <v>26</v>
      </c>
      <c r="G200" s="17">
        <f t="shared" si="40"/>
        <v>26</v>
      </c>
      <c r="H200" s="17"/>
      <c r="I200" s="17" t="s">
        <v>329</v>
      </c>
      <c r="J200" s="17"/>
      <c r="K200" s="17">
        <v>30.5</v>
      </c>
      <c r="L200" s="17">
        <f t="shared" si="41"/>
        <v>30.5</v>
      </c>
      <c r="M200" s="17"/>
      <c r="N200" s="17" t="s">
        <v>329</v>
      </c>
      <c r="O200" s="17"/>
      <c r="P200" s="17">
        <v>32.5</v>
      </c>
      <c r="Q200" s="17">
        <f t="shared" si="49"/>
        <v>32.5</v>
      </c>
      <c r="R200" s="17">
        <f t="shared" si="43"/>
        <v>30.75</v>
      </c>
      <c r="T200" s="7">
        <f t="shared" si="44"/>
        <v>0.00016881657657058497</v>
      </c>
      <c r="V200" s="30">
        <f>+claims!D200</f>
        <v>0</v>
      </c>
      <c r="W200" s="30">
        <f>+claims!E200</f>
        <v>0</v>
      </c>
      <c r="X200" s="30">
        <f>+claims!F200</f>
        <v>0</v>
      </c>
      <c r="Z200" s="7">
        <f t="shared" si="46"/>
        <v>0</v>
      </c>
      <c r="AA200" s="7">
        <f t="shared" si="47"/>
        <v>0</v>
      </c>
      <c r="AB200" s="7">
        <f t="shared" si="48"/>
        <v>0</v>
      </c>
      <c r="AD200" s="7">
        <f t="shared" si="45"/>
        <v>0</v>
      </c>
    </row>
    <row r="201" spans="1:30" ht="12.75" outlineLevel="1">
      <c r="A201" t="s">
        <v>330</v>
      </c>
      <c r="B201" t="s">
        <v>331</v>
      </c>
      <c r="C201" s="17"/>
      <c r="D201" s="17" t="s">
        <v>331</v>
      </c>
      <c r="E201" s="17"/>
      <c r="F201" s="17">
        <v>10</v>
      </c>
      <c r="G201" s="17">
        <f t="shared" si="40"/>
        <v>10</v>
      </c>
      <c r="H201" s="17"/>
      <c r="I201" s="17" t="s">
        <v>331</v>
      </c>
      <c r="J201" s="17"/>
      <c r="K201" s="17">
        <v>10</v>
      </c>
      <c r="L201" s="17">
        <f t="shared" si="41"/>
        <v>10</v>
      </c>
      <c r="M201" s="17"/>
      <c r="N201" s="17" t="s">
        <v>331</v>
      </c>
      <c r="O201" s="17"/>
      <c r="P201" s="17">
        <v>11</v>
      </c>
      <c r="Q201" s="17">
        <f t="shared" si="49"/>
        <v>11</v>
      </c>
      <c r="R201" s="17">
        <f t="shared" si="43"/>
        <v>10.5</v>
      </c>
      <c r="T201" s="7">
        <f t="shared" si="44"/>
        <v>5.764468468263877E-05</v>
      </c>
      <c r="V201" s="30">
        <f>+claims!D201</f>
        <v>0</v>
      </c>
      <c r="W201" s="30">
        <f>+claims!E201</f>
        <v>0</v>
      </c>
      <c r="X201" s="30">
        <f>+claims!F201</f>
        <v>0</v>
      </c>
      <c r="Z201" s="7">
        <f t="shared" si="46"/>
        <v>0</v>
      </c>
      <c r="AA201" s="7">
        <f t="shared" si="47"/>
        <v>0</v>
      </c>
      <c r="AB201" s="7">
        <f t="shared" si="48"/>
        <v>0</v>
      </c>
      <c r="AD201" s="7">
        <f t="shared" si="45"/>
        <v>0</v>
      </c>
    </row>
    <row r="202" spans="1:30" ht="12.75" outlineLevel="1">
      <c r="A202" t="s">
        <v>332</v>
      </c>
      <c r="B202" t="s">
        <v>333</v>
      </c>
      <c r="C202" s="17"/>
      <c r="D202" s="17" t="s">
        <v>333</v>
      </c>
      <c r="E202" s="17"/>
      <c r="F202" s="17">
        <v>24</v>
      </c>
      <c r="G202" s="17">
        <f t="shared" si="40"/>
        <v>24</v>
      </c>
      <c r="H202" s="17"/>
      <c r="I202" s="17" t="s">
        <v>333</v>
      </c>
      <c r="J202" s="17"/>
      <c r="K202" s="17">
        <v>21</v>
      </c>
      <c r="L202" s="17">
        <f t="shared" si="41"/>
        <v>21</v>
      </c>
      <c r="M202" s="17"/>
      <c r="N202" s="17" t="s">
        <v>333</v>
      </c>
      <c r="O202" s="17"/>
      <c r="P202" s="17">
        <v>26</v>
      </c>
      <c r="Q202" s="17">
        <f t="shared" si="49"/>
        <v>26</v>
      </c>
      <c r="R202" s="17">
        <f t="shared" si="43"/>
        <v>24</v>
      </c>
      <c r="T202" s="7">
        <f t="shared" si="44"/>
        <v>0.0001317592792746029</v>
      </c>
      <c r="V202" s="30">
        <f>+claims!D202</f>
        <v>0</v>
      </c>
      <c r="W202" s="30">
        <f>+claims!E202</f>
        <v>0</v>
      </c>
      <c r="X202" s="30">
        <f>+claims!F202</f>
        <v>0</v>
      </c>
      <c r="Z202" s="7">
        <f t="shared" si="46"/>
        <v>0</v>
      </c>
      <c r="AA202" s="7">
        <f t="shared" si="47"/>
        <v>0</v>
      </c>
      <c r="AB202" s="7">
        <f t="shared" si="48"/>
        <v>0</v>
      </c>
      <c r="AD202" s="7">
        <f t="shared" si="45"/>
        <v>0</v>
      </c>
    </row>
    <row r="203" spans="1:30" ht="12.75" outlineLevel="1">
      <c r="A203" t="s">
        <v>334</v>
      </c>
      <c r="B203" t="s">
        <v>335</v>
      </c>
      <c r="C203" s="17"/>
      <c r="D203" s="17" t="s">
        <v>335</v>
      </c>
      <c r="E203" s="17"/>
      <c r="F203" s="17">
        <v>16.5</v>
      </c>
      <c r="G203" s="17">
        <f t="shared" si="40"/>
        <v>16.5</v>
      </c>
      <c r="H203" s="17"/>
      <c r="I203" s="17" t="s">
        <v>335</v>
      </c>
      <c r="J203" s="17"/>
      <c r="K203" s="17">
        <v>17</v>
      </c>
      <c r="L203" s="17">
        <f t="shared" si="41"/>
        <v>17</v>
      </c>
      <c r="M203" s="17"/>
      <c r="N203" s="17" t="s">
        <v>335</v>
      </c>
      <c r="O203" s="17"/>
      <c r="P203" s="17">
        <v>16.5</v>
      </c>
      <c r="Q203" s="17">
        <f t="shared" si="49"/>
        <v>16.5</v>
      </c>
      <c r="R203" s="17">
        <f t="shared" si="43"/>
        <v>16.666666666666668</v>
      </c>
      <c r="T203" s="7">
        <f aca="true" t="shared" si="50" ref="T203:T234">+R203/$R$269</f>
        <v>9.149949949625203E-05</v>
      </c>
      <c r="V203" s="30">
        <f>+claims!D203</f>
        <v>0</v>
      </c>
      <c r="W203" s="30">
        <f>+claims!E203</f>
        <v>0</v>
      </c>
      <c r="X203" s="30">
        <f>+claims!F203</f>
        <v>0</v>
      </c>
      <c r="Z203" s="7">
        <f t="shared" si="46"/>
        <v>0</v>
      </c>
      <c r="AA203" s="7">
        <f t="shared" si="47"/>
        <v>0</v>
      </c>
      <c r="AB203" s="7">
        <f t="shared" si="48"/>
        <v>0</v>
      </c>
      <c r="AD203" s="7">
        <f t="shared" si="45"/>
        <v>0</v>
      </c>
    </row>
    <row r="204" spans="1:30" ht="12.75" outlineLevel="1">
      <c r="A204" t="s">
        <v>336</v>
      </c>
      <c r="B204" t="s">
        <v>337</v>
      </c>
      <c r="C204" s="17"/>
      <c r="D204" s="17" t="s">
        <v>337</v>
      </c>
      <c r="E204" s="17"/>
      <c r="F204" s="17">
        <v>116</v>
      </c>
      <c r="G204" s="17">
        <f t="shared" si="40"/>
        <v>116</v>
      </c>
      <c r="H204" s="17"/>
      <c r="I204" s="17" t="s">
        <v>337</v>
      </c>
      <c r="J204" s="17"/>
      <c r="K204" s="17">
        <v>106</v>
      </c>
      <c r="L204" s="17">
        <f t="shared" si="41"/>
        <v>106</v>
      </c>
      <c r="M204" s="17"/>
      <c r="N204" s="17" t="s">
        <v>337</v>
      </c>
      <c r="O204" s="17"/>
      <c r="P204" s="17">
        <v>106.5</v>
      </c>
      <c r="Q204" s="17">
        <f t="shared" si="49"/>
        <v>106.5</v>
      </c>
      <c r="R204" s="17">
        <f t="shared" si="43"/>
        <v>107.91666666666667</v>
      </c>
      <c r="T204" s="7">
        <f t="shared" si="50"/>
        <v>0.0005924592592382318</v>
      </c>
      <c r="V204" s="30">
        <f>+claims!D204</f>
        <v>0</v>
      </c>
      <c r="W204" s="30">
        <f>+claims!E204</f>
        <v>0</v>
      </c>
      <c r="X204" s="30">
        <f>+claims!F204</f>
        <v>2</v>
      </c>
      <c r="Z204" s="7">
        <f t="shared" si="46"/>
        <v>0</v>
      </c>
      <c r="AA204" s="7">
        <f t="shared" si="47"/>
        <v>0</v>
      </c>
      <c r="AB204" s="7">
        <f t="shared" si="48"/>
        <v>0.018779342723004695</v>
      </c>
      <c r="AD204" s="7">
        <f t="shared" si="45"/>
        <v>0.009389671361502348</v>
      </c>
    </row>
    <row r="205" spans="1:30" ht="12.75" outlineLevel="1">
      <c r="A205" t="s">
        <v>338</v>
      </c>
      <c r="B205" t="s">
        <v>339</v>
      </c>
      <c r="C205" s="17"/>
      <c r="D205" s="17" t="s">
        <v>339</v>
      </c>
      <c r="E205" s="17"/>
      <c r="F205" s="17">
        <v>22</v>
      </c>
      <c r="G205" s="17">
        <f t="shared" si="40"/>
        <v>22</v>
      </c>
      <c r="H205" s="17"/>
      <c r="I205" s="17" t="s">
        <v>339</v>
      </c>
      <c r="J205" s="17"/>
      <c r="K205" s="17">
        <v>19</v>
      </c>
      <c r="L205" s="17">
        <f t="shared" si="41"/>
        <v>19</v>
      </c>
      <c r="M205" s="17"/>
      <c r="N205" s="17" t="s">
        <v>339</v>
      </c>
      <c r="O205" s="17"/>
      <c r="P205" s="17">
        <v>18</v>
      </c>
      <c r="Q205" s="17">
        <f t="shared" si="49"/>
        <v>18</v>
      </c>
      <c r="R205" s="17">
        <f t="shared" si="43"/>
        <v>19</v>
      </c>
      <c r="T205" s="7">
        <f t="shared" si="50"/>
        <v>0.0001043094294257273</v>
      </c>
      <c r="V205" s="30">
        <f>+claims!D205</f>
        <v>0</v>
      </c>
      <c r="W205" s="30">
        <f>+claims!E205</f>
        <v>0</v>
      </c>
      <c r="X205" s="30">
        <f>+claims!F205</f>
        <v>0</v>
      </c>
      <c r="Z205" s="7">
        <f t="shared" si="46"/>
        <v>0</v>
      </c>
      <c r="AA205" s="7">
        <f t="shared" si="47"/>
        <v>0</v>
      </c>
      <c r="AB205" s="7">
        <f t="shared" si="48"/>
        <v>0</v>
      </c>
      <c r="AD205" s="7">
        <f t="shared" si="45"/>
        <v>0</v>
      </c>
    </row>
    <row r="206" spans="1:30" ht="12.75" outlineLevel="1">
      <c r="A206" t="s">
        <v>340</v>
      </c>
      <c r="B206" t="s">
        <v>341</v>
      </c>
      <c r="C206" s="17"/>
      <c r="D206" s="17" t="s">
        <v>341</v>
      </c>
      <c r="E206" s="17"/>
      <c r="F206" s="17">
        <v>61</v>
      </c>
      <c r="G206" s="17">
        <f t="shared" si="40"/>
        <v>61</v>
      </c>
      <c r="H206" s="17"/>
      <c r="I206" s="17" t="s">
        <v>341</v>
      </c>
      <c r="J206" s="17"/>
      <c r="K206" s="17">
        <v>69</v>
      </c>
      <c r="L206" s="17">
        <f t="shared" si="41"/>
        <v>69</v>
      </c>
      <c r="M206" s="17"/>
      <c r="N206" s="17" t="s">
        <v>341</v>
      </c>
      <c r="O206" s="17"/>
      <c r="P206" s="17">
        <v>69.5</v>
      </c>
      <c r="Q206" s="17">
        <f t="shared" si="49"/>
        <v>69.5</v>
      </c>
      <c r="R206" s="17">
        <f t="shared" si="43"/>
        <v>67.91666666666667</v>
      </c>
      <c r="T206" s="7">
        <f t="shared" si="50"/>
        <v>0.000372860460447227</v>
      </c>
      <c r="V206" s="30">
        <f>+claims!D206</f>
        <v>4</v>
      </c>
      <c r="W206" s="30">
        <f>+claims!E206</f>
        <v>1</v>
      </c>
      <c r="X206" s="30">
        <f>+claims!F206</f>
        <v>0</v>
      </c>
      <c r="Z206" s="7">
        <f t="shared" si="46"/>
        <v>0.04</v>
      </c>
      <c r="AA206" s="7">
        <f t="shared" si="47"/>
        <v>0.01</v>
      </c>
      <c r="AB206" s="7">
        <f t="shared" si="48"/>
        <v>0</v>
      </c>
      <c r="AD206" s="7">
        <f t="shared" si="45"/>
        <v>0.01</v>
      </c>
    </row>
    <row r="207" spans="1:30" ht="12.75" outlineLevel="1">
      <c r="A207" t="s">
        <v>342</v>
      </c>
      <c r="B207" t="s">
        <v>343</v>
      </c>
      <c r="C207" s="17"/>
      <c r="D207" s="17" t="s">
        <v>343</v>
      </c>
      <c r="E207" s="17"/>
      <c r="F207" s="17">
        <v>7</v>
      </c>
      <c r="G207" s="17">
        <f t="shared" si="40"/>
        <v>7</v>
      </c>
      <c r="H207" s="17"/>
      <c r="I207" s="17" t="s">
        <v>343</v>
      </c>
      <c r="J207" s="17"/>
      <c r="K207" s="17">
        <v>7</v>
      </c>
      <c r="L207" s="17">
        <f t="shared" si="41"/>
        <v>7</v>
      </c>
      <c r="M207" s="17"/>
      <c r="N207" s="17" t="s">
        <v>343</v>
      </c>
      <c r="O207" s="17"/>
      <c r="P207" s="17">
        <v>6</v>
      </c>
      <c r="Q207" s="17">
        <f t="shared" si="49"/>
        <v>6</v>
      </c>
      <c r="R207" s="17">
        <f t="shared" si="43"/>
        <v>6.5</v>
      </c>
      <c r="T207" s="7">
        <f t="shared" si="50"/>
        <v>3.5684804803538285E-05</v>
      </c>
      <c r="V207" s="30">
        <f>+claims!D207</f>
        <v>0</v>
      </c>
      <c r="W207" s="30">
        <f>+claims!E207</f>
        <v>0</v>
      </c>
      <c r="X207" s="30">
        <f>+claims!F207</f>
        <v>0</v>
      </c>
      <c r="Z207" s="7">
        <f t="shared" si="46"/>
        <v>0</v>
      </c>
      <c r="AA207" s="7">
        <f t="shared" si="47"/>
        <v>0</v>
      </c>
      <c r="AB207" s="7">
        <f t="shared" si="48"/>
        <v>0</v>
      </c>
      <c r="AD207" s="7">
        <f t="shared" si="45"/>
        <v>0</v>
      </c>
    </row>
    <row r="208" spans="1:30" ht="12.75" outlineLevel="1">
      <c r="A208" t="s">
        <v>344</v>
      </c>
      <c r="B208" t="s">
        <v>345</v>
      </c>
      <c r="C208" s="17"/>
      <c r="D208" s="17" t="s">
        <v>345</v>
      </c>
      <c r="E208" s="17"/>
      <c r="F208" s="17">
        <v>16</v>
      </c>
      <c r="G208" s="17">
        <f aca="true" t="shared" si="51" ref="G208:G266">AVERAGE(C208:F208)</f>
        <v>16</v>
      </c>
      <c r="H208" s="17"/>
      <c r="I208" s="17" t="s">
        <v>345</v>
      </c>
      <c r="J208" s="17"/>
      <c r="K208" s="17">
        <v>17.5</v>
      </c>
      <c r="L208" s="17">
        <f t="shared" si="41"/>
        <v>17.5</v>
      </c>
      <c r="M208" s="17"/>
      <c r="N208" s="17" t="s">
        <v>345</v>
      </c>
      <c r="O208" s="17"/>
      <c r="P208" s="17">
        <v>19.5</v>
      </c>
      <c r="Q208" s="17">
        <f aca="true" t="shared" si="52" ref="Q208:Q240">AVERAGE(M208:P208)</f>
        <v>19.5</v>
      </c>
      <c r="R208" s="17">
        <f t="shared" si="43"/>
        <v>18.25</v>
      </c>
      <c r="T208" s="7">
        <f t="shared" si="50"/>
        <v>0.00010019195194839597</v>
      </c>
      <c r="V208" s="30">
        <f>+claims!D208</f>
        <v>0</v>
      </c>
      <c r="W208" s="30">
        <f>+claims!E208</f>
        <v>0</v>
      </c>
      <c r="X208" s="30">
        <f>+claims!F208</f>
        <v>0</v>
      </c>
      <c r="Z208" s="7">
        <f t="shared" si="46"/>
        <v>0</v>
      </c>
      <c r="AA208" s="7">
        <f t="shared" si="47"/>
        <v>0</v>
      </c>
      <c r="AB208" s="7">
        <f t="shared" si="48"/>
        <v>0</v>
      </c>
      <c r="AD208" s="7">
        <f t="shared" si="45"/>
        <v>0</v>
      </c>
    </row>
    <row r="209" spans="1:30" ht="12.75" outlineLevel="1">
      <c r="A209" t="s">
        <v>528</v>
      </c>
      <c r="B209" t="s">
        <v>526</v>
      </c>
      <c r="C209" s="17"/>
      <c r="D209" s="17" t="s">
        <v>526</v>
      </c>
      <c r="E209" s="17"/>
      <c r="F209" s="17">
        <v>5</v>
      </c>
      <c r="G209" s="17">
        <f t="shared" si="51"/>
        <v>5</v>
      </c>
      <c r="H209" s="17"/>
      <c r="I209" s="17" t="s">
        <v>526</v>
      </c>
      <c r="J209" s="17"/>
      <c r="K209" s="17">
        <v>6</v>
      </c>
      <c r="L209" s="17">
        <f t="shared" si="41"/>
        <v>6</v>
      </c>
      <c r="M209" s="17"/>
      <c r="N209" s="17" t="s">
        <v>526</v>
      </c>
      <c r="O209" s="17"/>
      <c r="P209" s="17">
        <v>6</v>
      </c>
      <c r="Q209" s="17">
        <f>AVERAGE(M209:P209)</f>
        <v>6</v>
      </c>
      <c r="R209" s="17">
        <f>IF(G209&gt;0,(+G209+(L209*2)+(Q209*3))/6,IF(L209&gt;0,((L209*2)+(Q209*3))/5,Q209))</f>
        <v>5.833333333333333</v>
      </c>
      <c r="T209" s="7">
        <f t="shared" si="50"/>
        <v>3.202482482368821E-05</v>
      </c>
      <c r="V209" s="30">
        <f>+claims!D209</f>
        <v>0</v>
      </c>
      <c r="W209" s="30">
        <f>+claims!E209</f>
        <v>0</v>
      </c>
      <c r="X209" s="30">
        <f>+claims!F209</f>
        <v>0</v>
      </c>
      <c r="Z209" s="7">
        <f>IF(G209&gt;100,IF(V209&lt;1,0,+V209/G209),IF(V209&lt;1,0,+V209/100))</f>
        <v>0</v>
      </c>
      <c r="AA209" s="7">
        <f>IF(L209&gt;100,IF(W209&lt;1,0,+W209/L209),IF(W209&lt;1,0,+W209/100))</f>
        <v>0</v>
      </c>
      <c r="AB209" s="7">
        <f>IF(Q209&gt;100,IF(X209&lt;1,0,+X209/Q209),IF(X209&lt;1,0,+X209/100))</f>
        <v>0</v>
      </c>
      <c r="AD209" s="7">
        <f>(+Z209+(AA209*2)+(AB209*3))/6</f>
        <v>0</v>
      </c>
    </row>
    <row r="210" spans="1:30" ht="12.75" outlineLevel="1">
      <c r="A210" t="s">
        <v>346</v>
      </c>
      <c r="B210" t="s">
        <v>347</v>
      </c>
      <c r="C210" s="17"/>
      <c r="D210" s="17" t="s">
        <v>347</v>
      </c>
      <c r="E210" s="17"/>
      <c r="F210" s="17">
        <v>23</v>
      </c>
      <c r="G210" s="17">
        <f t="shared" si="51"/>
        <v>23</v>
      </c>
      <c r="H210" s="17"/>
      <c r="I210" s="17" t="s">
        <v>347</v>
      </c>
      <c r="J210" s="17"/>
      <c r="K210" s="17">
        <v>23</v>
      </c>
      <c r="L210" s="17">
        <f aca="true" t="shared" si="53" ref="L210:L266">AVERAGE(H210:K210)</f>
        <v>23</v>
      </c>
      <c r="M210" s="17"/>
      <c r="N210" s="17" t="s">
        <v>347</v>
      </c>
      <c r="O210" s="17"/>
      <c r="P210" s="17">
        <v>22</v>
      </c>
      <c r="Q210" s="17">
        <f t="shared" si="52"/>
        <v>22</v>
      </c>
      <c r="R210" s="17">
        <f t="shared" si="43"/>
        <v>22.5</v>
      </c>
      <c r="T210" s="7">
        <f t="shared" si="50"/>
        <v>0.00012352432431994023</v>
      </c>
      <c r="V210" s="30">
        <f>+claims!D210</f>
        <v>0</v>
      </c>
      <c r="W210" s="30">
        <f>+claims!E210</f>
        <v>0</v>
      </c>
      <c r="X210" s="30">
        <f>+claims!F210</f>
        <v>0</v>
      </c>
      <c r="Z210" s="7">
        <f t="shared" si="46"/>
        <v>0</v>
      </c>
      <c r="AA210" s="7">
        <f t="shared" si="47"/>
        <v>0</v>
      </c>
      <c r="AB210" s="7">
        <f t="shared" si="48"/>
        <v>0</v>
      </c>
      <c r="AD210" s="7">
        <f t="shared" si="45"/>
        <v>0</v>
      </c>
    </row>
    <row r="211" spans="1:30" ht="12.75" outlineLevel="1">
      <c r="A211" t="s">
        <v>348</v>
      </c>
      <c r="B211" t="s">
        <v>349</v>
      </c>
      <c r="C211" s="17"/>
      <c r="D211" s="17" t="s">
        <v>349</v>
      </c>
      <c r="E211" s="17"/>
      <c r="F211" s="17">
        <v>31</v>
      </c>
      <c r="G211" s="17">
        <f t="shared" si="51"/>
        <v>31</v>
      </c>
      <c r="H211" s="17"/>
      <c r="I211" s="17" t="s">
        <v>349</v>
      </c>
      <c r="J211" s="17"/>
      <c r="K211" s="17">
        <v>32</v>
      </c>
      <c r="L211" s="17">
        <f t="shared" si="53"/>
        <v>32</v>
      </c>
      <c r="M211" s="17"/>
      <c r="N211" s="17" t="s">
        <v>349</v>
      </c>
      <c r="O211" s="17"/>
      <c r="P211" s="17">
        <v>34</v>
      </c>
      <c r="Q211" s="17">
        <f t="shared" si="52"/>
        <v>34</v>
      </c>
      <c r="R211" s="17">
        <f t="shared" si="43"/>
        <v>32.833333333333336</v>
      </c>
      <c r="T211" s="7">
        <f t="shared" si="50"/>
        <v>0.0001802540140076165</v>
      </c>
      <c r="V211" s="30">
        <f>+claims!D211</f>
        <v>0</v>
      </c>
      <c r="W211" s="30">
        <f>+claims!E211</f>
        <v>0</v>
      </c>
      <c r="X211" s="30">
        <f>+claims!F211</f>
        <v>2</v>
      </c>
      <c r="Z211" s="7">
        <f t="shared" si="46"/>
        <v>0</v>
      </c>
      <c r="AA211" s="7">
        <f t="shared" si="47"/>
        <v>0</v>
      </c>
      <c r="AB211" s="7">
        <f t="shared" si="48"/>
        <v>0.02</v>
      </c>
      <c r="AD211" s="7">
        <f t="shared" si="45"/>
        <v>0.01</v>
      </c>
    </row>
    <row r="212" spans="1:30" ht="12.75" outlineLevel="1">
      <c r="A212" t="s">
        <v>350</v>
      </c>
      <c r="B212" t="s">
        <v>351</v>
      </c>
      <c r="C212" s="17"/>
      <c r="D212" s="17" t="s">
        <v>351</v>
      </c>
      <c r="E212" s="17"/>
      <c r="F212" s="17">
        <v>17</v>
      </c>
      <c r="G212" s="17">
        <f t="shared" si="51"/>
        <v>17</v>
      </c>
      <c r="H212" s="17"/>
      <c r="I212" s="17" t="s">
        <v>351</v>
      </c>
      <c r="J212" s="17"/>
      <c r="K212" s="17">
        <v>14</v>
      </c>
      <c r="L212" s="17">
        <f t="shared" si="53"/>
        <v>14</v>
      </c>
      <c r="M212" s="17"/>
      <c r="N212" s="17" t="s">
        <v>351</v>
      </c>
      <c r="O212" s="17"/>
      <c r="P212" s="17">
        <v>14.5</v>
      </c>
      <c r="Q212" s="17">
        <f t="shared" si="52"/>
        <v>14.5</v>
      </c>
      <c r="R212" s="17">
        <f t="shared" si="43"/>
        <v>14.75</v>
      </c>
      <c r="T212" s="7">
        <f t="shared" si="50"/>
        <v>8.097705705418304E-05</v>
      </c>
      <c r="V212" s="30">
        <f>+claims!D212</f>
        <v>0</v>
      </c>
      <c r="W212" s="30">
        <f>+claims!E212</f>
        <v>0</v>
      </c>
      <c r="X212" s="30">
        <f>+claims!F212</f>
        <v>0</v>
      </c>
      <c r="Z212" s="7">
        <f t="shared" si="46"/>
        <v>0</v>
      </c>
      <c r="AA212" s="7">
        <f t="shared" si="47"/>
        <v>0</v>
      </c>
      <c r="AB212" s="7">
        <f t="shared" si="48"/>
        <v>0</v>
      </c>
      <c r="AD212" s="7">
        <f t="shared" si="45"/>
        <v>0</v>
      </c>
    </row>
    <row r="213" spans="1:30" ht="12.75" outlineLevel="1">
      <c r="A213" t="s">
        <v>352</v>
      </c>
      <c r="B213" t="s">
        <v>353</v>
      </c>
      <c r="C213" s="17"/>
      <c r="D213" s="17" t="s">
        <v>353</v>
      </c>
      <c r="E213" s="17"/>
      <c r="F213" s="17">
        <v>3</v>
      </c>
      <c r="G213" s="17">
        <f t="shared" si="51"/>
        <v>3</v>
      </c>
      <c r="H213" s="17"/>
      <c r="I213" s="17" t="s">
        <v>353</v>
      </c>
      <c r="J213" s="17"/>
      <c r="K213" s="17">
        <v>3</v>
      </c>
      <c r="L213" s="17">
        <f t="shared" si="53"/>
        <v>3</v>
      </c>
      <c r="M213" s="17"/>
      <c r="N213" s="17" t="s">
        <v>353</v>
      </c>
      <c r="O213" s="17"/>
      <c r="P213" s="17">
        <v>3.5</v>
      </c>
      <c r="Q213" s="17">
        <f t="shared" si="52"/>
        <v>3.5</v>
      </c>
      <c r="R213" s="17">
        <f t="shared" si="43"/>
        <v>3.25</v>
      </c>
      <c r="T213" s="7">
        <f t="shared" si="50"/>
        <v>1.7842402401769143E-05</v>
      </c>
      <c r="V213" s="30">
        <f>+claims!D213</f>
        <v>0</v>
      </c>
      <c r="W213" s="30">
        <f>+claims!E213</f>
        <v>0</v>
      </c>
      <c r="X213" s="30">
        <f>+claims!F213</f>
        <v>0</v>
      </c>
      <c r="Z213" s="7">
        <f t="shared" si="46"/>
        <v>0</v>
      </c>
      <c r="AA213" s="7">
        <f t="shared" si="47"/>
        <v>0</v>
      </c>
      <c r="AB213" s="7">
        <f t="shared" si="48"/>
        <v>0</v>
      </c>
      <c r="AD213" s="7">
        <f t="shared" si="45"/>
        <v>0</v>
      </c>
    </row>
    <row r="214" spans="1:30" ht="12.75" outlineLevel="1">
      <c r="A214" t="s">
        <v>354</v>
      </c>
      <c r="B214" t="s">
        <v>355</v>
      </c>
      <c r="C214" s="17"/>
      <c r="D214" s="17" t="s">
        <v>355</v>
      </c>
      <c r="E214" s="17"/>
      <c r="F214" s="17">
        <v>27</v>
      </c>
      <c r="G214" s="17">
        <f t="shared" si="51"/>
        <v>27</v>
      </c>
      <c r="H214" s="17"/>
      <c r="I214" s="17" t="s">
        <v>355</v>
      </c>
      <c r="J214" s="17"/>
      <c r="K214" s="17">
        <v>26</v>
      </c>
      <c r="L214" s="17">
        <f t="shared" si="53"/>
        <v>26</v>
      </c>
      <c r="M214" s="17"/>
      <c r="N214" s="17" t="s">
        <v>355</v>
      </c>
      <c r="O214" s="17"/>
      <c r="P214" s="17">
        <v>24</v>
      </c>
      <c r="Q214" s="17">
        <f t="shared" si="52"/>
        <v>24</v>
      </c>
      <c r="R214" s="17">
        <f t="shared" si="43"/>
        <v>25.166666666666668</v>
      </c>
      <c r="T214" s="7">
        <f t="shared" si="50"/>
        <v>0.00013816424423934056</v>
      </c>
      <c r="V214" s="30">
        <f>+claims!D214</f>
        <v>0</v>
      </c>
      <c r="W214" s="30">
        <f>+claims!E214</f>
        <v>0</v>
      </c>
      <c r="X214" s="30">
        <f>+claims!F214</f>
        <v>1</v>
      </c>
      <c r="Z214" s="7">
        <f t="shared" si="46"/>
        <v>0</v>
      </c>
      <c r="AA214" s="7">
        <f t="shared" si="47"/>
        <v>0</v>
      </c>
      <c r="AB214" s="7">
        <f t="shared" si="48"/>
        <v>0.01</v>
      </c>
      <c r="AD214" s="7">
        <f t="shared" si="45"/>
        <v>0.005</v>
      </c>
    </row>
    <row r="215" spans="1:30" ht="12.75" outlineLevel="1">
      <c r="A215" t="s">
        <v>356</v>
      </c>
      <c r="B215" t="s">
        <v>357</v>
      </c>
      <c r="C215" s="17"/>
      <c r="D215" s="17" t="s">
        <v>357</v>
      </c>
      <c r="E215" s="17"/>
      <c r="F215" s="17">
        <v>40</v>
      </c>
      <c r="G215" s="17">
        <f t="shared" si="51"/>
        <v>40</v>
      </c>
      <c r="H215" s="17"/>
      <c r="I215" s="17" t="s">
        <v>357</v>
      </c>
      <c r="J215" s="17"/>
      <c r="K215" s="17">
        <v>40</v>
      </c>
      <c r="L215" s="17">
        <f t="shared" si="53"/>
        <v>40</v>
      </c>
      <c r="M215" s="17"/>
      <c r="N215" s="17" t="s">
        <v>357</v>
      </c>
      <c r="O215" s="17"/>
      <c r="P215" s="17">
        <v>37.5</v>
      </c>
      <c r="Q215" s="17">
        <f t="shared" si="52"/>
        <v>37.5</v>
      </c>
      <c r="R215" s="17">
        <f t="shared" si="43"/>
        <v>38.75</v>
      </c>
      <c r="T215" s="7">
        <f t="shared" si="50"/>
        <v>0.00021273633632878594</v>
      </c>
      <c r="V215" s="30">
        <f>+claims!D215</f>
        <v>0</v>
      </c>
      <c r="W215" s="30">
        <f>+claims!E215</f>
        <v>0</v>
      </c>
      <c r="X215" s="30">
        <f>+claims!F215</f>
        <v>0</v>
      </c>
      <c r="Z215" s="7">
        <f t="shared" si="46"/>
        <v>0</v>
      </c>
      <c r="AA215" s="7">
        <f t="shared" si="47"/>
        <v>0</v>
      </c>
      <c r="AB215" s="7">
        <f t="shared" si="48"/>
        <v>0</v>
      </c>
      <c r="AD215" s="7">
        <f t="shared" si="45"/>
        <v>0</v>
      </c>
    </row>
    <row r="216" spans="1:30" ht="12.75" outlineLevel="1">
      <c r="A216" t="s">
        <v>358</v>
      </c>
      <c r="B216" t="s">
        <v>359</v>
      </c>
      <c r="C216" s="17"/>
      <c r="D216" s="17" t="s">
        <v>359</v>
      </c>
      <c r="E216" s="17"/>
      <c r="F216" s="17">
        <v>11.5</v>
      </c>
      <c r="G216" s="17">
        <f t="shared" si="51"/>
        <v>11.5</v>
      </c>
      <c r="H216" s="17"/>
      <c r="I216" s="17" t="s">
        <v>359</v>
      </c>
      <c r="J216" s="17"/>
      <c r="K216" s="17">
        <v>11.5</v>
      </c>
      <c r="L216" s="17">
        <f t="shared" si="53"/>
        <v>11.5</v>
      </c>
      <c r="M216" s="17"/>
      <c r="N216" s="17" t="s">
        <v>359</v>
      </c>
      <c r="O216" s="17"/>
      <c r="P216" s="17">
        <v>11.5</v>
      </c>
      <c r="Q216" s="17">
        <f t="shared" si="52"/>
        <v>11.5</v>
      </c>
      <c r="R216" s="17">
        <f t="shared" si="43"/>
        <v>11.5</v>
      </c>
      <c r="T216" s="7">
        <f t="shared" si="50"/>
        <v>6.31346546524139E-05</v>
      </c>
      <c r="V216" s="30">
        <f>+claims!D216</f>
        <v>0</v>
      </c>
      <c r="W216" s="30">
        <f>+claims!E216</f>
        <v>0</v>
      </c>
      <c r="X216" s="30">
        <f>+claims!F216</f>
        <v>1</v>
      </c>
      <c r="Z216" s="7">
        <f t="shared" si="46"/>
        <v>0</v>
      </c>
      <c r="AA216" s="7">
        <f t="shared" si="47"/>
        <v>0</v>
      </c>
      <c r="AB216" s="7">
        <f t="shared" si="48"/>
        <v>0.01</v>
      </c>
      <c r="AD216" s="7">
        <f t="shared" si="45"/>
        <v>0.005</v>
      </c>
    </row>
    <row r="217" spans="1:30" ht="12.75" outlineLevel="1">
      <c r="A217" t="s">
        <v>360</v>
      </c>
      <c r="B217" t="s">
        <v>361</v>
      </c>
      <c r="C217" s="17"/>
      <c r="D217" s="17" t="s">
        <v>361</v>
      </c>
      <c r="E217" s="17"/>
      <c r="F217" s="17">
        <v>153.5</v>
      </c>
      <c r="G217" s="17">
        <f t="shared" si="51"/>
        <v>153.5</v>
      </c>
      <c r="H217" s="17"/>
      <c r="I217" s="17" t="s">
        <v>361</v>
      </c>
      <c r="J217" s="17"/>
      <c r="K217" s="17">
        <v>171</v>
      </c>
      <c r="L217" s="17">
        <f t="shared" si="53"/>
        <v>171</v>
      </c>
      <c r="M217" s="17"/>
      <c r="N217" s="17" t="s">
        <v>361</v>
      </c>
      <c r="O217" s="17"/>
      <c r="P217" s="17">
        <v>171.5</v>
      </c>
      <c r="Q217" s="17">
        <f t="shared" si="52"/>
        <v>171.5</v>
      </c>
      <c r="R217" s="17">
        <f t="shared" si="43"/>
        <v>168.33333333333334</v>
      </c>
      <c r="T217" s="7">
        <f t="shared" si="50"/>
        <v>0.0009241449449121455</v>
      </c>
      <c r="V217" s="30">
        <f>+claims!D217</f>
        <v>1</v>
      </c>
      <c r="W217" s="30">
        <f>+claims!E217</f>
        <v>7</v>
      </c>
      <c r="X217" s="30">
        <f>+claims!F217</f>
        <v>3</v>
      </c>
      <c r="Z217" s="7">
        <f t="shared" si="46"/>
        <v>0.006514657980456026</v>
      </c>
      <c r="AA217" s="7">
        <f t="shared" si="47"/>
        <v>0.04093567251461988</v>
      </c>
      <c r="AB217" s="7">
        <f t="shared" si="48"/>
        <v>0.01749271137026239</v>
      </c>
      <c r="AD217" s="7">
        <f t="shared" si="45"/>
        <v>0.02347735618674716</v>
      </c>
    </row>
    <row r="218" spans="1:30" ht="12.75" outlineLevel="1">
      <c r="A218" t="s">
        <v>504</v>
      </c>
      <c r="B218" t="s">
        <v>365</v>
      </c>
      <c r="C218" s="17"/>
      <c r="D218" s="17" t="s">
        <v>365</v>
      </c>
      <c r="E218" s="17"/>
      <c r="F218" s="17">
        <v>21</v>
      </c>
      <c r="G218" s="17">
        <f>AVERAGE(C218:F218)</f>
        <v>21</v>
      </c>
      <c r="H218" s="17"/>
      <c r="I218" s="17" t="s">
        <v>365</v>
      </c>
      <c r="J218" s="17"/>
      <c r="K218" s="17">
        <v>20</v>
      </c>
      <c r="L218" s="17">
        <f>AVERAGE(H218:K218)</f>
        <v>20</v>
      </c>
      <c r="M218" s="17"/>
      <c r="N218" s="17" t="s">
        <v>365</v>
      </c>
      <c r="O218" s="17"/>
      <c r="P218" s="17">
        <v>19</v>
      </c>
      <c r="Q218" s="17">
        <f>AVERAGE(M218:P218)</f>
        <v>19</v>
      </c>
      <c r="R218" s="17">
        <f>IF(G218&gt;0,(+G218+(L218*2)+(Q218*3))/6,IF(L218&gt;0,((L218*2)+(Q218*3))/5,Q218))</f>
        <v>19.666666666666668</v>
      </c>
      <c r="T218" s="7">
        <f t="shared" si="50"/>
        <v>0.00010796940940557739</v>
      </c>
      <c r="V218" s="30">
        <f>+claims!D218</f>
        <v>0</v>
      </c>
      <c r="W218" s="30">
        <f>+claims!E218</f>
        <v>0</v>
      </c>
      <c r="X218" s="30">
        <f>+claims!F218</f>
        <v>0</v>
      </c>
      <c r="Z218" s="7">
        <f>IF(G218&gt;100,IF(V218&lt;1,0,+V218/G218),IF(V218&lt;1,0,+V218/100))</f>
        <v>0</v>
      </c>
      <c r="AA218" s="7">
        <f>IF(L218&gt;100,IF(W218&lt;1,0,+W218/L218),IF(W218&lt;1,0,+W218/100))</f>
        <v>0</v>
      </c>
      <c r="AB218" s="7">
        <f>IF(Q218&gt;100,IF(X218&lt;1,0,+X218/Q218),IF(X218&lt;1,0,+X218/100))</f>
        <v>0</v>
      </c>
      <c r="AD218" s="7">
        <f>(+Z218+(AA218*2)+(AB218*3))/6</f>
        <v>0</v>
      </c>
    </row>
    <row r="219" spans="1:30" ht="12.75" outlineLevel="1">
      <c r="A219" t="s">
        <v>505</v>
      </c>
      <c r="B219" t="s">
        <v>366</v>
      </c>
      <c r="C219" s="17"/>
      <c r="D219" s="17" t="s">
        <v>366</v>
      </c>
      <c r="E219" s="17"/>
      <c r="F219" s="17">
        <v>10</v>
      </c>
      <c r="G219" s="17">
        <f>AVERAGE(C219:F219)</f>
        <v>10</v>
      </c>
      <c r="H219" s="17"/>
      <c r="I219" s="17" t="s">
        <v>366</v>
      </c>
      <c r="J219" s="17"/>
      <c r="K219" s="17">
        <v>12</v>
      </c>
      <c r="L219" s="17">
        <f>AVERAGE(H219:K219)</f>
        <v>12</v>
      </c>
      <c r="M219" s="17"/>
      <c r="N219" s="17" t="s">
        <v>366</v>
      </c>
      <c r="O219" s="17"/>
      <c r="P219" s="17">
        <v>12</v>
      </c>
      <c r="Q219" s="17">
        <f>AVERAGE(M219:P219)</f>
        <v>12</v>
      </c>
      <c r="R219" s="17">
        <f>IF(G219&gt;0,(+G219+(L219*2)+(Q219*3))/6,IF(L219&gt;0,((L219*2)+(Q219*3))/5,Q219))</f>
        <v>11.666666666666666</v>
      </c>
      <c r="T219" s="7">
        <f t="shared" si="50"/>
        <v>6.404964964737642E-05</v>
      </c>
      <c r="V219" s="30">
        <f>+claims!D219</f>
        <v>0</v>
      </c>
      <c r="W219" s="30">
        <f>+claims!E219</f>
        <v>0</v>
      </c>
      <c r="X219" s="30">
        <f>+claims!F219</f>
        <v>0</v>
      </c>
      <c r="Z219" s="7">
        <f>IF(G219&gt;100,IF(V219&lt;1,0,+V219/G219),IF(V219&lt;1,0,+V219/100))</f>
        <v>0</v>
      </c>
      <c r="AA219" s="7">
        <f>IF(L219&gt;100,IF(W219&lt;1,0,+W219/L219),IF(W219&lt;1,0,+W219/100))</f>
        <v>0</v>
      </c>
      <c r="AB219" s="7">
        <f>IF(Q219&gt;100,IF(X219&lt;1,0,+X219/Q219),IF(X219&lt;1,0,+X219/100))</f>
        <v>0</v>
      </c>
      <c r="AD219" s="7">
        <f>(+Z219+(AA219*2)+(AB219*3))/6</f>
        <v>0</v>
      </c>
    </row>
    <row r="220" spans="1:30" ht="12.75" outlineLevel="1">
      <c r="A220" t="s">
        <v>506</v>
      </c>
      <c r="B220" t="s">
        <v>362</v>
      </c>
      <c r="C220" s="17"/>
      <c r="D220" s="17" t="s">
        <v>362</v>
      </c>
      <c r="E220" s="17"/>
      <c r="F220" s="17">
        <v>10</v>
      </c>
      <c r="G220" s="17">
        <f t="shared" si="51"/>
        <v>10</v>
      </c>
      <c r="H220" s="17"/>
      <c r="I220" s="17" t="s">
        <v>362</v>
      </c>
      <c r="J220" s="17"/>
      <c r="K220" s="17">
        <v>9.5</v>
      </c>
      <c r="L220" s="17">
        <f t="shared" si="53"/>
        <v>9.5</v>
      </c>
      <c r="M220" s="17"/>
      <c r="N220" s="17" t="s">
        <v>362</v>
      </c>
      <c r="O220" s="17"/>
      <c r="P220" s="17">
        <v>8</v>
      </c>
      <c r="Q220" s="17">
        <f t="shared" si="52"/>
        <v>8</v>
      </c>
      <c r="R220" s="17">
        <f t="shared" si="43"/>
        <v>8.833333333333334</v>
      </c>
      <c r="T220" s="7">
        <f t="shared" si="50"/>
        <v>4.849473473301357E-05</v>
      </c>
      <c r="V220" s="30">
        <f>+claims!D220</f>
        <v>0</v>
      </c>
      <c r="W220" s="30">
        <f>+claims!E220</f>
        <v>0</v>
      </c>
      <c r="X220" s="30">
        <f>+claims!F220</f>
        <v>0</v>
      </c>
      <c r="Z220" s="7">
        <f t="shared" si="46"/>
        <v>0</v>
      </c>
      <c r="AA220" s="7">
        <f t="shared" si="47"/>
        <v>0</v>
      </c>
      <c r="AB220" s="7">
        <f t="shared" si="48"/>
        <v>0</v>
      </c>
      <c r="AD220" s="7">
        <f t="shared" si="45"/>
        <v>0</v>
      </c>
    </row>
    <row r="221" spans="1:30" ht="12.75" outlineLevel="1">
      <c r="A221" t="s">
        <v>364</v>
      </c>
      <c r="B221" t="s">
        <v>363</v>
      </c>
      <c r="C221" s="17"/>
      <c r="D221" s="17" t="s">
        <v>363</v>
      </c>
      <c r="E221" s="17"/>
      <c r="F221" s="17">
        <v>58.5</v>
      </c>
      <c r="G221" s="17">
        <f t="shared" si="51"/>
        <v>58.5</v>
      </c>
      <c r="H221" s="17"/>
      <c r="I221" s="17" t="s">
        <v>363</v>
      </c>
      <c r="J221" s="17"/>
      <c r="K221" s="17">
        <v>62</v>
      </c>
      <c r="L221" s="17">
        <f t="shared" si="53"/>
        <v>62</v>
      </c>
      <c r="M221" s="17"/>
      <c r="N221" s="17" t="s">
        <v>363</v>
      </c>
      <c r="O221" s="17"/>
      <c r="P221" s="17">
        <v>69</v>
      </c>
      <c r="Q221" s="17">
        <f t="shared" si="52"/>
        <v>69</v>
      </c>
      <c r="R221" s="17">
        <f t="shared" si="43"/>
        <v>64.91666666666667</v>
      </c>
      <c r="T221" s="7">
        <f t="shared" si="50"/>
        <v>0.00035639055053790167</v>
      </c>
      <c r="V221" s="30">
        <f>+claims!D221</f>
        <v>1</v>
      </c>
      <c r="W221" s="30">
        <f>+claims!E221</f>
        <v>3</v>
      </c>
      <c r="X221" s="30">
        <f>+claims!F221</f>
        <v>1</v>
      </c>
      <c r="Z221" s="7">
        <f t="shared" si="46"/>
        <v>0.01</v>
      </c>
      <c r="AA221" s="7">
        <f t="shared" si="47"/>
        <v>0.03</v>
      </c>
      <c r="AB221" s="7">
        <f t="shared" si="48"/>
        <v>0.01</v>
      </c>
      <c r="AD221" s="7">
        <f t="shared" si="45"/>
        <v>0.016666666666666666</v>
      </c>
    </row>
    <row r="222" spans="1:30" ht="12.75" outlineLevel="1">
      <c r="A222" t="s">
        <v>367</v>
      </c>
      <c r="B222" t="s">
        <v>368</v>
      </c>
      <c r="C222" s="17"/>
      <c r="D222" s="17" t="s">
        <v>368</v>
      </c>
      <c r="E222" s="17"/>
      <c r="F222" s="17">
        <v>68</v>
      </c>
      <c r="G222" s="17">
        <f t="shared" si="51"/>
        <v>68</v>
      </c>
      <c r="H222" s="17"/>
      <c r="I222" s="17" t="s">
        <v>368</v>
      </c>
      <c r="J222" s="17"/>
      <c r="K222" s="17">
        <v>70</v>
      </c>
      <c r="L222" s="17">
        <f t="shared" si="53"/>
        <v>70</v>
      </c>
      <c r="M222" s="17"/>
      <c r="N222" s="17" t="s">
        <v>368</v>
      </c>
      <c r="O222" s="17"/>
      <c r="P222" s="17">
        <v>70</v>
      </c>
      <c r="Q222" s="17">
        <f t="shared" si="52"/>
        <v>70</v>
      </c>
      <c r="R222" s="17">
        <f t="shared" si="43"/>
        <v>69.66666666666667</v>
      </c>
      <c r="T222" s="7">
        <f t="shared" si="50"/>
        <v>0.0003824679078943335</v>
      </c>
      <c r="V222" s="30">
        <f>+claims!D222</f>
        <v>1</v>
      </c>
      <c r="W222" s="30">
        <f>+claims!E222</f>
        <v>0</v>
      </c>
      <c r="X222" s="30">
        <f>+claims!F222</f>
        <v>0</v>
      </c>
      <c r="Z222" s="7">
        <f t="shared" si="46"/>
        <v>0.01</v>
      </c>
      <c r="AA222" s="7">
        <f t="shared" si="47"/>
        <v>0</v>
      </c>
      <c r="AB222" s="7">
        <f t="shared" si="48"/>
        <v>0</v>
      </c>
      <c r="AD222" s="7">
        <f t="shared" si="45"/>
        <v>0.0016666666666666668</v>
      </c>
    </row>
    <row r="223" spans="1:30" ht="12.75" outlineLevel="1">
      <c r="A223" t="s">
        <v>369</v>
      </c>
      <c r="B223" t="s">
        <v>370</v>
      </c>
      <c r="C223" s="17"/>
      <c r="D223" s="17" t="s">
        <v>370</v>
      </c>
      <c r="E223" s="17"/>
      <c r="F223" s="17">
        <v>8</v>
      </c>
      <c r="G223" s="17">
        <f t="shared" si="51"/>
        <v>8</v>
      </c>
      <c r="H223" s="17"/>
      <c r="I223" s="17" t="s">
        <v>370</v>
      </c>
      <c r="J223" s="17"/>
      <c r="K223" s="17">
        <v>8</v>
      </c>
      <c r="L223" s="17">
        <f t="shared" si="53"/>
        <v>8</v>
      </c>
      <c r="M223" s="17"/>
      <c r="N223" s="17" t="s">
        <v>370</v>
      </c>
      <c r="O223" s="17"/>
      <c r="P223" s="17">
        <v>8</v>
      </c>
      <c r="Q223" s="17">
        <f t="shared" si="52"/>
        <v>8</v>
      </c>
      <c r="R223" s="17">
        <f t="shared" si="43"/>
        <v>8</v>
      </c>
      <c r="T223" s="7">
        <f t="shared" si="50"/>
        <v>4.391975975820097E-05</v>
      </c>
      <c r="V223" s="30">
        <f>+claims!D223</f>
        <v>0</v>
      </c>
      <c r="W223" s="30">
        <f>+claims!E223</f>
        <v>0</v>
      </c>
      <c r="X223" s="30">
        <f>+claims!F223</f>
        <v>0</v>
      </c>
      <c r="Z223" s="7">
        <f t="shared" si="46"/>
        <v>0</v>
      </c>
      <c r="AA223" s="7">
        <f t="shared" si="47"/>
        <v>0</v>
      </c>
      <c r="AB223" s="7">
        <f t="shared" si="48"/>
        <v>0</v>
      </c>
      <c r="AD223" s="7">
        <f t="shared" si="45"/>
        <v>0</v>
      </c>
    </row>
    <row r="224" spans="1:30" ht="12.75" outlineLevel="1">
      <c r="A224" t="s">
        <v>371</v>
      </c>
      <c r="B224" t="s">
        <v>372</v>
      </c>
      <c r="C224" s="17"/>
      <c r="D224" s="17" t="s">
        <v>372</v>
      </c>
      <c r="E224" s="17"/>
      <c r="F224" s="17">
        <v>8</v>
      </c>
      <c r="G224" s="17">
        <f t="shared" si="51"/>
        <v>8</v>
      </c>
      <c r="H224" s="17"/>
      <c r="I224" s="17" t="s">
        <v>372</v>
      </c>
      <c r="J224" s="17"/>
      <c r="K224" s="17">
        <v>9</v>
      </c>
      <c r="L224" s="17">
        <f t="shared" si="53"/>
        <v>9</v>
      </c>
      <c r="M224" s="17"/>
      <c r="N224" s="17" t="s">
        <v>372</v>
      </c>
      <c r="O224" s="17"/>
      <c r="P224" s="17">
        <v>9</v>
      </c>
      <c r="Q224" s="17">
        <f t="shared" si="52"/>
        <v>9</v>
      </c>
      <c r="R224" s="17">
        <f t="shared" si="43"/>
        <v>8.833333333333334</v>
      </c>
      <c r="T224" s="7">
        <f t="shared" si="50"/>
        <v>4.849473473301357E-05</v>
      </c>
      <c r="V224" s="30">
        <f>+claims!D224</f>
        <v>0</v>
      </c>
      <c r="W224" s="30">
        <f>+claims!E224</f>
        <v>0</v>
      </c>
      <c r="X224" s="30">
        <f>+claims!F224</f>
        <v>0</v>
      </c>
      <c r="Z224" s="7">
        <f t="shared" si="46"/>
        <v>0</v>
      </c>
      <c r="AA224" s="7">
        <f t="shared" si="47"/>
        <v>0</v>
      </c>
      <c r="AB224" s="7">
        <f t="shared" si="48"/>
        <v>0</v>
      </c>
      <c r="AD224" s="7">
        <f t="shared" si="45"/>
        <v>0</v>
      </c>
    </row>
    <row r="225" spans="1:30" ht="12.75" outlineLevel="1">
      <c r="A225" t="s">
        <v>373</v>
      </c>
      <c r="B225" t="s">
        <v>374</v>
      </c>
      <c r="C225" s="17"/>
      <c r="D225" s="17" t="s">
        <v>374</v>
      </c>
      <c r="E225" s="17"/>
      <c r="F225" s="17">
        <v>115.5</v>
      </c>
      <c r="G225" s="17">
        <f t="shared" si="51"/>
        <v>115.5</v>
      </c>
      <c r="H225" s="17"/>
      <c r="I225" s="17" t="s">
        <v>374</v>
      </c>
      <c r="J225" s="17"/>
      <c r="K225" s="17">
        <v>104.5</v>
      </c>
      <c r="L225" s="17">
        <f t="shared" si="53"/>
        <v>104.5</v>
      </c>
      <c r="M225" s="17"/>
      <c r="N225" s="17" t="s">
        <v>374</v>
      </c>
      <c r="O225" s="17"/>
      <c r="P225" s="17">
        <v>95.5</v>
      </c>
      <c r="Q225" s="17">
        <f t="shared" si="52"/>
        <v>95.5</v>
      </c>
      <c r="R225" s="17">
        <f t="shared" si="43"/>
        <v>101.83333333333333</v>
      </c>
      <c r="T225" s="7">
        <f t="shared" si="50"/>
        <v>0.0005590619419220998</v>
      </c>
      <c r="V225" s="30">
        <f>+claims!D225</f>
        <v>6</v>
      </c>
      <c r="W225" s="30">
        <f>+claims!E225</f>
        <v>7</v>
      </c>
      <c r="X225" s="30">
        <f>+claims!F225</f>
        <v>2</v>
      </c>
      <c r="Z225" s="7">
        <f t="shared" si="46"/>
        <v>0.05194805194805195</v>
      </c>
      <c r="AA225" s="7">
        <f t="shared" si="47"/>
        <v>0.06698564593301436</v>
      </c>
      <c r="AB225" s="7">
        <f t="shared" si="48"/>
        <v>0.02</v>
      </c>
      <c r="AD225" s="7">
        <f t="shared" si="45"/>
        <v>0.04098655730234677</v>
      </c>
    </row>
    <row r="226" spans="1:30" ht="12.75" outlineLevel="1">
      <c r="A226" t="s">
        <v>375</v>
      </c>
      <c r="B226" t="s">
        <v>376</v>
      </c>
      <c r="C226" s="17"/>
      <c r="D226" s="17" t="s">
        <v>376</v>
      </c>
      <c r="E226" s="17"/>
      <c r="F226" s="17">
        <v>11</v>
      </c>
      <c r="G226" s="17">
        <f t="shared" si="51"/>
        <v>11</v>
      </c>
      <c r="H226" s="17"/>
      <c r="I226" s="17" t="s">
        <v>376</v>
      </c>
      <c r="J226" s="17"/>
      <c r="K226" s="17">
        <v>9</v>
      </c>
      <c r="L226" s="17">
        <f t="shared" si="53"/>
        <v>9</v>
      </c>
      <c r="M226" s="17"/>
      <c r="N226" s="17" t="s">
        <v>376</v>
      </c>
      <c r="O226" s="17"/>
      <c r="P226" s="17">
        <v>10</v>
      </c>
      <c r="Q226" s="17">
        <f t="shared" si="52"/>
        <v>10</v>
      </c>
      <c r="R226" s="17">
        <f t="shared" si="43"/>
        <v>9.833333333333334</v>
      </c>
      <c r="T226" s="7">
        <f t="shared" si="50"/>
        <v>5.3984704702788694E-05</v>
      </c>
      <c r="V226" s="30">
        <f>+claims!D226</f>
        <v>0</v>
      </c>
      <c r="W226" s="30">
        <f>+claims!E226</f>
        <v>0</v>
      </c>
      <c r="X226" s="30">
        <f>+claims!F226</f>
        <v>0</v>
      </c>
      <c r="Z226" s="7">
        <f t="shared" si="46"/>
        <v>0</v>
      </c>
      <c r="AA226" s="7">
        <f t="shared" si="47"/>
        <v>0</v>
      </c>
      <c r="AB226" s="7">
        <f t="shared" si="48"/>
        <v>0</v>
      </c>
      <c r="AD226" s="7">
        <f t="shared" si="45"/>
        <v>0</v>
      </c>
    </row>
    <row r="227" spans="1:30" ht="12.75" outlineLevel="1">
      <c r="A227" t="s">
        <v>377</v>
      </c>
      <c r="B227" t="s">
        <v>378</v>
      </c>
      <c r="C227" s="17"/>
      <c r="D227" s="17" t="s">
        <v>378</v>
      </c>
      <c r="E227" s="17"/>
      <c r="F227" s="17">
        <v>15</v>
      </c>
      <c r="G227" s="17">
        <f t="shared" si="51"/>
        <v>15</v>
      </c>
      <c r="H227" s="17"/>
      <c r="I227" s="17" t="s">
        <v>378</v>
      </c>
      <c r="J227" s="17"/>
      <c r="K227" s="17">
        <v>15</v>
      </c>
      <c r="L227" s="17">
        <f t="shared" si="53"/>
        <v>15</v>
      </c>
      <c r="M227" s="17"/>
      <c r="N227" s="17" t="s">
        <v>378</v>
      </c>
      <c r="O227" s="17"/>
      <c r="P227" s="17">
        <v>15</v>
      </c>
      <c r="Q227" s="17">
        <f t="shared" si="52"/>
        <v>15</v>
      </c>
      <c r="R227" s="17">
        <f t="shared" si="43"/>
        <v>15</v>
      </c>
      <c r="T227" s="7">
        <f t="shared" si="50"/>
        <v>8.234954954662681E-05</v>
      </c>
      <c r="V227" s="30">
        <f>+claims!D227</f>
        <v>0</v>
      </c>
      <c r="W227" s="30">
        <f>+claims!E227</f>
        <v>0</v>
      </c>
      <c r="X227" s="30">
        <f>+claims!F227</f>
        <v>0</v>
      </c>
      <c r="Z227" s="7">
        <f t="shared" si="46"/>
        <v>0</v>
      </c>
      <c r="AA227" s="7">
        <f t="shared" si="47"/>
        <v>0</v>
      </c>
      <c r="AB227" s="7">
        <f t="shared" si="48"/>
        <v>0</v>
      </c>
      <c r="AD227" s="7">
        <f t="shared" si="45"/>
        <v>0</v>
      </c>
    </row>
    <row r="228" spans="1:30" ht="12.75" outlineLevel="1">
      <c r="A228" t="s">
        <v>379</v>
      </c>
      <c r="B228" t="s">
        <v>380</v>
      </c>
      <c r="C228" s="17"/>
      <c r="D228" s="17" t="s">
        <v>380</v>
      </c>
      <c r="E228" s="17"/>
      <c r="F228" s="17">
        <v>20</v>
      </c>
      <c r="G228" s="17">
        <f t="shared" si="51"/>
        <v>20</v>
      </c>
      <c r="H228" s="17"/>
      <c r="I228" s="17" t="s">
        <v>380</v>
      </c>
      <c r="J228" s="17"/>
      <c r="K228" s="17">
        <v>22</v>
      </c>
      <c r="L228" s="17">
        <f t="shared" si="53"/>
        <v>22</v>
      </c>
      <c r="M228" s="17"/>
      <c r="N228" s="17" t="s">
        <v>380</v>
      </c>
      <c r="O228" s="17"/>
      <c r="P228" s="17">
        <v>23</v>
      </c>
      <c r="Q228" s="17">
        <f t="shared" si="52"/>
        <v>23</v>
      </c>
      <c r="R228" s="17">
        <f t="shared" si="43"/>
        <v>22.166666666666668</v>
      </c>
      <c r="T228" s="7">
        <f t="shared" si="50"/>
        <v>0.00012169433433001519</v>
      </c>
      <c r="V228" s="30">
        <f>+claims!D228</f>
        <v>0</v>
      </c>
      <c r="W228" s="30">
        <f>+claims!E228</f>
        <v>0</v>
      </c>
      <c r="X228" s="30">
        <f>+claims!F228</f>
        <v>0</v>
      </c>
      <c r="Z228" s="7">
        <f t="shared" si="46"/>
        <v>0</v>
      </c>
      <c r="AA228" s="7">
        <f t="shared" si="47"/>
        <v>0</v>
      </c>
      <c r="AB228" s="7">
        <f t="shared" si="48"/>
        <v>0</v>
      </c>
      <c r="AD228" s="7">
        <f t="shared" si="45"/>
        <v>0</v>
      </c>
    </row>
    <row r="229" spans="1:30" ht="12.75" outlineLevel="1">
      <c r="A229" t="s">
        <v>381</v>
      </c>
      <c r="B229" t="s">
        <v>382</v>
      </c>
      <c r="C229" s="17"/>
      <c r="D229" s="17" t="s">
        <v>382</v>
      </c>
      <c r="E229" s="17"/>
      <c r="F229" s="17">
        <v>17</v>
      </c>
      <c r="G229" s="17">
        <f t="shared" si="51"/>
        <v>17</v>
      </c>
      <c r="H229" s="17"/>
      <c r="I229" s="17" t="s">
        <v>382</v>
      </c>
      <c r="J229" s="17"/>
      <c r="K229" s="17">
        <v>17</v>
      </c>
      <c r="L229" s="17">
        <f t="shared" si="53"/>
        <v>17</v>
      </c>
      <c r="M229" s="17"/>
      <c r="N229" s="17" t="s">
        <v>382</v>
      </c>
      <c r="O229" s="17"/>
      <c r="P229" s="17">
        <v>18</v>
      </c>
      <c r="Q229" s="17">
        <f t="shared" si="52"/>
        <v>18</v>
      </c>
      <c r="R229" s="17">
        <f t="shared" si="43"/>
        <v>17.5</v>
      </c>
      <c r="T229" s="7">
        <f t="shared" si="50"/>
        <v>9.607447447106463E-05</v>
      </c>
      <c r="V229" s="30">
        <f>+claims!D229</f>
        <v>1</v>
      </c>
      <c r="W229" s="30">
        <f>+claims!E229</f>
        <v>0</v>
      </c>
      <c r="X229" s="30">
        <f>+claims!F229</f>
        <v>0</v>
      </c>
      <c r="Z229" s="7">
        <f t="shared" si="46"/>
        <v>0.01</v>
      </c>
      <c r="AA229" s="7">
        <f t="shared" si="47"/>
        <v>0</v>
      </c>
      <c r="AB229" s="7">
        <f t="shared" si="48"/>
        <v>0</v>
      </c>
      <c r="AD229" s="7">
        <f t="shared" si="45"/>
        <v>0.0016666666666666668</v>
      </c>
    </row>
    <row r="230" spans="1:30" ht="12.75" outlineLevel="1">
      <c r="A230" t="s">
        <v>383</v>
      </c>
      <c r="B230" t="s">
        <v>384</v>
      </c>
      <c r="C230" s="17"/>
      <c r="D230" s="17" t="s">
        <v>384</v>
      </c>
      <c r="E230" s="17"/>
      <c r="F230" s="17">
        <v>10</v>
      </c>
      <c r="G230" s="17">
        <f t="shared" si="51"/>
        <v>10</v>
      </c>
      <c r="H230" s="17"/>
      <c r="I230" s="17" t="s">
        <v>384</v>
      </c>
      <c r="J230" s="17"/>
      <c r="K230" s="17">
        <v>10</v>
      </c>
      <c r="L230" s="17">
        <f t="shared" si="53"/>
        <v>10</v>
      </c>
      <c r="M230" s="17"/>
      <c r="N230" s="17" t="s">
        <v>384</v>
      </c>
      <c r="O230" s="17"/>
      <c r="P230" s="17">
        <v>9.5</v>
      </c>
      <c r="Q230" s="17">
        <f t="shared" si="52"/>
        <v>9.5</v>
      </c>
      <c r="R230" s="17">
        <f t="shared" si="43"/>
        <v>9.75</v>
      </c>
      <c r="T230" s="7">
        <f t="shared" si="50"/>
        <v>5.3527207205307434E-05</v>
      </c>
      <c r="V230" s="30">
        <f>+claims!D230</f>
        <v>0</v>
      </c>
      <c r="W230" s="30">
        <f>+claims!E230</f>
        <v>0</v>
      </c>
      <c r="X230" s="30">
        <f>+claims!F230</f>
        <v>0</v>
      </c>
      <c r="Z230" s="7">
        <f t="shared" si="46"/>
        <v>0</v>
      </c>
      <c r="AA230" s="7">
        <f t="shared" si="47"/>
        <v>0</v>
      </c>
      <c r="AB230" s="7">
        <f t="shared" si="48"/>
        <v>0</v>
      </c>
      <c r="AD230" s="7">
        <f t="shared" si="45"/>
        <v>0</v>
      </c>
    </row>
    <row r="231" spans="1:30" ht="12.75" outlineLevel="1">
      <c r="A231" t="s">
        <v>385</v>
      </c>
      <c r="B231" t="s">
        <v>386</v>
      </c>
      <c r="C231" s="17"/>
      <c r="D231" s="17" t="s">
        <v>386</v>
      </c>
      <c r="E231" s="17"/>
      <c r="F231" s="17">
        <v>190.5</v>
      </c>
      <c r="G231" s="17">
        <f t="shared" si="51"/>
        <v>190.5</v>
      </c>
      <c r="H231" s="17"/>
      <c r="I231" s="17" t="s">
        <v>386</v>
      </c>
      <c r="J231" s="17"/>
      <c r="K231" s="17">
        <v>182.5</v>
      </c>
      <c r="L231" s="17">
        <f t="shared" si="53"/>
        <v>182.5</v>
      </c>
      <c r="M231" s="17"/>
      <c r="N231" s="17" t="s">
        <v>386</v>
      </c>
      <c r="O231" s="17"/>
      <c r="P231" s="17">
        <v>177</v>
      </c>
      <c r="Q231" s="17">
        <f t="shared" si="52"/>
        <v>177</v>
      </c>
      <c r="R231" s="17">
        <f t="shared" si="43"/>
        <v>181.08333333333334</v>
      </c>
      <c r="T231" s="7">
        <f t="shared" si="50"/>
        <v>0.0009941420620267782</v>
      </c>
      <c r="V231" s="30">
        <f>+claims!D231</f>
        <v>11</v>
      </c>
      <c r="W231" s="30">
        <f>+claims!E231</f>
        <v>13</v>
      </c>
      <c r="X231" s="30">
        <f>+claims!F231</f>
        <v>9</v>
      </c>
      <c r="Z231" s="7">
        <f t="shared" si="46"/>
        <v>0.05774278215223097</v>
      </c>
      <c r="AA231" s="7">
        <f t="shared" si="47"/>
        <v>0.07123287671232877</v>
      </c>
      <c r="AB231" s="7">
        <f t="shared" si="48"/>
        <v>0.05084745762711865</v>
      </c>
      <c r="AD231" s="7">
        <f t="shared" si="45"/>
        <v>0.05879181807637407</v>
      </c>
    </row>
    <row r="232" spans="1:30" ht="12.75" outlineLevel="1">
      <c r="A232" t="s">
        <v>387</v>
      </c>
      <c r="B232" t="s">
        <v>388</v>
      </c>
      <c r="C232" s="17"/>
      <c r="D232" s="17" t="s">
        <v>388</v>
      </c>
      <c r="E232" s="17"/>
      <c r="F232" s="17">
        <v>23</v>
      </c>
      <c r="G232" s="17">
        <f t="shared" si="51"/>
        <v>23</v>
      </c>
      <c r="H232" s="17"/>
      <c r="I232" s="17" t="s">
        <v>388</v>
      </c>
      <c r="J232" s="17"/>
      <c r="K232" s="17">
        <v>24</v>
      </c>
      <c r="L232" s="17">
        <f t="shared" si="53"/>
        <v>24</v>
      </c>
      <c r="M232" s="17"/>
      <c r="N232" s="17" t="s">
        <v>388</v>
      </c>
      <c r="O232" s="17"/>
      <c r="P232" s="17">
        <v>23</v>
      </c>
      <c r="Q232" s="17">
        <f t="shared" si="52"/>
        <v>23</v>
      </c>
      <c r="R232" s="17">
        <f t="shared" si="43"/>
        <v>23.333333333333332</v>
      </c>
      <c r="T232" s="7">
        <f t="shared" si="50"/>
        <v>0.00012809929929475283</v>
      </c>
      <c r="V232" s="30">
        <f>+claims!D232</f>
        <v>1</v>
      </c>
      <c r="W232" s="30">
        <f>+claims!E232</f>
        <v>1</v>
      </c>
      <c r="X232" s="30">
        <f>+claims!F232</f>
        <v>0</v>
      </c>
      <c r="Z232" s="7">
        <f t="shared" si="46"/>
        <v>0.01</v>
      </c>
      <c r="AA232" s="7">
        <f t="shared" si="47"/>
        <v>0.01</v>
      </c>
      <c r="AB232" s="7">
        <f t="shared" si="48"/>
        <v>0</v>
      </c>
      <c r="AD232" s="7">
        <f t="shared" si="45"/>
        <v>0.005</v>
      </c>
    </row>
    <row r="233" spans="1:30" ht="12.75" outlineLevel="1">
      <c r="A233" t="s">
        <v>389</v>
      </c>
      <c r="B233" t="s">
        <v>390</v>
      </c>
      <c r="C233" s="17"/>
      <c r="D233" s="17" t="s">
        <v>390</v>
      </c>
      <c r="E233" s="17"/>
      <c r="F233" s="17">
        <v>8</v>
      </c>
      <c r="G233" s="17">
        <f t="shared" si="51"/>
        <v>8</v>
      </c>
      <c r="H233" s="17"/>
      <c r="I233" s="17" t="s">
        <v>390</v>
      </c>
      <c r="J233" s="17"/>
      <c r="K233" s="17">
        <v>10</v>
      </c>
      <c r="L233" s="17">
        <f t="shared" si="53"/>
        <v>10</v>
      </c>
      <c r="M233" s="17"/>
      <c r="N233" s="17" t="s">
        <v>390</v>
      </c>
      <c r="O233" s="17"/>
      <c r="P233" s="17">
        <v>11</v>
      </c>
      <c r="Q233" s="17">
        <f t="shared" si="52"/>
        <v>11</v>
      </c>
      <c r="R233" s="17">
        <f aca="true" t="shared" si="54" ref="R233:R266">IF(G233&gt;0,(+G233+(L233*2)+(Q233*3))/6,IF(L233&gt;0,((L233*2)+(Q233*3))/5,Q233))</f>
        <v>10.166666666666666</v>
      </c>
      <c r="T233" s="7">
        <f t="shared" si="50"/>
        <v>5.581469469271373E-05</v>
      </c>
      <c r="V233" s="30">
        <f>+claims!D233</f>
        <v>0</v>
      </c>
      <c r="W233" s="30">
        <f>+claims!E233</f>
        <v>0</v>
      </c>
      <c r="X233" s="30">
        <f>+claims!F233</f>
        <v>0</v>
      </c>
      <c r="Z233" s="7">
        <f t="shared" si="46"/>
        <v>0</v>
      </c>
      <c r="AA233" s="7">
        <f t="shared" si="47"/>
        <v>0</v>
      </c>
      <c r="AB233" s="7">
        <f t="shared" si="48"/>
        <v>0</v>
      </c>
      <c r="AD233" s="7">
        <f t="shared" si="45"/>
        <v>0</v>
      </c>
    </row>
    <row r="234" spans="1:30" ht="12.75" outlineLevel="1">
      <c r="A234" t="s">
        <v>391</v>
      </c>
      <c r="B234" t="s">
        <v>392</v>
      </c>
      <c r="C234" s="17"/>
      <c r="D234" s="17" t="s">
        <v>392</v>
      </c>
      <c r="E234" s="17"/>
      <c r="F234" s="17">
        <v>15</v>
      </c>
      <c r="G234" s="17">
        <f t="shared" si="51"/>
        <v>15</v>
      </c>
      <c r="H234" s="17"/>
      <c r="I234" s="17" t="s">
        <v>392</v>
      </c>
      <c r="J234" s="17"/>
      <c r="K234" s="17">
        <v>13</v>
      </c>
      <c r="L234" s="17">
        <f t="shared" si="53"/>
        <v>13</v>
      </c>
      <c r="M234" s="17"/>
      <c r="N234" s="17" t="s">
        <v>392</v>
      </c>
      <c r="O234" s="17"/>
      <c r="P234" s="17">
        <v>15</v>
      </c>
      <c r="Q234" s="17">
        <f t="shared" si="52"/>
        <v>15</v>
      </c>
      <c r="R234" s="17">
        <f t="shared" si="54"/>
        <v>14.333333333333334</v>
      </c>
      <c r="T234" s="7">
        <f t="shared" si="50"/>
        <v>7.868956956677674E-05</v>
      </c>
      <c r="V234" s="30">
        <f>+claims!D234</f>
        <v>1</v>
      </c>
      <c r="W234" s="30">
        <f>+claims!E234</f>
        <v>0</v>
      </c>
      <c r="X234" s="30">
        <f>+claims!F234</f>
        <v>0</v>
      </c>
      <c r="Z234" s="7">
        <f t="shared" si="46"/>
        <v>0.01</v>
      </c>
      <c r="AA234" s="7">
        <f t="shared" si="47"/>
        <v>0</v>
      </c>
      <c r="AB234" s="7">
        <f t="shared" si="48"/>
        <v>0</v>
      </c>
      <c r="AD234" s="7">
        <f t="shared" si="45"/>
        <v>0.0016666666666666668</v>
      </c>
    </row>
    <row r="235" spans="1:30" ht="12.75" outlineLevel="1">
      <c r="A235" t="s">
        <v>393</v>
      </c>
      <c r="B235" t="s">
        <v>394</v>
      </c>
      <c r="C235" s="17"/>
      <c r="D235" s="17" t="s">
        <v>394</v>
      </c>
      <c r="E235" s="17"/>
      <c r="F235" s="17">
        <v>33</v>
      </c>
      <c r="G235" s="17">
        <f t="shared" si="51"/>
        <v>33</v>
      </c>
      <c r="H235" s="17"/>
      <c r="I235" s="17" t="s">
        <v>394</v>
      </c>
      <c r="J235" s="17"/>
      <c r="K235" s="17">
        <v>32.5</v>
      </c>
      <c r="L235" s="17">
        <f t="shared" si="53"/>
        <v>32.5</v>
      </c>
      <c r="M235" s="17"/>
      <c r="N235" s="17" t="s">
        <v>394</v>
      </c>
      <c r="O235" s="17"/>
      <c r="P235" s="17">
        <v>36</v>
      </c>
      <c r="Q235" s="17">
        <f t="shared" si="52"/>
        <v>36</v>
      </c>
      <c r="R235" s="17">
        <f t="shared" si="54"/>
        <v>34.333333333333336</v>
      </c>
      <c r="T235" s="7">
        <f aca="true" t="shared" si="55" ref="T235:T266">+R235/$R$269</f>
        <v>0.00018848896896227918</v>
      </c>
      <c r="V235" s="30">
        <f>+claims!D235</f>
        <v>0</v>
      </c>
      <c r="W235" s="30">
        <f>+claims!E235</f>
        <v>0</v>
      </c>
      <c r="X235" s="30">
        <f>+claims!F235</f>
        <v>0</v>
      </c>
      <c r="Z235" s="7">
        <f t="shared" si="46"/>
        <v>0</v>
      </c>
      <c r="AA235" s="7">
        <f t="shared" si="47"/>
        <v>0</v>
      </c>
      <c r="AB235" s="7">
        <f t="shared" si="48"/>
        <v>0</v>
      </c>
      <c r="AD235" s="7">
        <f aca="true" t="shared" si="56" ref="AD235:AD266">(+Z235+(AA235*2)+(AB235*3))/6</f>
        <v>0</v>
      </c>
    </row>
    <row r="236" spans="1:30" ht="12.75" outlineLevel="1">
      <c r="A236" t="s">
        <v>538</v>
      </c>
      <c r="B236" t="s">
        <v>540</v>
      </c>
      <c r="C236" s="17"/>
      <c r="D236" s="17" t="s">
        <v>227</v>
      </c>
      <c r="E236" s="17"/>
      <c r="F236" s="17">
        <v>5</v>
      </c>
      <c r="G236" s="17">
        <f>AVERAGE(C236:F236)</f>
        <v>5</v>
      </c>
      <c r="H236" s="17"/>
      <c r="I236" s="17" t="s">
        <v>539</v>
      </c>
      <c r="J236" s="17"/>
      <c r="K236" s="17">
        <v>4</v>
      </c>
      <c r="L236" s="17">
        <f>AVERAGE(H236:K236)</f>
        <v>4</v>
      </c>
      <c r="M236" s="17"/>
      <c r="N236" s="17" t="s">
        <v>540</v>
      </c>
      <c r="O236" s="17"/>
      <c r="P236" s="17">
        <v>4.5</v>
      </c>
      <c r="Q236" s="17">
        <f>AVERAGE(M236:P236)</f>
        <v>4.5</v>
      </c>
      <c r="R236" s="17">
        <f>IF(G236&gt;0,(+G236+(L236*2)+(Q236*3))/6,IF(L236&gt;0,((L236*2)+(Q236*3))/5,Q236))</f>
        <v>4.416666666666667</v>
      </c>
      <c r="T236" s="7">
        <f t="shared" si="55"/>
        <v>2.4247367366506786E-05</v>
      </c>
      <c r="V236" s="30">
        <f>+claims!D236</f>
        <v>0</v>
      </c>
      <c r="W236" s="30">
        <f>+claims!E236</f>
        <v>0</v>
      </c>
      <c r="X236" s="30">
        <f>+claims!F236</f>
        <v>0</v>
      </c>
      <c r="Z236" s="7">
        <f>IF(G236&gt;100,IF(V236&lt;1,0,+V236/G236),IF(V236&lt;1,0,+V236/100))</f>
        <v>0</v>
      </c>
      <c r="AA236" s="7">
        <f>IF(L236&gt;100,IF(W236&lt;1,0,+W236/L236),IF(W236&lt;1,0,+W236/100))</f>
        <v>0</v>
      </c>
      <c r="AB236" s="7">
        <f>IF(Q236&gt;100,IF(X236&lt;1,0,+X236/Q236),IF(X236&lt;1,0,+X236/100))</f>
        <v>0</v>
      </c>
      <c r="AD236" s="7">
        <f>(+Z236+(AA236*2)+(AB236*3))/6</f>
        <v>0</v>
      </c>
    </row>
    <row r="237" spans="1:30" ht="12.75" outlineLevel="1">
      <c r="A237" t="s">
        <v>395</v>
      </c>
      <c r="B237" t="s">
        <v>396</v>
      </c>
      <c r="C237" s="17"/>
      <c r="D237" s="17" t="s">
        <v>396</v>
      </c>
      <c r="E237" s="17"/>
      <c r="F237" s="17">
        <v>21.5</v>
      </c>
      <c r="G237" s="17">
        <f t="shared" si="51"/>
        <v>21.5</v>
      </c>
      <c r="H237" s="17"/>
      <c r="I237" s="17" t="s">
        <v>396</v>
      </c>
      <c r="J237" s="17"/>
      <c r="K237" s="17">
        <v>19</v>
      </c>
      <c r="L237" s="17">
        <f t="shared" si="53"/>
        <v>19</v>
      </c>
      <c r="M237" s="17"/>
      <c r="N237" s="17" t="s">
        <v>396</v>
      </c>
      <c r="O237" s="17"/>
      <c r="P237" s="17">
        <v>19</v>
      </c>
      <c r="Q237" s="17">
        <f t="shared" si="52"/>
        <v>19</v>
      </c>
      <c r="R237" s="17">
        <f t="shared" si="54"/>
        <v>19.416666666666668</v>
      </c>
      <c r="T237" s="7">
        <f t="shared" si="55"/>
        <v>0.00010659691691313362</v>
      </c>
      <c r="V237" s="30">
        <f>+claims!D237</f>
        <v>1</v>
      </c>
      <c r="W237" s="30">
        <f>+claims!E237</f>
        <v>0</v>
      </c>
      <c r="X237" s="30">
        <f>+claims!F237</f>
        <v>0</v>
      </c>
      <c r="Z237" s="7">
        <f aca="true" t="shared" si="57" ref="Z237:Z269">IF(G237&gt;100,IF(V237&lt;1,0,+V237/G237),IF(V237&lt;1,0,+V237/100))</f>
        <v>0.01</v>
      </c>
      <c r="AA237" s="7">
        <f aca="true" t="shared" si="58" ref="AA237:AA266">IF(L237&gt;100,IF(W237&lt;1,0,+W237/L237),IF(W237&lt;1,0,+W237/100))</f>
        <v>0</v>
      </c>
      <c r="AB237" s="7">
        <f t="shared" si="48"/>
        <v>0</v>
      </c>
      <c r="AD237" s="7">
        <f t="shared" si="56"/>
        <v>0.0016666666666666668</v>
      </c>
    </row>
    <row r="238" spans="1:30" ht="12.75" outlineLevel="1">
      <c r="A238" t="s">
        <v>397</v>
      </c>
      <c r="B238" t="s">
        <v>398</v>
      </c>
      <c r="C238" s="17"/>
      <c r="D238" s="17" t="s">
        <v>398</v>
      </c>
      <c r="E238" s="17"/>
      <c r="F238" s="17">
        <v>27.5</v>
      </c>
      <c r="G238" s="17">
        <f t="shared" si="51"/>
        <v>27.5</v>
      </c>
      <c r="H238" s="17"/>
      <c r="I238" s="17" t="s">
        <v>398</v>
      </c>
      <c r="J238" s="17"/>
      <c r="K238" s="17">
        <v>25.5</v>
      </c>
      <c r="L238" s="17">
        <f t="shared" si="53"/>
        <v>25.5</v>
      </c>
      <c r="M238" s="17"/>
      <c r="N238" s="17" t="s">
        <v>398</v>
      </c>
      <c r="O238" s="17"/>
      <c r="P238" s="17">
        <v>23</v>
      </c>
      <c r="Q238" s="17">
        <f t="shared" si="52"/>
        <v>23</v>
      </c>
      <c r="R238" s="17">
        <f t="shared" si="54"/>
        <v>24.583333333333332</v>
      </c>
      <c r="T238" s="7">
        <f t="shared" si="55"/>
        <v>0.00013496176175697172</v>
      </c>
      <c r="V238" s="30">
        <f>+claims!D238</f>
        <v>0</v>
      </c>
      <c r="W238" s="30">
        <f>+claims!E238</f>
        <v>0</v>
      </c>
      <c r="X238" s="30">
        <f>+claims!F238</f>
        <v>0</v>
      </c>
      <c r="Z238" s="7">
        <f t="shared" si="57"/>
        <v>0</v>
      </c>
      <c r="AA238" s="7">
        <f t="shared" si="58"/>
        <v>0</v>
      </c>
      <c r="AB238" s="7">
        <f t="shared" si="48"/>
        <v>0</v>
      </c>
      <c r="AD238" s="7">
        <f t="shared" si="56"/>
        <v>0</v>
      </c>
    </row>
    <row r="239" spans="1:30" ht="12.75" outlineLevel="1">
      <c r="A239" t="s">
        <v>399</v>
      </c>
      <c r="B239" t="s">
        <v>400</v>
      </c>
      <c r="C239" s="17"/>
      <c r="D239" s="17" t="s">
        <v>400</v>
      </c>
      <c r="E239" s="17"/>
      <c r="F239" s="17">
        <v>79.5</v>
      </c>
      <c r="G239" s="17">
        <f t="shared" si="51"/>
        <v>79.5</v>
      </c>
      <c r="H239" s="17"/>
      <c r="I239" s="17" t="s">
        <v>400</v>
      </c>
      <c r="J239" s="17"/>
      <c r="K239" s="17">
        <v>78.5</v>
      </c>
      <c r="L239" s="17">
        <f t="shared" si="53"/>
        <v>78.5</v>
      </c>
      <c r="M239" s="17"/>
      <c r="N239" s="17" t="s">
        <v>400</v>
      </c>
      <c r="O239" s="17"/>
      <c r="P239" s="17">
        <v>79</v>
      </c>
      <c r="Q239" s="17">
        <f t="shared" si="52"/>
        <v>79</v>
      </c>
      <c r="R239" s="17">
        <f t="shared" si="54"/>
        <v>78.91666666666667</v>
      </c>
      <c r="T239" s="7">
        <f t="shared" si="55"/>
        <v>0.0004332501301147533</v>
      </c>
      <c r="V239" s="30">
        <f>+claims!D239</f>
        <v>8</v>
      </c>
      <c r="W239" s="30">
        <f>+claims!E239</f>
        <v>1</v>
      </c>
      <c r="X239" s="30">
        <f>+claims!F239</f>
        <v>3</v>
      </c>
      <c r="Z239" s="7">
        <f t="shared" si="57"/>
        <v>0.08</v>
      </c>
      <c r="AA239" s="7">
        <f t="shared" si="58"/>
        <v>0.01</v>
      </c>
      <c r="AB239" s="7">
        <f t="shared" si="48"/>
        <v>0.03</v>
      </c>
      <c r="AD239" s="7">
        <f t="shared" si="56"/>
        <v>0.03166666666666667</v>
      </c>
    </row>
    <row r="240" spans="1:30" ht="12.75" outlineLevel="1">
      <c r="A240" t="s">
        <v>401</v>
      </c>
      <c r="B240" t="s">
        <v>402</v>
      </c>
      <c r="C240" s="17"/>
      <c r="D240" s="17" t="s">
        <v>402</v>
      </c>
      <c r="E240" s="17"/>
      <c r="F240" s="17">
        <v>8.5</v>
      </c>
      <c r="G240" s="17">
        <f t="shared" si="51"/>
        <v>8.5</v>
      </c>
      <c r="H240" s="17"/>
      <c r="I240" s="17" t="s">
        <v>402</v>
      </c>
      <c r="J240" s="17"/>
      <c r="K240" s="17">
        <v>7.5</v>
      </c>
      <c r="L240" s="17">
        <f t="shared" si="53"/>
        <v>7.5</v>
      </c>
      <c r="M240" s="17"/>
      <c r="N240" s="17" t="s">
        <v>402</v>
      </c>
      <c r="O240" s="17"/>
      <c r="P240" s="17">
        <v>11</v>
      </c>
      <c r="Q240" s="17">
        <f t="shared" si="52"/>
        <v>11</v>
      </c>
      <c r="R240" s="17">
        <f t="shared" si="54"/>
        <v>9.416666666666666</v>
      </c>
      <c r="T240" s="7">
        <f t="shared" si="55"/>
        <v>5.169721721538239E-05</v>
      </c>
      <c r="V240" s="30">
        <f>+claims!D240</f>
        <v>0</v>
      </c>
      <c r="W240" s="30">
        <f>+claims!E240</f>
        <v>0</v>
      </c>
      <c r="X240" s="30">
        <f>+claims!F240</f>
        <v>0</v>
      </c>
      <c r="Z240" s="7">
        <f t="shared" si="57"/>
        <v>0</v>
      </c>
      <c r="AA240" s="7">
        <f t="shared" si="58"/>
        <v>0</v>
      </c>
      <c r="AB240" s="7">
        <f t="shared" si="48"/>
        <v>0</v>
      </c>
      <c r="AD240" s="7">
        <f t="shared" si="56"/>
        <v>0</v>
      </c>
    </row>
    <row r="241" spans="1:30" ht="12.75" outlineLevel="1">
      <c r="A241" t="s">
        <v>403</v>
      </c>
      <c r="B241" t="s">
        <v>404</v>
      </c>
      <c r="C241" s="17"/>
      <c r="D241" s="17" t="s">
        <v>404</v>
      </c>
      <c r="E241" s="17"/>
      <c r="F241" s="17">
        <v>13</v>
      </c>
      <c r="G241" s="17">
        <f t="shared" si="51"/>
        <v>13</v>
      </c>
      <c r="H241" s="17"/>
      <c r="I241" s="17" t="s">
        <v>404</v>
      </c>
      <c r="J241" s="17"/>
      <c r="K241" s="17">
        <v>12.5</v>
      </c>
      <c r="L241" s="17">
        <f t="shared" si="53"/>
        <v>12.5</v>
      </c>
      <c r="M241" s="17"/>
      <c r="N241" s="17" t="s">
        <v>404</v>
      </c>
      <c r="O241" s="17"/>
      <c r="P241" s="17">
        <v>11.5</v>
      </c>
      <c r="Q241" s="17">
        <f aca="true" t="shared" si="59" ref="Q241:Q266">AVERAGE(M241:P241)</f>
        <v>11.5</v>
      </c>
      <c r="R241" s="17">
        <f t="shared" si="54"/>
        <v>12.083333333333334</v>
      </c>
      <c r="T241" s="7">
        <f t="shared" si="55"/>
        <v>6.633713713478272E-05</v>
      </c>
      <c r="V241" s="30">
        <f>+claims!D241</f>
        <v>0</v>
      </c>
      <c r="W241" s="30">
        <f>+claims!E241</f>
        <v>0</v>
      </c>
      <c r="X241" s="30">
        <f>+claims!F241</f>
        <v>0</v>
      </c>
      <c r="Z241" s="7">
        <f t="shared" si="57"/>
        <v>0</v>
      </c>
      <c r="AA241" s="7">
        <f t="shared" si="58"/>
        <v>0</v>
      </c>
      <c r="AB241" s="7">
        <f aca="true" t="shared" si="60" ref="AB241:AB266">IF(Q241&gt;100,IF(X241&lt;1,0,+X241/Q241),IF(X241&lt;1,0,+X241/100))</f>
        <v>0</v>
      </c>
      <c r="AD241" s="7">
        <f t="shared" si="56"/>
        <v>0</v>
      </c>
    </row>
    <row r="242" spans="1:30" ht="12.75" outlineLevel="1">
      <c r="A242" t="s">
        <v>405</v>
      </c>
      <c r="B242" t="s">
        <v>406</v>
      </c>
      <c r="C242" s="17"/>
      <c r="D242" s="17" t="s">
        <v>406</v>
      </c>
      <c r="E242" s="17"/>
      <c r="F242" s="17">
        <v>12</v>
      </c>
      <c r="G242" s="17">
        <f t="shared" si="51"/>
        <v>12</v>
      </c>
      <c r="H242" s="17"/>
      <c r="I242" s="17" t="s">
        <v>406</v>
      </c>
      <c r="J242" s="17"/>
      <c r="K242" s="17">
        <v>13</v>
      </c>
      <c r="L242" s="17">
        <f t="shared" si="53"/>
        <v>13</v>
      </c>
      <c r="M242" s="17"/>
      <c r="N242" s="17" t="s">
        <v>406</v>
      </c>
      <c r="O242" s="17"/>
      <c r="P242" s="17">
        <v>14</v>
      </c>
      <c r="Q242" s="17">
        <f t="shared" si="59"/>
        <v>14</v>
      </c>
      <c r="R242" s="17">
        <f t="shared" si="54"/>
        <v>13.333333333333334</v>
      </c>
      <c r="T242" s="7">
        <f t="shared" si="55"/>
        <v>7.319959959700162E-05</v>
      </c>
      <c r="V242" s="30">
        <f>+claims!D242</f>
        <v>0</v>
      </c>
      <c r="W242" s="30">
        <f>+claims!E242</f>
        <v>0</v>
      </c>
      <c r="X242" s="30">
        <f>+claims!F242</f>
        <v>0</v>
      </c>
      <c r="Z242" s="7">
        <f t="shared" si="57"/>
        <v>0</v>
      </c>
      <c r="AA242" s="7">
        <f t="shared" si="58"/>
        <v>0</v>
      </c>
      <c r="AB242" s="7">
        <f t="shared" si="60"/>
        <v>0</v>
      </c>
      <c r="AD242" s="7">
        <f t="shared" si="56"/>
        <v>0</v>
      </c>
    </row>
    <row r="243" spans="1:30" ht="12.75" outlineLevel="1">
      <c r="A243" t="s">
        <v>407</v>
      </c>
      <c r="B243" t="s">
        <v>408</v>
      </c>
      <c r="C243" s="17"/>
      <c r="D243" s="17" t="s">
        <v>408</v>
      </c>
      <c r="E243" s="17"/>
      <c r="F243" s="17">
        <v>66</v>
      </c>
      <c r="G243" s="17">
        <f t="shared" si="51"/>
        <v>66</v>
      </c>
      <c r="H243" s="17"/>
      <c r="I243" s="17" t="s">
        <v>408</v>
      </c>
      <c r="J243" s="17"/>
      <c r="K243" s="17">
        <v>57.5</v>
      </c>
      <c r="L243" s="17">
        <f t="shared" si="53"/>
        <v>57.5</v>
      </c>
      <c r="M243" s="17"/>
      <c r="N243" s="17" t="s">
        <v>408</v>
      </c>
      <c r="O243" s="17"/>
      <c r="P243" s="17">
        <v>65.5</v>
      </c>
      <c r="Q243" s="17">
        <f t="shared" si="59"/>
        <v>65.5</v>
      </c>
      <c r="R243" s="17">
        <f t="shared" si="54"/>
        <v>62.916666666666664</v>
      </c>
      <c r="T243" s="7">
        <f t="shared" si="55"/>
        <v>0.0003454106105983514</v>
      </c>
      <c r="V243" s="30">
        <f>+claims!D243</f>
        <v>3</v>
      </c>
      <c r="W243" s="30">
        <f>+claims!E243</f>
        <v>5</v>
      </c>
      <c r="X243" s="30">
        <f>+claims!F243</f>
        <v>3</v>
      </c>
      <c r="Z243" s="7">
        <f t="shared" si="57"/>
        <v>0.03</v>
      </c>
      <c r="AA243" s="7">
        <f t="shared" si="58"/>
        <v>0.05</v>
      </c>
      <c r="AB243" s="7">
        <f t="shared" si="60"/>
        <v>0.03</v>
      </c>
      <c r="AD243" s="7">
        <f t="shared" si="56"/>
        <v>0.03666666666666667</v>
      </c>
    </row>
    <row r="244" spans="1:30" ht="12.75" outlineLevel="1">
      <c r="A244" t="s">
        <v>409</v>
      </c>
      <c r="B244" t="s">
        <v>410</v>
      </c>
      <c r="C244" s="17"/>
      <c r="D244" s="17" t="s">
        <v>410</v>
      </c>
      <c r="E244" s="17"/>
      <c r="F244" s="17">
        <v>6.5</v>
      </c>
      <c r="G244" s="17">
        <f t="shared" si="51"/>
        <v>6.5</v>
      </c>
      <c r="H244" s="17"/>
      <c r="I244" s="17" t="s">
        <v>410</v>
      </c>
      <c r="J244" s="17"/>
      <c r="K244" s="17">
        <v>6.5</v>
      </c>
      <c r="L244" s="17">
        <f t="shared" si="53"/>
        <v>6.5</v>
      </c>
      <c r="M244" s="17"/>
      <c r="N244" s="17" t="s">
        <v>410</v>
      </c>
      <c r="O244" s="17"/>
      <c r="P244" s="17">
        <v>5.5</v>
      </c>
      <c r="Q244" s="17">
        <f t="shared" si="59"/>
        <v>5.5</v>
      </c>
      <c r="R244" s="17">
        <f t="shared" si="54"/>
        <v>6</v>
      </c>
      <c r="T244" s="7">
        <f t="shared" si="55"/>
        <v>3.293981981865073E-05</v>
      </c>
      <c r="V244" s="30">
        <f>+claims!D244</f>
        <v>0</v>
      </c>
      <c r="W244" s="30">
        <f>+claims!E244</f>
        <v>0</v>
      </c>
      <c r="X244" s="30">
        <f>+claims!F244</f>
        <v>0</v>
      </c>
      <c r="Z244" s="7">
        <f t="shared" si="57"/>
        <v>0</v>
      </c>
      <c r="AA244" s="7">
        <f t="shared" si="58"/>
        <v>0</v>
      </c>
      <c r="AB244" s="7">
        <f t="shared" si="60"/>
        <v>0</v>
      </c>
      <c r="AD244" s="7">
        <f t="shared" si="56"/>
        <v>0</v>
      </c>
    </row>
    <row r="245" spans="1:30" ht="12.75" outlineLevel="1">
      <c r="A245" t="s">
        <v>411</v>
      </c>
      <c r="B245" t="s">
        <v>412</v>
      </c>
      <c r="C245" s="17"/>
      <c r="D245" s="17" t="s">
        <v>412</v>
      </c>
      <c r="E245" s="17"/>
      <c r="F245" s="17">
        <v>66</v>
      </c>
      <c r="G245" s="17">
        <f t="shared" si="51"/>
        <v>66</v>
      </c>
      <c r="H245" s="17"/>
      <c r="I245" s="17" t="s">
        <v>412</v>
      </c>
      <c r="J245" s="17"/>
      <c r="K245" s="17">
        <v>80</v>
      </c>
      <c r="L245" s="17">
        <f t="shared" si="53"/>
        <v>80</v>
      </c>
      <c r="M245" s="17"/>
      <c r="N245" s="17" t="s">
        <v>412</v>
      </c>
      <c r="O245" s="17"/>
      <c r="P245" s="17">
        <v>91</v>
      </c>
      <c r="Q245" s="17">
        <f t="shared" si="59"/>
        <v>91</v>
      </c>
      <c r="R245" s="17">
        <f t="shared" si="54"/>
        <v>83.16666666666667</v>
      </c>
      <c r="T245" s="7">
        <f t="shared" si="55"/>
        <v>0.0004565825024862976</v>
      </c>
      <c r="V245" s="30">
        <f>+claims!D245</f>
        <v>1</v>
      </c>
      <c r="W245" s="30">
        <f>+claims!E245</f>
        <v>2</v>
      </c>
      <c r="X245" s="30">
        <f>+claims!F245</f>
        <v>1</v>
      </c>
      <c r="Z245" s="7">
        <f t="shared" si="57"/>
        <v>0.01</v>
      </c>
      <c r="AA245" s="7">
        <f t="shared" si="58"/>
        <v>0.02</v>
      </c>
      <c r="AB245" s="7">
        <f t="shared" si="60"/>
        <v>0.01</v>
      </c>
      <c r="AD245" s="7">
        <f t="shared" si="56"/>
        <v>0.013333333333333334</v>
      </c>
    </row>
    <row r="246" spans="1:30" ht="12.75" outlineLevel="1">
      <c r="A246" t="s">
        <v>413</v>
      </c>
      <c r="B246" t="s">
        <v>414</v>
      </c>
      <c r="C246" s="17"/>
      <c r="D246" s="17" t="s">
        <v>414</v>
      </c>
      <c r="E246" s="17"/>
      <c r="F246" s="17">
        <v>16.5</v>
      </c>
      <c r="G246" s="17">
        <f t="shared" si="51"/>
        <v>16.5</v>
      </c>
      <c r="H246" s="17"/>
      <c r="I246" s="17" t="s">
        <v>414</v>
      </c>
      <c r="J246" s="17"/>
      <c r="K246" s="17">
        <v>17</v>
      </c>
      <c r="L246" s="17">
        <f t="shared" si="53"/>
        <v>17</v>
      </c>
      <c r="M246" s="17"/>
      <c r="N246" s="17" t="s">
        <v>414</v>
      </c>
      <c r="O246" s="17"/>
      <c r="P246" s="17">
        <v>18</v>
      </c>
      <c r="Q246" s="17">
        <f t="shared" si="59"/>
        <v>18</v>
      </c>
      <c r="R246" s="17">
        <f t="shared" si="54"/>
        <v>17.416666666666668</v>
      </c>
      <c r="T246" s="7">
        <f t="shared" si="55"/>
        <v>9.561697697358337E-05</v>
      </c>
      <c r="V246" s="30">
        <f>+claims!D246</f>
        <v>0</v>
      </c>
      <c r="W246" s="30">
        <f>+claims!E246</f>
        <v>0</v>
      </c>
      <c r="X246" s="30">
        <f>+claims!F246</f>
        <v>0</v>
      </c>
      <c r="Z246" s="7">
        <f t="shared" si="57"/>
        <v>0</v>
      </c>
      <c r="AA246" s="7">
        <f t="shared" si="58"/>
        <v>0</v>
      </c>
      <c r="AB246" s="7">
        <f t="shared" si="60"/>
        <v>0</v>
      </c>
      <c r="AD246" s="7">
        <f t="shared" si="56"/>
        <v>0</v>
      </c>
    </row>
    <row r="247" spans="1:30" ht="12.75" outlineLevel="1">
      <c r="A247" t="s">
        <v>415</v>
      </c>
      <c r="B247" t="s">
        <v>416</v>
      </c>
      <c r="C247" s="17"/>
      <c r="D247" s="17" t="s">
        <v>416</v>
      </c>
      <c r="E247" s="17"/>
      <c r="F247" s="17">
        <v>349</v>
      </c>
      <c r="G247" s="17">
        <f t="shared" si="51"/>
        <v>349</v>
      </c>
      <c r="H247" s="17"/>
      <c r="I247" s="17" t="s">
        <v>416</v>
      </c>
      <c r="J247" s="17"/>
      <c r="K247" s="17">
        <v>349</v>
      </c>
      <c r="L247" s="17">
        <f t="shared" si="53"/>
        <v>349</v>
      </c>
      <c r="M247" s="17"/>
      <c r="N247" s="17" t="s">
        <v>416</v>
      </c>
      <c r="O247" s="17"/>
      <c r="P247" s="17">
        <v>358</v>
      </c>
      <c r="Q247" s="17">
        <f t="shared" si="59"/>
        <v>358</v>
      </c>
      <c r="R247" s="17">
        <f t="shared" si="54"/>
        <v>353.5</v>
      </c>
      <c r="T247" s="7">
        <f t="shared" si="55"/>
        <v>0.0019407043843155053</v>
      </c>
      <c r="V247" s="30">
        <f>+claims!D247</f>
        <v>4</v>
      </c>
      <c r="W247" s="30">
        <f>+claims!E247</f>
        <v>9</v>
      </c>
      <c r="X247" s="30">
        <f>+claims!F247</f>
        <v>12</v>
      </c>
      <c r="Z247" s="7">
        <f t="shared" si="57"/>
        <v>0.011461318051575931</v>
      </c>
      <c r="AA247" s="7">
        <f t="shared" si="58"/>
        <v>0.025787965616045846</v>
      </c>
      <c r="AB247" s="7">
        <f t="shared" si="60"/>
        <v>0.0335195530726257</v>
      </c>
      <c r="AD247" s="7">
        <f t="shared" si="56"/>
        <v>0.02726598475025745</v>
      </c>
    </row>
    <row r="248" spans="1:30" ht="12.75" outlineLevel="1">
      <c r="A248" t="s">
        <v>417</v>
      </c>
      <c r="B248" t="s">
        <v>418</v>
      </c>
      <c r="C248" s="17"/>
      <c r="D248" s="17" t="s">
        <v>418</v>
      </c>
      <c r="E248" s="17"/>
      <c r="F248" s="17">
        <v>98</v>
      </c>
      <c r="G248" s="17">
        <f t="shared" si="51"/>
        <v>98</v>
      </c>
      <c r="H248" s="17"/>
      <c r="I248" s="17" t="s">
        <v>418</v>
      </c>
      <c r="J248" s="17"/>
      <c r="K248" s="17">
        <v>96.5</v>
      </c>
      <c r="L248" s="17">
        <f t="shared" si="53"/>
        <v>96.5</v>
      </c>
      <c r="M248" s="17"/>
      <c r="N248" s="17" t="s">
        <v>418</v>
      </c>
      <c r="O248" s="17"/>
      <c r="P248" s="17">
        <v>98.5</v>
      </c>
      <c r="Q248" s="17">
        <f t="shared" si="59"/>
        <v>98.5</v>
      </c>
      <c r="R248" s="17">
        <f t="shared" si="54"/>
        <v>97.75</v>
      </c>
      <c r="T248" s="7">
        <f t="shared" si="55"/>
        <v>0.000536644564545518</v>
      </c>
      <c r="V248" s="30">
        <f>+claims!D248</f>
        <v>4</v>
      </c>
      <c r="W248" s="30">
        <f>+claims!E248</f>
        <v>2</v>
      </c>
      <c r="X248" s="30">
        <f>+claims!F248</f>
        <v>4</v>
      </c>
      <c r="Z248" s="7">
        <f t="shared" si="57"/>
        <v>0.04</v>
      </c>
      <c r="AA248" s="7">
        <f t="shared" si="58"/>
        <v>0.02</v>
      </c>
      <c r="AB248" s="7">
        <f t="shared" si="60"/>
        <v>0.04</v>
      </c>
      <c r="AD248" s="7">
        <f t="shared" si="56"/>
        <v>0.03333333333333333</v>
      </c>
    </row>
    <row r="249" spans="1:30" ht="12.75" outlineLevel="1">
      <c r="A249" t="s">
        <v>419</v>
      </c>
      <c r="B249" t="s">
        <v>420</v>
      </c>
      <c r="C249" s="17"/>
      <c r="D249" s="17" t="s">
        <v>420</v>
      </c>
      <c r="E249" s="17"/>
      <c r="F249" s="17">
        <v>32</v>
      </c>
      <c r="G249" s="17">
        <f t="shared" si="51"/>
        <v>32</v>
      </c>
      <c r="H249" s="17"/>
      <c r="I249" s="17" t="s">
        <v>420</v>
      </c>
      <c r="J249" s="17"/>
      <c r="K249" s="17">
        <v>29</v>
      </c>
      <c r="L249" s="17">
        <f t="shared" si="53"/>
        <v>29</v>
      </c>
      <c r="M249" s="17"/>
      <c r="N249" s="17" t="s">
        <v>420</v>
      </c>
      <c r="O249" s="17"/>
      <c r="P249" s="17">
        <v>41</v>
      </c>
      <c r="Q249" s="17">
        <f t="shared" si="59"/>
        <v>41</v>
      </c>
      <c r="R249" s="17">
        <f t="shared" si="54"/>
        <v>35.5</v>
      </c>
      <c r="T249" s="7">
        <f t="shared" si="55"/>
        <v>0.0001948939339270168</v>
      </c>
      <c r="V249" s="30">
        <f>+claims!D249</f>
        <v>0</v>
      </c>
      <c r="W249" s="30">
        <f>+claims!E249</f>
        <v>1</v>
      </c>
      <c r="X249" s="30">
        <f>+claims!F249</f>
        <v>1</v>
      </c>
      <c r="Z249" s="7">
        <f t="shared" si="57"/>
        <v>0</v>
      </c>
      <c r="AA249" s="7">
        <f t="shared" si="58"/>
        <v>0.01</v>
      </c>
      <c r="AB249" s="7">
        <f t="shared" si="60"/>
        <v>0.01</v>
      </c>
      <c r="AD249" s="7">
        <f t="shared" si="56"/>
        <v>0.008333333333333333</v>
      </c>
    </row>
    <row r="250" spans="1:30" ht="12.75" outlineLevel="1">
      <c r="A250" t="s">
        <v>421</v>
      </c>
      <c r="B250" t="s">
        <v>422</v>
      </c>
      <c r="C250" s="17"/>
      <c r="D250" s="17" t="s">
        <v>422</v>
      </c>
      <c r="E250" s="17"/>
      <c r="F250" s="17">
        <v>153</v>
      </c>
      <c r="G250" s="17">
        <f t="shared" si="51"/>
        <v>153</v>
      </c>
      <c r="H250" s="17"/>
      <c r="I250" s="17" t="s">
        <v>422</v>
      </c>
      <c r="J250" s="17"/>
      <c r="K250" s="17">
        <v>156</v>
      </c>
      <c r="L250" s="17">
        <f t="shared" si="53"/>
        <v>156</v>
      </c>
      <c r="M250" s="17"/>
      <c r="N250" s="17" t="s">
        <v>422</v>
      </c>
      <c r="O250" s="17"/>
      <c r="P250" s="17">
        <v>232</v>
      </c>
      <c r="Q250" s="17">
        <f t="shared" si="59"/>
        <v>232</v>
      </c>
      <c r="R250" s="17">
        <f t="shared" si="54"/>
        <v>193.5</v>
      </c>
      <c r="T250" s="7">
        <f t="shared" si="55"/>
        <v>0.001062309189151486</v>
      </c>
      <c r="V250" s="30">
        <f>+claims!D250</f>
        <v>7</v>
      </c>
      <c r="W250" s="30">
        <f>+claims!E250</f>
        <v>3</v>
      </c>
      <c r="X250" s="30">
        <f>+claims!F250</f>
        <v>3</v>
      </c>
      <c r="Z250" s="7">
        <f t="shared" si="57"/>
        <v>0.0457516339869281</v>
      </c>
      <c r="AA250" s="7">
        <f t="shared" si="58"/>
        <v>0.019230769230769232</v>
      </c>
      <c r="AB250" s="7">
        <f t="shared" si="60"/>
        <v>0.01293103448275862</v>
      </c>
      <c r="AD250" s="7">
        <f t="shared" si="56"/>
        <v>0.020501045982790404</v>
      </c>
    </row>
    <row r="251" spans="1:30" ht="12.75" outlineLevel="1">
      <c r="A251" t="s">
        <v>423</v>
      </c>
      <c r="B251" t="s">
        <v>424</v>
      </c>
      <c r="C251" s="17"/>
      <c r="D251" s="17" t="s">
        <v>424</v>
      </c>
      <c r="E251" s="17"/>
      <c r="F251" s="17">
        <v>317.5</v>
      </c>
      <c r="G251" s="17">
        <f t="shared" si="51"/>
        <v>317.5</v>
      </c>
      <c r="H251" s="17"/>
      <c r="I251" s="17" t="s">
        <v>424</v>
      </c>
      <c r="J251" s="17"/>
      <c r="K251" s="17">
        <v>314.5</v>
      </c>
      <c r="L251" s="17">
        <f t="shared" si="53"/>
        <v>314.5</v>
      </c>
      <c r="M251" s="17"/>
      <c r="N251" s="17" t="s">
        <v>424</v>
      </c>
      <c r="O251" s="17"/>
      <c r="P251" s="17">
        <v>295</v>
      </c>
      <c r="Q251" s="17">
        <f t="shared" si="59"/>
        <v>295</v>
      </c>
      <c r="R251" s="17">
        <f t="shared" si="54"/>
        <v>305.25</v>
      </c>
      <c r="T251" s="7">
        <f t="shared" si="55"/>
        <v>0.0016758133332738557</v>
      </c>
      <c r="V251" s="30">
        <f>+claims!D251</f>
        <v>7</v>
      </c>
      <c r="W251" s="30">
        <f>+claims!E251</f>
        <v>3</v>
      </c>
      <c r="X251" s="30">
        <f>+claims!F251</f>
        <v>3</v>
      </c>
      <c r="Z251" s="7">
        <f t="shared" si="57"/>
        <v>0.02204724409448819</v>
      </c>
      <c r="AA251" s="7">
        <f t="shared" si="58"/>
        <v>0.009538950715421303</v>
      </c>
      <c r="AB251" s="7">
        <f t="shared" si="60"/>
        <v>0.010169491525423728</v>
      </c>
      <c r="AD251" s="7">
        <f t="shared" si="56"/>
        <v>0.011938936683600332</v>
      </c>
    </row>
    <row r="252" spans="1:30" ht="12.75" outlineLevel="1">
      <c r="A252" t="s">
        <v>425</v>
      </c>
      <c r="B252" t="s">
        <v>426</v>
      </c>
      <c r="C252" s="17"/>
      <c r="D252" s="17" t="s">
        <v>426</v>
      </c>
      <c r="E252" s="17"/>
      <c r="F252" s="17">
        <v>6</v>
      </c>
      <c r="G252" s="17">
        <f t="shared" si="51"/>
        <v>6</v>
      </c>
      <c r="H252" s="17"/>
      <c r="I252" s="17" t="s">
        <v>426</v>
      </c>
      <c r="J252" s="17"/>
      <c r="K252" s="17">
        <v>7</v>
      </c>
      <c r="L252" s="17">
        <f t="shared" si="53"/>
        <v>7</v>
      </c>
      <c r="M252" s="17"/>
      <c r="N252" s="17" t="s">
        <v>426</v>
      </c>
      <c r="O252" s="17"/>
      <c r="P252" s="17">
        <v>7</v>
      </c>
      <c r="Q252" s="17">
        <f t="shared" si="59"/>
        <v>7</v>
      </c>
      <c r="R252" s="17">
        <f t="shared" si="54"/>
        <v>6.833333333333333</v>
      </c>
      <c r="T252" s="7">
        <f t="shared" si="55"/>
        <v>3.751479479346333E-05</v>
      </c>
      <c r="V252" s="30">
        <f>+claims!D252</f>
        <v>0</v>
      </c>
      <c r="W252" s="30">
        <f>+claims!E252</f>
        <v>0</v>
      </c>
      <c r="X252" s="30">
        <f>+claims!F252</f>
        <v>0</v>
      </c>
      <c r="Z252" s="7">
        <f t="shared" si="57"/>
        <v>0</v>
      </c>
      <c r="AA252" s="7">
        <f t="shared" si="58"/>
        <v>0</v>
      </c>
      <c r="AB252" s="7">
        <f t="shared" si="60"/>
        <v>0</v>
      </c>
      <c r="AD252" s="7">
        <f t="shared" si="56"/>
        <v>0</v>
      </c>
    </row>
    <row r="253" spans="1:30" ht="12.75" outlineLevel="1">
      <c r="A253" t="s">
        <v>427</v>
      </c>
      <c r="B253" t="s">
        <v>428</v>
      </c>
      <c r="C253" s="17"/>
      <c r="D253" s="17" t="s">
        <v>428</v>
      </c>
      <c r="E253" s="17"/>
      <c r="F253" s="17">
        <v>13</v>
      </c>
      <c r="G253" s="17">
        <f t="shared" si="51"/>
        <v>13</v>
      </c>
      <c r="H253" s="17"/>
      <c r="I253" s="17" t="s">
        <v>428</v>
      </c>
      <c r="J253" s="17"/>
      <c r="K253" s="17">
        <v>14.5</v>
      </c>
      <c r="L253" s="17">
        <f t="shared" si="53"/>
        <v>14.5</v>
      </c>
      <c r="M253" s="17"/>
      <c r="N253" s="17" t="s">
        <v>428</v>
      </c>
      <c r="O253" s="17"/>
      <c r="P253" s="17">
        <v>16.5</v>
      </c>
      <c r="Q253" s="17">
        <f t="shared" si="59"/>
        <v>16.5</v>
      </c>
      <c r="R253" s="17">
        <f t="shared" si="54"/>
        <v>15.25</v>
      </c>
      <c r="T253" s="7">
        <f t="shared" si="55"/>
        <v>8.37220420390706E-05</v>
      </c>
      <c r="V253" s="30">
        <f>+claims!D253</f>
        <v>0</v>
      </c>
      <c r="W253" s="30">
        <f>+claims!E253</f>
        <v>0</v>
      </c>
      <c r="X253" s="30">
        <f>+claims!F253</f>
        <v>0</v>
      </c>
      <c r="Z253" s="7">
        <f t="shared" si="57"/>
        <v>0</v>
      </c>
      <c r="AA253" s="7">
        <f t="shared" si="58"/>
        <v>0</v>
      </c>
      <c r="AB253" s="7">
        <f t="shared" si="60"/>
        <v>0</v>
      </c>
      <c r="AD253" s="7">
        <f t="shared" si="56"/>
        <v>0</v>
      </c>
    </row>
    <row r="254" spans="1:30" ht="12.75" outlineLevel="1">
      <c r="A254" t="s">
        <v>429</v>
      </c>
      <c r="B254" t="s">
        <v>430</v>
      </c>
      <c r="C254" s="17"/>
      <c r="D254" s="17" t="s">
        <v>430</v>
      </c>
      <c r="E254" s="17"/>
      <c r="F254" s="17">
        <v>64.5</v>
      </c>
      <c r="G254" s="17">
        <f t="shared" si="51"/>
        <v>64.5</v>
      </c>
      <c r="H254" s="17"/>
      <c r="I254" s="17" t="s">
        <v>430</v>
      </c>
      <c r="J254" s="17"/>
      <c r="K254" s="17">
        <v>68.5</v>
      </c>
      <c r="L254" s="17">
        <f t="shared" si="53"/>
        <v>68.5</v>
      </c>
      <c r="M254" s="17"/>
      <c r="N254" s="17" t="s">
        <v>430</v>
      </c>
      <c r="O254" s="17"/>
      <c r="P254" s="17">
        <v>72</v>
      </c>
      <c r="Q254" s="17">
        <f t="shared" si="59"/>
        <v>72</v>
      </c>
      <c r="R254" s="17">
        <f t="shared" si="54"/>
        <v>69.58333333333333</v>
      </c>
      <c r="T254" s="7">
        <f t="shared" si="55"/>
        <v>0.00038201041039685215</v>
      </c>
      <c r="V254" s="30">
        <f>+claims!D254</f>
        <v>3</v>
      </c>
      <c r="W254" s="30">
        <f>+claims!E254</f>
        <v>3</v>
      </c>
      <c r="X254" s="30">
        <f>+claims!F254</f>
        <v>0</v>
      </c>
      <c r="Z254" s="7">
        <f t="shared" si="57"/>
        <v>0.03</v>
      </c>
      <c r="AA254" s="7">
        <f t="shared" si="58"/>
        <v>0.03</v>
      </c>
      <c r="AB254" s="7">
        <f t="shared" si="60"/>
        <v>0</v>
      </c>
      <c r="AD254" s="7">
        <f t="shared" si="56"/>
        <v>0.015</v>
      </c>
    </row>
    <row r="255" spans="1:30" ht="12.75" outlineLevel="1">
      <c r="A255" t="s">
        <v>431</v>
      </c>
      <c r="B255" t="s">
        <v>432</v>
      </c>
      <c r="C255" s="17"/>
      <c r="D255" s="17" t="s">
        <v>432</v>
      </c>
      <c r="E255" s="17"/>
      <c r="F255" s="17">
        <v>9</v>
      </c>
      <c r="G255" s="17">
        <f t="shared" si="51"/>
        <v>9</v>
      </c>
      <c r="H255" s="17"/>
      <c r="I255" s="17" t="s">
        <v>432</v>
      </c>
      <c r="J255" s="17"/>
      <c r="K255" s="17">
        <v>8</v>
      </c>
      <c r="L255" s="17">
        <f t="shared" si="53"/>
        <v>8</v>
      </c>
      <c r="M255" s="17"/>
      <c r="N255" s="17" t="s">
        <v>432</v>
      </c>
      <c r="O255" s="17"/>
      <c r="P255" s="17">
        <v>12</v>
      </c>
      <c r="Q255" s="17">
        <f t="shared" si="59"/>
        <v>12</v>
      </c>
      <c r="R255" s="17">
        <f t="shared" si="54"/>
        <v>10.166666666666666</v>
      </c>
      <c r="T255" s="7">
        <f t="shared" si="55"/>
        <v>5.581469469271373E-05</v>
      </c>
      <c r="V255" s="30">
        <f>+claims!D255</f>
        <v>0</v>
      </c>
      <c r="W255" s="30">
        <f>+claims!E255</f>
        <v>0</v>
      </c>
      <c r="X255" s="30">
        <f>+claims!F255</f>
        <v>0</v>
      </c>
      <c r="Z255" s="7">
        <f t="shared" si="57"/>
        <v>0</v>
      </c>
      <c r="AA255" s="7">
        <f t="shared" si="58"/>
        <v>0</v>
      </c>
      <c r="AB255" s="7">
        <f t="shared" si="60"/>
        <v>0</v>
      </c>
      <c r="AD255" s="7">
        <f t="shared" si="56"/>
        <v>0</v>
      </c>
    </row>
    <row r="256" spans="1:30" ht="12.75" outlineLevel="1">
      <c r="A256" t="s">
        <v>433</v>
      </c>
      <c r="B256" t="s">
        <v>434</v>
      </c>
      <c r="C256" s="17"/>
      <c r="D256" s="17" t="s">
        <v>434</v>
      </c>
      <c r="E256" s="17"/>
      <c r="F256" s="17">
        <v>12</v>
      </c>
      <c r="G256" s="17">
        <f t="shared" si="51"/>
        <v>12</v>
      </c>
      <c r="H256" s="17"/>
      <c r="I256" s="17" t="s">
        <v>434</v>
      </c>
      <c r="J256" s="17"/>
      <c r="K256" s="17">
        <v>12.5</v>
      </c>
      <c r="L256" s="17">
        <f t="shared" si="53"/>
        <v>12.5</v>
      </c>
      <c r="M256" s="17"/>
      <c r="N256" s="17" t="s">
        <v>434</v>
      </c>
      <c r="O256" s="17"/>
      <c r="P256" s="17">
        <v>13</v>
      </c>
      <c r="Q256" s="17">
        <f t="shared" si="59"/>
        <v>13</v>
      </c>
      <c r="R256" s="17">
        <f t="shared" si="54"/>
        <v>12.666666666666666</v>
      </c>
      <c r="T256" s="7">
        <f t="shared" si="55"/>
        <v>6.953961961715153E-05</v>
      </c>
      <c r="V256" s="30">
        <f>+claims!D256</f>
        <v>0</v>
      </c>
      <c r="W256" s="30">
        <f>+claims!E256</f>
        <v>0</v>
      </c>
      <c r="X256" s="30">
        <f>+claims!F256</f>
        <v>0</v>
      </c>
      <c r="Z256" s="7">
        <f t="shared" si="57"/>
        <v>0</v>
      </c>
      <c r="AA256" s="7">
        <f t="shared" si="58"/>
        <v>0</v>
      </c>
      <c r="AB256" s="7">
        <f t="shared" si="60"/>
        <v>0</v>
      </c>
      <c r="AD256" s="7">
        <f t="shared" si="56"/>
        <v>0</v>
      </c>
    </row>
    <row r="257" spans="1:30" ht="12.75" outlineLevel="1">
      <c r="A257" t="s">
        <v>435</v>
      </c>
      <c r="B257" t="s">
        <v>436</v>
      </c>
      <c r="C257" s="17"/>
      <c r="D257" s="17" t="s">
        <v>436</v>
      </c>
      <c r="E257" s="17"/>
      <c r="F257" s="17">
        <v>67</v>
      </c>
      <c r="G257" s="17">
        <f t="shared" si="51"/>
        <v>67</v>
      </c>
      <c r="H257" s="17"/>
      <c r="I257" s="17" t="s">
        <v>436</v>
      </c>
      <c r="J257" s="17"/>
      <c r="K257" s="17">
        <v>64</v>
      </c>
      <c r="L257" s="17">
        <f t="shared" si="53"/>
        <v>64</v>
      </c>
      <c r="M257" s="17"/>
      <c r="N257" s="17" t="s">
        <v>436</v>
      </c>
      <c r="O257" s="17"/>
      <c r="P257" s="17">
        <v>65</v>
      </c>
      <c r="Q257" s="17">
        <f t="shared" si="59"/>
        <v>65</v>
      </c>
      <c r="R257" s="17">
        <f t="shared" si="54"/>
        <v>65</v>
      </c>
      <c r="T257" s="7">
        <f t="shared" si="55"/>
        <v>0.0003568480480353829</v>
      </c>
      <c r="V257" s="30">
        <f>+claims!D257</f>
        <v>0</v>
      </c>
      <c r="W257" s="30">
        <f>+claims!E257</f>
        <v>0</v>
      </c>
      <c r="X257" s="30">
        <f>+claims!F257</f>
        <v>1</v>
      </c>
      <c r="Z257" s="7">
        <f t="shared" si="57"/>
        <v>0</v>
      </c>
      <c r="AA257" s="7">
        <f t="shared" si="58"/>
        <v>0</v>
      </c>
      <c r="AB257" s="7">
        <f t="shared" si="60"/>
        <v>0.01</v>
      </c>
      <c r="AD257" s="7">
        <f t="shared" si="56"/>
        <v>0.005</v>
      </c>
    </row>
    <row r="258" spans="1:30" ht="12.75" outlineLevel="1">
      <c r="A258" t="s">
        <v>437</v>
      </c>
      <c r="B258" t="s">
        <v>438</v>
      </c>
      <c r="C258" s="17"/>
      <c r="D258" s="17" t="s">
        <v>438</v>
      </c>
      <c r="E258" s="17"/>
      <c r="F258" s="17">
        <v>34</v>
      </c>
      <c r="G258" s="17">
        <f t="shared" si="51"/>
        <v>34</v>
      </c>
      <c r="H258" s="17"/>
      <c r="I258" s="17" t="s">
        <v>438</v>
      </c>
      <c r="J258" s="17"/>
      <c r="K258" s="17">
        <v>36</v>
      </c>
      <c r="L258" s="17">
        <f t="shared" si="53"/>
        <v>36</v>
      </c>
      <c r="M258" s="17"/>
      <c r="N258" s="17" t="s">
        <v>438</v>
      </c>
      <c r="O258" s="17"/>
      <c r="P258" s="17">
        <v>35</v>
      </c>
      <c r="Q258" s="17">
        <f t="shared" si="59"/>
        <v>35</v>
      </c>
      <c r="R258" s="17">
        <f t="shared" si="54"/>
        <v>35.166666666666664</v>
      </c>
      <c r="T258" s="7">
        <f t="shared" si="55"/>
        <v>0.00019306394393709176</v>
      </c>
      <c r="V258" s="30">
        <f>+claims!D258</f>
        <v>0</v>
      </c>
      <c r="W258" s="30">
        <f>+claims!E258</f>
        <v>0</v>
      </c>
      <c r="X258" s="30">
        <f>+claims!F258</f>
        <v>0</v>
      </c>
      <c r="Z258" s="7">
        <f t="shared" si="57"/>
        <v>0</v>
      </c>
      <c r="AA258" s="7">
        <f t="shared" si="58"/>
        <v>0</v>
      </c>
      <c r="AB258" s="7">
        <f t="shared" si="60"/>
        <v>0</v>
      </c>
      <c r="AD258" s="7">
        <f t="shared" si="56"/>
        <v>0</v>
      </c>
    </row>
    <row r="259" spans="1:30" ht="12.75" outlineLevel="1">
      <c r="A259" t="s">
        <v>439</v>
      </c>
      <c r="B259" t="s">
        <v>440</v>
      </c>
      <c r="C259" s="17"/>
      <c r="D259" s="17" t="s">
        <v>440</v>
      </c>
      <c r="E259" s="17"/>
      <c r="F259" s="17">
        <v>43</v>
      </c>
      <c r="G259" s="17">
        <f t="shared" si="51"/>
        <v>43</v>
      </c>
      <c r="H259" s="17"/>
      <c r="I259" s="17" t="s">
        <v>440</v>
      </c>
      <c r="J259" s="17"/>
      <c r="K259" s="17">
        <v>48</v>
      </c>
      <c r="L259" s="17">
        <f t="shared" si="53"/>
        <v>48</v>
      </c>
      <c r="M259" s="17"/>
      <c r="N259" s="17" t="s">
        <v>440</v>
      </c>
      <c r="O259" s="17"/>
      <c r="P259" s="17">
        <v>50.5</v>
      </c>
      <c r="Q259" s="17">
        <f t="shared" si="59"/>
        <v>50.5</v>
      </c>
      <c r="R259" s="17">
        <f t="shared" si="54"/>
        <v>48.416666666666664</v>
      </c>
      <c r="T259" s="7">
        <f t="shared" si="55"/>
        <v>0.0002658060460366121</v>
      </c>
      <c r="V259" s="30">
        <f>+claims!D259</f>
        <v>0</v>
      </c>
      <c r="W259" s="30">
        <f>+claims!E259</f>
        <v>1</v>
      </c>
      <c r="X259" s="30">
        <f>+claims!F259</f>
        <v>2</v>
      </c>
      <c r="Z259" s="7">
        <f t="shared" si="57"/>
        <v>0</v>
      </c>
      <c r="AA259" s="7">
        <f t="shared" si="58"/>
        <v>0.01</v>
      </c>
      <c r="AB259" s="7">
        <f t="shared" si="60"/>
        <v>0.02</v>
      </c>
      <c r="AD259" s="7">
        <f t="shared" si="56"/>
        <v>0.013333333333333334</v>
      </c>
    </row>
    <row r="260" spans="1:30" ht="12.75" outlineLevel="1">
      <c r="A260" t="s">
        <v>441</v>
      </c>
      <c r="B260" t="s">
        <v>442</v>
      </c>
      <c r="C260" s="17"/>
      <c r="D260" s="17" t="s">
        <v>442</v>
      </c>
      <c r="E260" s="17"/>
      <c r="F260" s="17">
        <v>3</v>
      </c>
      <c r="G260" s="17">
        <f t="shared" si="51"/>
        <v>3</v>
      </c>
      <c r="H260" s="17"/>
      <c r="I260" s="17" t="s">
        <v>442</v>
      </c>
      <c r="J260" s="17"/>
      <c r="K260" s="17">
        <v>4</v>
      </c>
      <c r="L260" s="17">
        <f t="shared" si="53"/>
        <v>4</v>
      </c>
      <c r="M260" s="17"/>
      <c r="N260" s="17" t="s">
        <v>442</v>
      </c>
      <c r="O260" s="17"/>
      <c r="P260" s="17">
        <v>4</v>
      </c>
      <c r="Q260" s="17">
        <f t="shared" si="59"/>
        <v>4</v>
      </c>
      <c r="R260" s="17">
        <f t="shared" si="54"/>
        <v>3.8333333333333335</v>
      </c>
      <c r="T260" s="7">
        <f t="shared" si="55"/>
        <v>2.1044884884137966E-05</v>
      </c>
      <c r="V260" s="30">
        <f>+claims!D260</f>
        <v>0</v>
      </c>
      <c r="W260" s="30">
        <f>+claims!E260</f>
        <v>0</v>
      </c>
      <c r="X260" s="30">
        <f>+claims!F260</f>
        <v>0</v>
      </c>
      <c r="Z260" s="7">
        <f t="shared" si="57"/>
        <v>0</v>
      </c>
      <c r="AA260" s="7">
        <f t="shared" si="58"/>
        <v>0</v>
      </c>
      <c r="AB260" s="7">
        <f t="shared" si="60"/>
        <v>0</v>
      </c>
      <c r="AD260" s="7">
        <f t="shared" si="56"/>
        <v>0</v>
      </c>
    </row>
    <row r="261" spans="1:30" ht="12.75" outlineLevel="1">
      <c r="A261" t="s">
        <v>443</v>
      </c>
      <c r="B261" t="s">
        <v>444</v>
      </c>
      <c r="C261" s="17"/>
      <c r="D261" s="17" t="s">
        <v>444</v>
      </c>
      <c r="E261" s="17"/>
      <c r="F261" s="17">
        <v>27</v>
      </c>
      <c r="G261" s="17">
        <f t="shared" si="51"/>
        <v>27</v>
      </c>
      <c r="H261" s="17"/>
      <c r="I261" s="17" t="s">
        <v>444</v>
      </c>
      <c r="J261" s="17"/>
      <c r="K261" s="17">
        <v>26</v>
      </c>
      <c r="L261" s="17">
        <f t="shared" si="53"/>
        <v>26</v>
      </c>
      <c r="M261" s="17"/>
      <c r="N261" s="17" t="s">
        <v>444</v>
      </c>
      <c r="O261" s="17"/>
      <c r="P261" s="17">
        <v>26</v>
      </c>
      <c r="Q261" s="17">
        <f t="shared" si="59"/>
        <v>26</v>
      </c>
      <c r="R261" s="17">
        <f t="shared" si="54"/>
        <v>26.166666666666668</v>
      </c>
      <c r="T261" s="7">
        <f t="shared" si="55"/>
        <v>0.00014365421420911567</v>
      </c>
      <c r="V261" s="30">
        <f>+claims!D261</f>
        <v>0</v>
      </c>
      <c r="W261" s="30">
        <f>+claims!E261</f>
        <v>1</v>
      </c>
      <c r="X261" s="30">
        <f>+claims!F261</f>
        <v>1</v>
      </c>
      <c r="Z261" s="7">
        <f t="shared" si="57"/>
        <v>0</v>
      </c>
      <c r="AA261" s="7">
        <f t="shared" si="58"/>
        <v>0.01</v>
      </c>
      <c r="AB261" s="7">
        <f t="shared" si="60"/>
        <v>0.01</v>
      </c>
      <c r="AD261" s="7">
        <f t="shared" si="56"/>
        <v>0.008333333333333333</v>
      </c>
    </row>
    <row r="262" spans="1:30" ht="12.75" outlineLevel="1">
      <c r="A262" t="s">
        <v>445</v>
      </c>
      <c r="B262" t="s">
        <v>446</v>
      </c>
      <c r="C262" s="17"/>
      <c r="D262" s="17" t="s">
        <v>446</v>
      </c>
      <c r="E262" s="17"/>
      <c r="F262" s="17">
        <v>5</v>
      </c>
      <c r="G262" s="17">
        <f t="shared" si="51"/>
        <v>5</v>
      </c>
      <c r="H262" s="17"/>
      <c r="I262" s="17" t="s">
        <v>446</v>
      </c>
      <c r="J262" s="17"/>
      <c r="K262" s="17">
        <v>4.5</v>
      </c>
      <c r="L262" s="17">
        <f t="shared" si="53"/>
        <v>4.5</v>
      </c>
      <c r="M262" s="17"/>
      <c r="N262" s="17" t="s">
        <v>446</v>
      </c>
      <c r="O262" s="17"/>
      <c r="P262" s="17">
        <v>5</v>
      </c>
      <c r="Q262" s="17">
        <f t="shared" si="59"/>
        <v>5</v>
      </c>
      <c r="R262" s="17">
        <f t="shared" si="54"/>
        <v>4.833333333333333</v>
      </c>
      <c r="T262" s="7">
        <f t="shared" si="55"/>
        <v>2.6534854853913084E-05</v>
      </c>
      <c r="V262" s="30">
        <f>+claims!D262</f>
        <v>0</v>
      </c>
      <c r="W262" s="30">
        <f>+claims!E262</f>
        <v>0</v>
      </c>
      <c r="X262" s="30">
        <f>+claims!F262</f>
        <v>0</v>
      </c>
      <c r="Z262" s="7">
        <f t="shared" si="57"/>
        <v>0</v>
      </c>
      <c r="AA262" s="7">
        <f t="shared" si="58"/>
        <v>0</v>
      </c>
      <c r="AB262" s="7">
        <f t="shared" si="60"/>
        <v>0</v>
      </c>
      <c r="AD262" s="7">
        <f t="shared" si="56"/>
        <v>0</v>
      </c>
    </row>
    <row r="263" spans="1:30" ht="12.75" outlineLevel="1">
      <c r="A263" t="s">
        <v>447</v>
      </c>
      <c r="B263" t="s">
        <v>448</v>
      </c>
      <c r="C263" s="17"/>
      <c r="D263" s="17" t="s">
        <v>448</v>
      </c>
      <c r="E263" s="17"/>
      <c r="F263" s="17">
        <v>101</v>
      </c>
      <c r="G263" s="17">
        <f t="shared" si="51"/>
        <v>101</v>
      </c>
      <c r="H263" s="17"/>
      <c r="I263" s="17" t="s">
        <v>448</v>
      </c>
      <c r="J263" s="17"/>
      <c r="K263" s="17">
        <v>114.5</v>
      </c>
      <c r="L263" s="17">
        <f t="shared" si="53"/>
        <v>114.5</v>
      </c>
      <c r="M263" s="17"/>
      <c r="N263" s="17" t="s">
        <v>448</v>
      </c>
      <c r="O263" s="17"/>
      <c r="P263" s="17">
        <v>118</v>
      </c>
      <c r="Q263" s="17">
        <f t="shared" si="59"/>
        <v>118</v>
      </c>
      <c r="R263" s="17">
        <f t="shared" si="54"/>
        <v>114</v>
      </c>
      <c r="T263" s="7">
        <f t="shared" si="55"/>
        <v>0.0006258565765543639</v>
      </c>
      <c r="V263" s="30">
        <f>+claims!D263</f>
        <v>6</v>
      </c>
      <c r="W263" s="30">
        <f>+claims!E263</f>
        <v>1</v>
      </c>
      <c r="X263" s="30">
        <f>+claims!F263</f>
        <v>5</v>
      </c>
      <c r="Z263" s="7">
        <f t="shared" si="57"/>
        <v>0.0594059405940594</v>
      </c>
      <c r="AA263" s="7">
        <f t="shared" si="58"/>
        <v>0.008733624454148471</v>
      </c>
      <c r="AB263" s="7">
        <f t="shared" si="60"/>
        <v>0.0423728813559322</v>
      </c>
      <c r="AD263" s="7">
        <f t="shared" si="56"/>
        <v>0.033998638928358825</v>
      </c>
    </row>
    <row r="264" spans="1:30" ht="12.75" outlineLevel="1">
      <c r="A264" t="s">
        <v>449</v>
      </c>
      <c r="B264" t="s">
        <v>450</v>
      </c>
      <c r="C264" s="17"/>
      <c r="D264" s="17" t="s">
        <v>450</v>
      </c>
      <c r="E264" s="17"/>
      <c r="F264" s="17">
        <v>3</v>
      </c>
      <c r="G264" s="17">
        <f t="shared" si="51"/>
        <v>3</v>
      </c>
      <c r="H264" s="17"/>
      <c r="I264" s="17" t="s">
        <v>450</v>
      </c>
      <c r="J264" s="17"/>
      <c r="K264" s="17">
        <v>3</v>
      </c>
      <c r="L264" s="17">
        <f t="shared" si="53"/>
        <v>3</v>
      </c>
      <c r="M264" s="17"/>
      <c r="N264" s="17" t="s">
        <v>450</v>
      </c>
      <c r="O264" s="17"/>
      <c r="P264" s="17">
        <v>4</v>
      </c>
      <c r="Q264" s="17">
        <f t="shared" si="59"/>
        <v>4</v>
      </c>
      <c r="R264" s="17">
        <f t="shared" si="54"/>
        <v>3.5</v>
      </c>
      <c r="T264" s="7">
        <f t="shared" si="55"/>
        <v>1.9214894894212925E-05</v>
      </c>
      <c r="V264" s="30">
        <f>+claims!D264</f>
        <v>0</v>
      </c>
      <c r="W264" s="30">
        <f>+claims!E264</f>
        <v>0</v>
      </c>
      <c r="X264" s="30">
        <f>+claims!F264</f>
        <v>0</v>
      </c>
      <c r="Z264" s="7">
        <f t="shared" si="57"/>
        <v>0</v>
      </c>
      <c r="AA264" s="7">
        <f t="shared" si="58"/>
        <v>0</v>
      </c>
      <c r="AB264" s="7">
        <f t="shared" si="60"/>
        <v>0</v>
      </c>
      <c r="AD264" s="7">
        <f t="shared" si="56"/>
        <v>0</v>
      </c>
    </row>
    <row r="265" spans="1:30" ht="12.75" outlineLevel="1">
      <c r="A265" t="s">
        <v>451</v>
      </c>
      <c r="B265" t="s">
        <v>452</v>
      </c>
      <c r="C265" s="17"/>
      <c r="D265" s="17" t="s">
        <v>452</v>
      </c>
      <c r="E265" s="17"/>
      <c r="F265" s="17">
        <v>11</v>
      </c>
      <c r="G265" s="17">
        <f t="shared" si="51"/>
        <v>11</v>
      </c>
      <c r="H265" s="17"/>
      <c r="I265" s="17" t="s">
        <v>452</v>
      </c>
      <c r="J265" s="17"/>
      <c r="K265" s="17">
        <v>10</v>
      </c>
      <c r="L265" s="17">
        <f t="shared" si="53"/>
        <v>10</v>
      </c>
      <c r="M265" s="17"/>
      <c r="N265" s="17" t="s">
        <v>452</v>
      </c>
      <c r="O265" s="17"/>
      <c r="P265" s="17">
        <v>10</v>
      </c>
      <c r="Q265" s="17">
        <f t="shared" si="59"/>
        <v>10</v>
      </c>
      <c r="R265" s="17">
        <f t="shared" si="54"/>
        <v>10.166666666666666</v>
      </c>
      <c r="T265" s="7">
        <f t="shared" si="55"/>
        <v>5.581469469271373E-05</v>
      </c>
      <c r="V265" s="30">
        <f>+claims!D265</f>
        <v>0</v>
      </c>
      <c r="W265" s="30">
        <f>+claims!E265</f>
        <v>0</v>
      </c>
      <c r="X265" s="30">
        <f>+claims!F265</f>
        <v>0</v>
      </c>
      <c r="Z265" s="7">
        <f t="shared" si="57"/>
        <v>0</v>
      </c>
      <c r="AA265" s="7">
        <f t="shared" si="58"/>
        <v>0</v>
      </c>
      <c r="AB265" s="7">
        <f t="shared" si="60"/>
        <v>0</v>
      </c>
      <c r="AD265" s="7">
        <f t="shared" si="56"/>
        <v>0</v>
      </c>
    </row>
    <row r="266" spans="1:30" ht="12.75" outlineLevel="1">
      <c r="A266" t="s">
        <v>453</v>
      </c>
      <c r="B266" t="s">
        <v>454</v>
      </c>
      <c r="C266" s="17"/>
      <c r="D266" s="17" t="s">
        <v>454</v>
      </c>
      <c r="E266" s="17"/>
      <c r="F266" s="17">
        <v>9</v>
      </c>
      <c r="G266" s="23">
        <f t="shared" si="51"/>
        <v>9</v>
      </c>
      <c r="H266" s="17"/>
      <c r="I266" s="17" t="s">
        <v>454</v>
      </c>
      <c r="J266" s="17"/>
      <c r="K266" s="17">
        <v>9</v>
      </c>
      <c r="L266" s="23">
        <f t="shared" si="53"/>
        <v>9</v>
      </c>
      <c r="M266" s="17"/>
      <c r="N266" s="17" t="s">
        <v>454</v>
      </c>
      <c r="O266" s="17"/>
      <c r="P266" s="17">
        <v>9</v>
      </c>
      <c r="Q266" s="23">
        <f t="shared" si="59"/>
        <v>9</v>
      </c>
      <c r="R266" s="23">
        <f t="shared" si="54"/>
        <v>9</v>
      </c>
      <c r="T266" s="33">
        <f t="shared" si="55"/>
        <v>4.940972972797609E-05</v>
      </c>
      <c r="V266" s="34">
        <f>+claims!D266</f>
        <v>0</v>
      </c>
      <c r="W266" s="34">
        <f>+claims!E266</f>
        <v>0</v>
      </c>
      <c r="X266" s="34">
        <f>+claims!F266</f>
        <v>0</v>
      </c>
      <c r="Z266" s="33">
        <f t="shared" si="57"/>
        <v>0</v>
      </c>
      <c r="AA266" s="33">
        <f t="shared" si="58"/>
        <v>0</v>
      </c>
      <c r="AB266" s="33">
        <f t="shared" si="60"/>
        <v>0</v>
      </c>
      <c r="AD266" s="33">
        <f t="shared" si="56"/>
        <v>0</v>
      </c>
    </row>
    <row r="267" spans="2:30" ht="12.75">
      <c r="B267" t="s">
        <v>499</v>
      </c>
      <c r="C267" s="17">
        <f aca="true" t="shared" si="61" ref="C267:K267">SUBTOTAL(9,C145:C266)</f>
        <v>0</v>
      </c>
      <c r="D267" s="17">
        <f t="shared" si="61"/>
        <v>0</v>
      </c>
      <c r="E267" s="17">
        <f t="shared" si="61"/>
        <v>0</v>
      </c>
      <c r="F267" s="17">
        <f t="shared" si="61"/>
        <v>6817.5</v>
      </c>
      <c r="G267" s="17">
        <f t="shared" si="61"/>
        <v>6817.5</v>
      </c>
      <c r="H267" s="17">
        <f t="shared" si="61"/>
        <v>0</v>
      </c>
      <c r="I267" s="17">
        <f t="shared" si="61"/>
        <v>0</v>
      </c>
      <c r="J267" s="17">
        <f t="shared" si="61"/>
        <v>0</v>
      </c>
      <c r="K267" s="17">
        <f t="shared" si="61"/>
        <v>6848</v>
      </c>
      <c r="L267" s="17">
        <f aca="true" t="shared" si="62" ref="L267:R267">SUBTOTAL(9,L145:L266)</f>
        <v>6848</v>
      </c>
      <c r="M267" s="17">
        <f t="shared" si="62"/>
        <v>0</v>
      </c>
      <c r="N267" s="17">
        <f t="shared" si="62"/>
        <v>0</v>
      </c>
      <c r="O267" s="17">
        <f t="shared" si="62"/>
        <v>0</v>
      </c>
      <c r="P267" s="17">
        <f t="shared" si="62"/>
        <v>7027.5</v>
      </c>
      <c r="Q267" s="17">
        <f t="shared" si="62"/>
        <v>7027.5</v>
      </c>
      <c r="R267" s="17">
        <f t="shared" si="62"/>
        <v>6932.66666666667</v>
      </c>
      <c r="T267" s="7">
        <f>SUBTOTAL(9,T145:T266)</f>
        <v>0.03806013181046096</v>
      </c>
      <c r="V267" s="30">
        <f>SUBTOTAL(9,V145:V266)</f>
        <v>130</v>
      </c>
      <c r="W267" s="30">
        <f>SUBTOTAL(9,W145:W266)</f>
        <v>131</v>
      </c>
      <c r="X267" s="30">
        <f>SUBTOTAL(9,X145:X266)</f>
        <v>118</v>
      </c>
      <c r="Z267" s="7">
        <f>IF(G267&gt;100,IF(V267&lt;1,0,+V267/G267),IF(V267&lt;1,0,+V267/100))</f>
        <v>0.01906857352401907</v>
      </c>
      <c r="AA267" s="7">
        <f>IF(L267&gt;100,IF(W267&lt;1,0,+W267/L267),IF(W267&lt;1,0,+W267/100))</f>
        <v>0.019129672897196262</v>
      </c>
      <c r="AB267" s="7">
        <f>IF(Q267&gt;100,IF(X267&lt;1,0,+X267/Q267),IF(X267&lt;1,0,+X267/100))</f>
        <v>0.0167911775168979</v>
      </c>
      <c r="AD267" s="7">
        <f>(+Z267+(AA267*2)+(AB267*3))/6</f>
        <v>0.017950241978184216</v>
      </c>
    </row>
    <row r="268" spans="3:24" ht="6" customHeight="1">
      <c r="C268" s="17"/>
      <c r="D268" s="17"/>
      <c r="E268" s="17"/>
      <c r="F268" s="17"/>
      <c r="G268" s="23"/>
      <c r="H268" s="17"/>
      <c r="I268" s="17"/>
      <c r="J268" s="17"/>
      <c r="K268" s="17"/>
      <c r="L268" s="23"/>
      <c r="M268" s="17"/>
      <c r="N268" s="17"/>
      <c r="O268" s="17"/>
      <c r="P268" s="17"/>
      <c r="Q268" s="23"/>
      <c r="R268" s="17"/>
      <c r="V268" s="30"/>
      <c r="W268" s="30"/>
      <c r="X268" s="30"/>
    </row>
    <row r="269" spans="3:30" ht="13.5" thickBot="1">
      <c r="C269" s="17">
        <f aca="true" t="shared" si="63" ref="C269:K269">SUBTOTAL(9,C4:C268)</f>
        <v>168789.1835899806</v>
      </c>
      <c r="D269" s="17">
        <f t="shared" si="63"/>
        <v>168716.5552097159</v>
      </c>
      <c r="E269" s="17">
        <f t="shared" si="63"/>
        <v>169239.5762697123</v>
      </c>
      <c r="F269" s="17">
        <f t="shared" si="63"/>
        <v>170025.77803334623</v>
      </c>
      <c r="G269" s="17">
        <f t="shared" si="63"/>
        <v>175258.39827568876</v>
      </c>
      <c r="H269" s="17">
        <f t="shared" si="63"/>
        <v>169488.34220926795</v>
      </c>
      <c r="I269" s="17">
        <f t="shared" si="63"/>
        <v>170459.61218382203</v>
      </c>
      <c r="J269" s="17">
        <f t="shared" si="63"/>
        <v>173025.27871290216</v>
      </c>
      <c r="K269" s="17">
        <f t="shared" si="63"/>
        <v>176168.04863946367</v>
      </c>
      <c r="L269" s="17">
        <f aca="true" t="shared" si="64" ref="L269:R269">SUBTOTAL(9,L4:L268)</f>
        <v>178382.07043636404</v>
      </c>
      <c r="M269" s="17">
        <f t="shared" si="64"/>
        <v>176483.8850499057</v>
      </c>
      <c r="N269" s="17">
        <f t="shared" si="64"/>
        <v>179233.04124867788</v>
      </c>
      <c r="O269" s="17">
        <f t="shared" si="64"/>
        <v>181573.1970418987</v>
      </c>
      <c r="P269" s="17">
        <f t="shared" si="64"/>
        <v>182571.9607969898</v>
      </c>
      <c r="Q269" s="17">
        <f t="shared" si="64"/>
        <v>186321.77103436796</v>
      </c>
      <c r="R269" s="18">
        <f t="shared" si="64"/>
        <v>182150.35883720175</v>
      </c>
      <c r="T269" s="43">
        <f>SUBTOTAL(9,T4:T268)</f>
        <v>1</v>
      </c>
      <c r="V269" s="44">
        <f>SUBTOTAL(9,V4:V268)</f>
        <v>6802</v>
      </c>
      <c r="W269" s="44">
        <f>SUBTOTAL(9,W4:W268)</f>
        <v>7137</v>
      </c>
      <c r="X269" s="44">
        <f>SUBTOTAL(9,X4:X268)</f>
        <v>7207</v>
      </c>
      <c r="Z269" s="7">
        <f t="shared" si="57"/>
        <v>0.038811264207151835</v>
      </c>
      <c r="AA269" s="7">
        <f>IF(L269&gt;100,IF(W269&lt;1,0,+W269/L269),IF(W269&lt;1,0,+W269/100))</f>
        <v>0.0400096264301745</v>
      </c>
      <c r="AB269" s="7">
        <f>IF(Q269&gt;100,IF(X269&lt;1,0,+X269/Q269),IF(X269&lt;1,0,+X269/100))</f>
        <v>0.038680396606313026</v>
      </c>
      <c r="AD269" s="7">
        <f>(+Z269+(AA269*2)+(AB269*3))/6</f>
        <v>0.039145284481073316</v>
      </c>
    </row>
    <row r="270" ht="13.5" thickTop="1"/>
    <row r="276" ht="12.75">
      <c r="P276" s="17"/>
    </row>
    <row r="278" spans="13:16" ht="12.75">
      <c r="M278" s="17"/>
      <c r="N278" s="17"/>
      <c r="O278" s="17"/>
      <c r="P278" s="17"/>
    </row>
  </sheetData>
  <sheetProtection sheet="1" objects="1" scenarios="1"/>
  <printOptions horizontalCentered="1"/>
  <pageMargins left="0.17" right="0.16" top="0.7" bottom="0.5" header="0.25" footer="0.25"/>
  <pageSetup horizontalDpi="300" verticalDpi="300" orientation="landscape" scale="90" r:id="rId3"/>
  <headerFooter alignWithMargins="0">
    <oddHeader>&amp;C&amp;"Arial,Bold"&amp;14FTE and IFR Data
FY 2011 Assessments</oddHeader>
    <oddFooter>&amp;L&amp;D&amp;CPage &amp;P of &amp;N</oddFooter>
  </headerFooter>
  <ignoredErrors>
    <ignoredError sqref="L144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5"/>
  <sheetViews>
    <sheetView zoomScalePageLayoutView="0" workbookViewId="0" topLeftCell="A1">
      <pane xSplit="1" ySplit="3" topLeftCell="F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"/>
    </sheetView>
  </sheetViews>
  <sheetFormatPr defaultColWidth="9.140625" defaultRowHeight="12.75" outlineLevelRow="1"/>
  <cols>
    <col min="1" max="1" width="5.28125" style="0" customWidth="1"/>
    <col min="2" max="2" width="19.8515625" style="0" customWidth="1"/>
    <col min="3" max="3" width="2.140625" style="0" customWidth="1"/>
    <col min="4" max="4" width="8.140625" style="0" customWidth="1"/>
    <col min="5" max="6" width="8.57421875" style="0" bestFit="1" customWidth="1"/>
    <col min="7" max="7" width="9.00390625" style="0" hidden="1" customWidth="1"/>
    <col min="8" max="8" width="2.57421875" style="0" customWidth="1"/>
    <col min="9" max="9" width="10.00390625" style="0" customWidth="1"/>
    <col min="11" max="11" width="9.28125" style="0" customWidth="1"/>
    <col min="13" max="13" width="7.7109375" style="0" customWidth="1"/>
    <col min="14" max="14" width="0.9921875" style="0" customWidth="1"/>
    <col min="15" max="15" width="1.1484375" style="0" customWidth="1"/>
    <col min="17" max="17" width="1.57421875" style="0" customWidth="1"/>
    <col min="18" max="18" width="9.7109375" style="4" customWidth="1"/>
    <col min="19" max="19" width="1.57421875" style="0" customWidth="1"/>
    <col min="20" max="20" width="12.7109375" style="0" customWidth="1"/>
    <col min="21" max="21" width="1.57421875" style="0" customWidth="1"/>
    <col min="22" max="22" width="6.57421875" style="0" customWidth="1"/>
    <col min="23" max="23" width="1.1484375" style="0" customWidth="1"/>
    <col min="24" max="24" width="12.57421875" style="0" customWidth="1"/>
    <col min="25" max="25" width="2.140625" style="0" customWidth="1"/>
    <col min="26" max="26" width="9.28125" style="0" customWidth="1"/>
    <col min="27" max="27" width="1.1484375" style="0" customWidth="1"/>
  </cols>
  <sheetData>
    <row r="1" spans="8:24" ht="12.75">
      <c r="H1" s="1"/>
      <c r="I1" s="1" t="s">
        <v>457</v>
      </c>
      <c r="J1" s="1"/>
      <c r="K1" s="1"/>
      <c r="L1" s="1" t="s">
        <v>492</v>
      </c>
      <c r="M1" s="1"/>
      <c r="N1" s="1"/>
      <c r="O1" s="1"/>
      <c r="P1" s="1" t="s">
        <v>458</v>
      </c>
      <c r="R1" s="1"/>
      <c r="T1" s="1" t="s">
        <v>459</v>
      </c>
      <c r="X1" s="1" t="s">
        <v>460</v>
      </c>
    </row>
    <row r="2" spans="1:26" ht="12.75">
      <c r="A2" s="20" t="s">
        <v>475</v>
      </c>
      <c r="B2" s="20"/>
      <c r="D2" s="29" t="s">
        <v>517</v>
      </c>
      <c r="E2" s="29" t="s">
        <v>535</v>
      </c>
      <c r="F2" s="29" t="s">
        <v>586</v>
      </c>
      <c r="G2" s="2"/>
      <c r="H2" s="1"/>
      <c r="I2" s="1" t="s">
        <v>456</v>
      </c>
      <c r="J2" s="1" t="s">
        <v>461</v>
      </c>
      <c r="K2" s="1" t="s">
        <v>2</v>
      </c>
      <c r="L2" s="1" t="s">
        <v>456</v>
      </c>
      <c r="M2" s="1" t="s">
        <v>469</v>
      </c>
      <c r="N2" s="1"/>
      <c r="O2" s="1"/>
      <c r="P2" s="1" t="s">
        <v>456</v>
      </c>
      <c r="R2" s="1" t="s">
        <v>3</v>
      </c>
      <c r="T2" s="1" t="s">
        <v>3</v>
      </c>
      <c r="V2" s="1" t="s">
        <v>4</v>
      </c>
      <c r="X2" s="14">
        <v>0.02</v>
      </c>
      <c r="Z2" s="1"/>
    </row>
    <row r="3" spans="1:26" ht="12.75">
      <c r="A3" s="2" t="s">
        <v>473</v>
      </c>
      <c r="B3" s="2" t="s">
        <v>474</v>
      </c>
      <c r="D3" s="2" t="s">
        <v>463</v>
      </c>
      <c r="E3" s="2" t="s">
        <v>463</v>
      </c>
      <c r="F3" s="2" t="s">
        <v>463</v>
      </c>
      <c r="G3" s="2" t="s">
        <v>482</v>
      </c>
      <c r="I3" s="2" t="s">
        <v>463</v>
      </c>
      <c r="J3" s="2" t="s">
        <v>464</v>
      </c>
      <c r="K3" s="2" t="s">
        <v>491</v>
      </c>
      <c r="L3" s="2" t="s">
        <v>463</v>
      </c>
      <c r="M3" s="2" t="s">
        <v>470</v>
      </c>
      <c r="N3" s="2"/>
      <c r="P3" s="2" t="s">
        <v>463</v>
      </c>
      <c r="R3" s="3" t="s">
        <v>5</v>
      </c>
      <c r="T3" s="3" t="s">
        <v>6</v>
      </c>
      <c r="V3" s="3" t="s">
        <v>1</v>
      </c>
      <c r="X3" s="3" t="s">
        <v>465</v>
      </c>
      <c r="Z3" s="3" t="s">
        <v>466</v>
      </c>
    </row>
    <row r="4" spans="9:16" ht="12.75" customHeight="1">
      <c r="I4" s="7"/>
      <c r="J4" s="7"/>
      <c r="K4" s="7"/>
      <c r="L4" s="7"/>
      <c r="M4" s="7"/>
      <c r="N4" s="7"/>
      <c r="P4" s="7"/>
    </row>
    <row r="5" spans="1:26" ht="12.75">
      <c r="A5" t="s">
        <v>7</v>
      </c>
      <c r="B5" t="s">
        <v>545</v>
      </c>
      <c r="D5" s="30">
        <v>1</v>
      </c>
      <c r="E5" s="30">
        <v>2</v>
      </c>
      <c r="F5" s="30">
        <v>4</v>
      </c>
      <c r="G5">
        <f aca="true" t="shared" si="0" ref="G5:G57">SUM(D5:F5)</f>
        <v>7</v>
      </c>
      <c r="I5" s="25">
        <f>AVERAGE(D5:F5)</f>
        <v>2.3333333333333335</v>
      </c>
      <c r="J5" s="7">
        <f>+IFR!AD5</f>
        <v>0.004731332332035658</v>
      </c>
      <c r="K5" s="15">
        <f aca="true" t="shared" si="1" ref="K5:K36">IF(+J5&lt;$E$272,$I$272,IF(J5&gt;$E$274,$I$274,$I$273))</f>
        <v>0.95</v>
      </c>
      <c r="L5" s="25">
        <f>+I5*K5</f>
        <v>2.216666666666667</v>
      </c>
      <c r="M5" s="15">
        <v>1</v>
      </c>
      <c r="N5" s="15">
        <v>1</v>
      </c>
      <c r="P5" s="25">
        <f aca="true" t="shared" si="2" ref="P5:P57">+L5*M5*N5</f>
        <v>2.216666666666667</v>
      </c>
      <c r="R5" s="4">
        <f aca="true" t="shared" si="3" ref="R5:R37">+P5/$P$269</f>
        <v>0.0003122065727699531</v>
      </c>
      <c r="T5" s="6">
        <f>+R5*(assessment!$J$277*assessment!$E$3)</f>
        <v>2546.2646627077465</v>
      </c>
      <c r="V5" s="7">
        <f>+T5/payroll!F5</f>
        <v>9.723150890307645E-05</v>
      </c>
      <c r="X5" s="6">
        <f>IF(V5&lt;$X$2,T5,+payroll!F5*$X$2)</f>
        <v>2546.2646627077465</v>
      </c>
      <c r="Z5" s="6">
        <f aca="true" t="shared" si="4" ref="Z5:Z57">+T5-X5</f>
        <v>0</v>
      </c>
    </row>
    <row r="6" spans="1:26" ht="12.75">
      <c r="A6" t="s">
        <v>8</v>
      </c>
      <c r="B6" t="s">
        <v>546</v>
      </c>
      <c r="D6" s="30">
        <v>1</v>
      </c>
      <c r="E6" s="30">
        <v>1</v>
      </c>
      <c r="F6" s="30">
        <v>1</v>
      </c>
      <c r="G6">
        <f t="shared" si="0"/>
        <v>3</v>
      </c>
      <c r="I6" s="25">
        <f aca="true" t="shared" si="5" ref="I6:I57">AVERAGE(D6:F6)</f>
        <v>1</v>
      </c>
      <c r="J6" s="7">
        <f>+IFR!AD6</f>
        <v>0.0011907064756927147</v>
      </c>
      <c r="K6" s="15">
        <f t="shared" si="1"/>
        <v>0.95</v>
      </c>
      <c r="L6" s="25">
        <f aca="true" t="shared" si="6" ref="L6:L57">+I6*K6</f>
        <v>0.95</v>
      </c>
      <c r="M6" s="15">
        <v>1</v>
      </c>
      <c r="N6" s="15">
        <v>1</v>
      </c>
      <c r="P6" s="25">
        <f t="shared" si="2"/>
        <v>0.95</v>
      </c>
      <c r="R6" s="4">
        <f t="shared" si="3"/>
        <v>0.00013380281690140845</v>
      </c>
      <c r="T6" s="6">
        <f>+R6*(assessment!$J$277*assessment!$E$3)</f>
        <v>1091.2562840176056</v>
      </c>
      <c r="V6" s="7">
        <f>+T6/payroll!F6</f>
        <v>4.0137742553270424E-05</v>
      </c>
      <c r="X6" s="6">
        <f>IF(V6&lt;$X$2,T6,+payroll!F6*$X$2)</f>
        <v>1091.2562840176056</v>
      </c>
      <c r="Z6" s="6">
        <f t="shared" si="4"/>
        <v>0</v>
      </c>
    </row>
    <row r="7" spans="1:26" ht="12.75">
      <c r="A7" t="s">
        <v>9</v>
      </c>
      <c r="B7" t="s">
        <v>10</v>
      </c>
      <c r="D7" s="30">
        <v>0</v>
      </c>
      <c r="E7" s="30">
        <v>3</v>
      </c>
      <c r="F7" s="30">
        <v>2</v>
      </c>
      <c r="G7">
        <f t="shared" si="0"/>
        <v>5</v>
      </c>
      <c r="I7" s="25">
        <f t="shared" si="5"/>
        <v>1.6666666666666667</v>
      </c>
      <c r="J7" s="7">
        <f>+IFR!AD7</f>
        <v>0.0045498787977628396</v>
      </c>
      <c r="K7" s="15">
        <f t="shared" si="1"/>
        <v>0.95</v>
      </c>
      <c r="L7" s="25">
        <f t="shared" si="6"/>
        <v>1.5833333333333333</v>
      </c>
      <c r="M7" s="15">
        <v>1</v>
      </c>
      <c r="N7" s="15">
        <v>1</v>
      </c>
      <c r="P7" s="25">
        <f t="shared" si="2"/>
        <v>1.5833333333333333</v>
      </c>
      <c r="R7" s="4">
        <f t="shared" si="3"/>
        <v>0.00022300469483568075</v>
      </c>
      <c r="T7" s="6">
        <f>+R7*(assessment!$J$277*assessment!$E$3)</f>
        <v>1818.7604733626758</v>
      </c>
      <c r="V7" s="7">
        <f>+T7/payroll!F7</f>
        <v>7.490161481885488E-05</v>
      </c>
      <c r="X7" s="6">
        <f>IF(V7&lt;$X$2,T7,+payroll!F7*$X$2)</f>
        <v>1818.7604733626758</v>
      </c>
      <c r="Z7" s="6">
        <f t="shared" si="4"/>
        <v>0</v>
      </c>
    </row>
    <row r="8" spans="1:26" ht="12.75">
      <c r="A8" t="s">
        <v>11</v>
      </c>
      <c r="B8" t="s">
        <v>12</v>
      </c>
      <c r="D8" s="30">
        <v>0</v>
      </c>
      <c r="E8" s="30">
        <v>0</v>
      </c>
      <c r="F8" s="30">
        <v>0</v>
      </c>
      <c r="G8">
        <f t="shared" si="0"/>
        <v>0</v>
      </c>
      <c r="I8" s="25">
        <f t="shared" si="5"/>
        <v>0</v>
      </c>
      <c r="J8" s="7">
        <f>+IFR!AD8</f>
        <v>0</v>
      </c>
      <c r="K8" s="15">
        <f t="shared" si="1"/>
        <v>0.95</v>
      </c>
      <c r="L8" s="25">
        <f t="shared" si="6"/>
        <v>0</v>
      </c>
      <c r="M8" s="15">
        <v>1</v>
      </c>
      <c r="N8" s="15">
        <v>1</v>
      </c>
      <c r="P8" s="25">
        <f t="shared" si="2"/>
        <v>0</v>
      </c>
      <c r="R8" s="4">
        <f t="shared" si="3"/>
        <v>0</v>
      </c>
      <c r="T8" s="6">
        <f>+R8*(assessment!$J$277*assessment!$E$3)</f>
        <v>0</v>
      </c>
      <c r="V8" s="7">
        <f>+T8/payroll!F8</f>
        <v>0</v>
      </c>
      <c r="X8" s="6">
        <f>IF(V8&lt;$X$2,T8,+payroll!F8*$X$2)</f>
        <v>0</v>
      </c>
      <c r="Z8" s="6">
        <f t="shared" si="4"/>
        <v>0</v>
      </c>
    </row>
    <row r="9" spans="1:26" ht="12.75">
      <c r="A9" t="s">
        <v>13</v>
      </c>
      <c r="B9" t="s">
        <v>14</v>
      </c>
      <c r="D9" s="30">
        <v>0</v>
      </c>
      <c r="E9" s="30">
        <v>0</v>
      </c>
      <c r="F9" s="30">
        <v>0</v>
      </c>
      <c r="G9">
        <f t="shared" si="0"/>
        <v>0</v>
      </c>
      <c r="I9" s="25">
        <f t="shared" si="5"/>
        <v>0</v>
      </c>
      <c r="J9" s="7">
        <f>+IFR!AD9</f>
        <v>0</v>
      </c>
      <c r="K9" s="15">
        <f t="shared" si="1"/>
        <v>0.95</v>
      </c>
      <c r="L9" s="25">
        <f t="shared" si="6"/>
        <v>0</v>
      </c>
      <c r="M9" s="15">
        <v>1</v>
      </c>
      <c r="N9" s="15">
        <v>1</v>
      </c>
      <c r="P9" s="25">
        <f t="shared" si="2"/>
        <v>0</v>
      </c>
      <c r="R9" s="4">
        <f t="shared" si="3"/>
        <v>0</v>
      </c>
      <c r="T9" s="6">
        <f>+R9*(assessment!$J$277*assessment!$E$3)</f>
        <v>0</v>
      </c>
      <c r="V9" s="7">
        <f>+T9/payroll!F9</f>
        <v>0</v>
      </c>
      <c r="X9" s="6">
        <f>IF(V9&lt;$X$2,T9,+payroll!F9*$X$2)</f>
        <v>0</v>
      </c>
      <c r="Z9" s="6">
        <f t="shared" si="4"/>
        <v>0</v>
      </c>
    </row>
    <row r="10" spans="1:26" ht="12.75">
      <c r="A10" t="s">
        <v>15</v>
      </c>
      <c r="B10" t="s">
        <v>16</v>
      </c>
      <c r="D10" s="30">
        <v>0</v>
      </c>
      <c r="E10" s="30">
        <v>0</v>
      </c>
      <c r="F10" s="30">
        <v>0</v>
      </c>
      <c r="G10">
        <f t="shared" si="0"/>
        <v>0</v>
      </c>
      <c r="I10" s="25">
        <f t="shared" si="5"/>
        <v>0</v>
      </c>
      <c r="J10" s="7">
        <f>+IFR!AD10</f>
        <v>0</v>
      </c>
      <c r="K10" s="15">
        <f t="shared" si="1"/>
        <v>0.95</v>
      </c>
      <c r="L10" s="25">
        <f t="shared" si="6"/>
        <v>0</v>
      </c>
      <c r="M10" s="15">
        <v>1</v>
      </c>
      <c r="N10" s="15">
        <v>1</v>
      </c>
      <c r="P10" s="25">
        <f t="shared" si="2"/>
        <v>0</v>
      </c>
      <c r="R10" s="4">
        <f t="shared" si="3"/>
        <v>0</v>
      </c>
      <c r="T10" s="6">
        <f>+R10*(assessment!$J$277*assessment!$E$3)</f>
        <v>0</v>
      </c>
      <c r="V10" s="7">
        <f>+T10/payroll!F10</f>
        <v>0</v>
      </c>
      <c r="X10" s="6">
        <f>IF(V10&lt;$X$2,T10,+payroll!F10*$X$2)</f>
        <v>0</v>
      </c>
      <c r="Z10" s="6">
        <f t="shared" si="4"/>
        <v>0</v>
      </c>
    </row>
    <row r="11" spans="1:26" ht="12.75">
      <c r="A11" t="s">
        <v>17</v>
      </c>
      <c r="B11" t="s">
        <v>18</v>
      </c>
      <c r="D11" s="30">
        <v>1</v>
      </c>
      <c r="E11" s="30">
        <v>0</v>
      </c>
      <c r="F11" s="30">
        <v>1</v>
      </c>
      <c r="G11">
        <f t="shared" si="0"/>
        <v>2</v>
      </c>
      <c r="I11" s="25">
        <f t="shared" si="5"/>
        <v>0.6666666666666666</v>
      </c>
      <c r="J11" s="7">
        <f>+IFR!AD11</f>
        <v>0.006666666666666667</v>
      </c>
      <c r="K11" s="15">
        <f t="shared" si="1"/>
        <v>0.95</v>
      </c>
      <c r="L11" s="25">
        <f t="shared" si="6"/>
        <v>0.6333333333333333</v>
      </c>
      <c r="M11" s="15">
        <v>1</v>
      </c>
      <c r="N11" s="15">
        <v>1</v>
      </c>
      <c r="P11" s="25">
        <f t="shared" si="2"/>
        <v>0.6333333333333333</v>
      </c>
      <c r="R11" s="4">
        <f t="shared" si="3"/>
        <v>8.92018779342723E-05</v>
      </c>
      <c r="T11" s="6">
        <f>+R11*(assessment!$J$277*assessment!$E$3)</f>
        <v>727.5041893450704</v>
      </c>
      <c r="V11" s="7">
        <f>+T11/payroll!F11</f>
        <v>0.00015970774112941745</v>
      </c>
      <c r="X11" s="6">
        <f>IF(V11&lt;$X$2,T11,+payroll!F11*$X$2)</f>
        <v>727.5041893450704</v>
      </c>
      <c r="Z11" s="6">
        <f t="shared" si="4"/>
        <v>0</v>
      </c>
    </row>
    <row r="12" spans="1:26" ht="12.75">
      <c r="A12" t="s">
        <v>19</v>
      </c>
      <c r="B12" t="s">
        <v>20</v>
      </c>
      <c r="D12" s="30">
        <v>0</v>
      </c>
      <c r="E12" s="30">
        <v>0</v>
      </c>
      <c r="F12" s="30">
        <v>0</v>
      </c>
      <c r="G12">
        <f t="shared" si="0"/>
        <v>0</v>
      </c>
      <c r="I12" s="25">
        <f t="shared" si="5"/>
        <v>0</v>
      </c>
      <c r="J12" s="7">
        <f>+IFR!AD12</f>
        <v>0</v>
      </c>
      <c r="K12" s="15">
        <f t="shared" si="1"/>
        <v>0.95</v>
      </c>
      <c r="L12" s="25">
        <f t="shared" si="6"/>
        <v>0</v>
      </c>
      <c r="M12" s="15">
        <v>1</v>
      </c>
      <c r="N12" s="15">
        <v>1</v>
      </c>
      <c r="P12" s="25">
        <f t="shared" si="2"/>
        <v>0</v>
      </c>
      <c r="R12" s="4">
        <f t="shared" si="3"/>
        <v>0</v>
      </c>
      <c r="T12" s="6">
        <f>+R12*(assessment!$J$277*assessment!$E$3)</f>
        <v>0</v>
      </c>
      <c r="V12" s="7">
        <f>+T12/payroll!F12</f>
        <v>0</v>
      </c>
      <c r="X12" s="6">
        <f>IF(V12&lt;$X$2,T12,+payroll!F12*$X$2)</f>
        <v>0</v>
      </c>
      <c r="Z12" s="6">
        <f t="shared" si="4"/>
        <v>0</v>
      </c>
    </row>
    <row r="13" spans="1:26" ht="12.75">
      <c r="A13" t="s">
        <v>21</v>
      </c>
      <c r="B13" t="s">
        <v>22</v>
      </c>
      <c r="D13" s="30">
        <v>1</v>
      </c>
      <c r="E13" s="30">
        <v>0</v>
      </c>
      <c r="F13" s="30">
        <v>0</v>
      </c>
      <c r="G13">
        <f t="shared" si="0"/>
        <v>1</v>
      </c>
      <c r="I13" s="25">
        <f t="shared" si="5"/>
        <v>0.3333333333333333</v>
      </c>
      <c r="J13" s="7">
        <f>+IFR!AD13</f>
        <v>0.0016666666666666668</v>
      </c>
      <c r="K13" s="15">
        <f t="shared" si="1"/>
        <v>0.95</v>
      </c>
      <c r="L13" s="25">
        <f t="shared" si="6"/>
        <v>0.31666666666666665</v>
      </c>
      <c r="M13" s="15">
        <v>1</v>
      </c>
      <c r="N13" s="15">
        <v>1</v>
      </c>
      <c r="P13" s="25">
        <f t="shared" si="2"/>
        <v>0.31666666666666665</v>
      </c>
      <c r="R13" s="4">
        <f t="shared" si="3"/>
        <v>4.460093896713615E-05</v>
      </c>
      <c r="T13" s="6">
        <f>+R13*(assessment!$J$277*assessment!$E$3)</f>
        <v>363.7520946725352</v>
      </c>
      <c r="V13" s="7">
        <f>+T13/payroll!F13</f>
        <v>7.721768728498002E-05</v>
      </c>
      <c r="X13" s="6">
        <f>IF(V13&lt;$X$2,T13,+payroll!F13*$X$2)</f>
        <v>363.7520946725352</v>
      </c>
      <c r="Z13" s="6">
        <f t="shared" si="4"/>
        <v>0</v>
      </c>
    </row>
    <row r="14" spans="1:26" ht="12.75">
      <c r="A14" t="s">
        <v>23</v>
      </c>
      <c r="B14" t="s">
        <v>24</v>
      </c>
      <c r="D14" s="30">
        <v>0</v>
      </c>
      <c r="E14" s="30">
        <v>3</v>
      </c>
      <c r="F14" s="30">
        <v>3</v>
      </c>
      <c r="G14">
        <f t="shared" si="0"/>
        <v>6</v>
      </c>
      <c r="I14" s="25">
        <f t="shared" si="5"/>
        <v>2</v>
      </c>
      <c r="J14" s="7">
        <f>+IFR!AD14</f>
        <v>0.013793222468020866</v>
      </c>
      <c r="K14" s="15">
        <f t="shared" si="1"/>
        <v>0.95</v>
      </c>
      <c r="L14" s="25">
        <f t="shared" si="6"/>
        <v>1.9</v>
      </c>
      <c r="M14" s="15">
        <v>1</v>
      </c>
      <c r="N14" s="15">
        <v>1</v>
      </c>
      <c r="P14" s="25">
        <f t="shared" si="2"/>
        <v>1.9</v>
      </c>
      <c r="R14" s="4">
        <f t="shared" si="3"/>
        <v>0.0002676056338028169</v>
      </c>
      <c r="T14" s="6">
        <f>+R14*(assessment!$J$277*assessment!$E$3)</f>
        <v>2182.512568035211</v>
      </c>
      <c r="V14" s="7">
        <f>+T14/payroll!F14</f>
        <v>0.00018164484624398514</v>
      </c>
      <c r="X14" s="6">
        <f>IF(V14&lt;$X$2,T14,+payroll!F14*$X$2)</f>
        <v>2182.512568035211</v>
      </c>
      <c r="Z14" s="6">
        <f t="shared" si="4"/>
        <v>0</v>
      </c>
    </row>
    <row r="15" spans="1:26" ht="12.75">
      <c r="A15" t="s">
        <v>25</v>
      </c>
      <c r="B15" t="s">
        <v>26</v>
      </c>
      <c r="D15" s="30">
        <v>0</v>
      </c>
      <c r="E15" s="30">
        <v>0</v>
      </c>
      <c r="F15" s="30">
        <v>0</v>
      </c>
      <c r="G15">
        <f t="shared" si="0"/>
        <v>0</v>
      </c>
      <c r="I15" s="25">
        <f t="shared" si="5"/>
        <v>0</v>
      </c>
      <c r="J15" s="7">
        <f>+IFR!AD15</f>
        <v>0</v>
      </c>
      <c r="K15" s="15">
        <f t="shared" si="1"/>
        <v>0.95</v>
      </c>
      <c r="L15" s="25">
        <f t="shared" si="6"/>
        <v>0</v>
      </c>
      <c r="M15" s="15">
        <v>1</v>
      </c>
      <c r="N15" s="15">
        <v>1</v>
      </c>
      <c r="P15" s="25">
        <f t="shared" si="2"/>
        <v>0</v>
      </c>
      <c r="R15" s="4">
        <f t="shared" si="3"/>
        <v>0</v>
      </c>
      <c r="T15" s="6">
        <f>+R15*(assessment!$J$277*assessment!$E$3)</f>
        <v>0</v>
      </c>
      <c r="V15" s="7">
        <f>+T15/payroll!F15</f>
        <v>0</v>
      </c>
      <c r="X15" s="6">
        <f>IF(V15&lt;$X$2,T15,+payroll!F15*$X$2)</f>
        <v>0</v>
      </c>
      <c r="Z15" s="6">
        <f t="shared" si="4"/>
        <v>0</v>
      </c>
    </row>
    <row r="16" spans="1:26" ht="12.75">
      <c r="A16" t="s">
        <v>582</v>
      </c>
      <c r="B16" t="s">
        <v>583</v>
      </c>
      <c r="D16" s="30"/>
      <c r="E16" s="30"/>
      <c r="F16" s="46">
        <v>0</v>
      </c>
      <c r="G16">
        <f>SUM(D16:F16)</f>
        <v>0</v>
      </c>
      <c r="I16" s="25">
        <f>AVERAGE(D16:F16)</f>
        <v>0</v>
      </c>
      <c r="J16" s="7">
        <f>+IFR!AD16</f>
        <v>0</v>
      </c>
      <c r="K16" s="15">
        <f t="shared" si="1"/>
        <v>0.95</v>
      </c>
      <c r="L16" s="25">
        <f>+I16*K16</f>
        <v>0</v>
      </c>
      <c r="M16" s="15">
        <v>1</v>
      </c>
      <c r="N16" s="15">
        <v>1</v>
      </c>
      <c r="P16" s="25">
        <f>+L16*M16*N16</f>
        <v>0</v>
      </c>
      <c r="R16" s="4">
        <f>+P16/$P$269</f>
        <v>0</v>
      </c>
      <c r="T16" s="6">
        <f>+R16*(assessment!$J$277*assessment!$E$3)</f>
        <v>0</v>
      </c>
      <c r="V16" s="7">
        <f>+T16/payroll!F16</f>
        <v>0</v>
      </c>
      <c r="X16" s="6">
        <f>IF(V16&lt;$X$2,T16,+payroll!F16*$X$2)</f>
        <v>0</v>
      </c>
      <c r="Z16" s="6">
        <f>+T16-X16</f>
        <v>0</v>
      </c>
    </row>
    <row r="17" spans="1:26" ht="12.75">
      <c r="A17" t="s">
        <v>27</v>
      </c>
      <c r="B17" t="s">
        <v>547</v>
      </c>
      <c r="D17" s="30">
        <v>0</v>
      </c>
      <c r="E17" s="30">
        <v>1</v>
      </c>
      <c r="F17" s="30">
        <v>1</v>
      </c>
      <c r="G17">
        <f t="shared" si="0"/>
        <v>2</v>
      </c>
      <c r="I17" s="25">
        <f t="shared" si="5"/>
        <v>0.6666666666666666</v>
      </c>
      <c r="J17" s="7">
        <f>+IFR!AD17</f>
        <v>0.008333333333333333</v>
      </c>
      <c r="K17" s="15">
        <f t="shared" si="1"/>
        <v>0.95</v>
      </c>
      <c r="L17" s="25">
        <f t="shared" si="6"/>
        <v>0.6333333333333333</v>
      </c>
      <c r="M17" s="15">
        <v>1</v>
      </c>
      <c r="N17" s="15">
        <v>1</v>
      </c>
      <c r="P17" s="25">
        <f t="shared" si="2"/>
        <v>0.6333333333333333</v>
      </c>
      <c r="R17" s="4">
        <f t="shared" si="3"/>
        <v>8.92018779342723E-05</v>
      </c>
      <c r="T17" s="6">
        <f>+R17*(assessment!$J$277*assessment!$E$3)</f>
        <v>727.5041893450704</v>
      </c>
      <c r="V17" s="7">
        <f>+T17/payroll!F17</f>
        <v>0.0002173062108893506</v>
      </c>
      <c r="X17" s="6">
        <f>IF(V17&lt;$X$2,T17,+payroll!F17*$X$2)</f>
        <v>727.5041893450704</v>
      </c>
      <c r="Z17" s="6">
        <f t="shared" si="4"/>
        <v>0</v>
      </c>
    </row>
    <row r="18" spans="1:26" ht="12.75">
      <c r="A18" t="s">
        <v>28</v>
      </c>
      <c r="B18" t="s">
        <v>548</v>
      </c>
      <c r="D18" s="30">
        <v>0</v>
      </c>
      <c r="E18" s="30">
        <v>0</v>
      </c>
      <c r="F18" s="30">
        <v>0</v>
      </c>
      <c r="G18">
        <f t="shared" si="0"/>
        <v>0</v>
      </c>
      <c r="I18" s="25">
        <f t="shared" si="5"/>
        <v>0</v>
      </c>
      <c r="J18" s="7">
        <f>+IFR!AD18</f>
        <v>0</v>
      </c>
      <c r="K18" s="15">
        <f t="shared" si="1"/>
        <v>0.95</v>
      </c>
      <c r="L18" s="25">
        <f t="shared" si="6"/>
        <v>0</v>
      </c>
      <c r="M18" s="15">
        <v>1</v>
      </c>
      <c r="N18" s="15">
        <v>1</v>
      </c>
      <c r="P18" s="25">
        <f t="shared" si="2"/>
        <v>0</v>
      </c>
      <c r="R18" s="4">
        <f t="shared" si="3"/>
        <v>0</v>
      </c>
      <c r="T18" s="6">
        <f>+R18*(assessment!$J$277*assessment!$E$3)</f>
        <v>0</v>
      </c>
      <c r="V18" s="7">
        <f>+T18/payroll!F18</f>
        <v>0</v>
      </c>
      <c r="X18" s="6">
        <f>IF(V18&lt;$X$2,T18,+payroll!F18*$X$2)</f>
        <v>0</v>
      </c>
      <c r="Z18" s="6">
        <f t="shared" si="4"/>
        <v>0</v>
      </c>
    </row>
    <row r="19" spans="1:26" ht="12.75">
      <c r="A19" t="s">
        <v>29</v>
      </c>
      <c r="B19" t="s">
        <v>549</v>
      </c>
      <c r="D19" s="30">
        <v>0</v>
      </c>
      <c r="E19" s="30">
        <v>0</v>
      </c>
      <c r="F19" s="30">
        <v>0</v>
      </c>
      <c r="G19">
        <f t="shared" si="0"/>
        <v>0</v>
      </c>
      <c r="I19" s="25">
        <f t="shared" si="5"/>
        <v>0</v>
      </c>
      <c r="J19" s="7">
        <f>+IFR!AD19</f>
        <v>0</v>
      </c>
      <c r="K19" s="15">
        <f t="shared" si="1"/>
        <v>0.95</v>
      </c>
      <c r="L19" s="25">
        <f t="shared" si="6"/>
        <v>0</v>
      </c>
      <c r="M19" s="15">
        <v>1</v>
      </c>
      <c r="N19" s="15">
        <v>1</v>
      </c>
      <c r="P19" s="25">
        <f t="shared" si="2"/>
        <v>0</v>
      </c>
      <c r="R19" s="4">
        <f t="shared" si="3"/>
        <v>0</v>
      </c>
      <c r="T19" s="6">
        <f>+R19*(assessment!$J$277*assessment!$E$3)</f>
        <v>0</v>
      </c>
      <c r="V19" s="7">
        <f>+T19/payroll!F19</f>
        <v>0</v>
      </c>
      <c r="X19" s="6">
        <f>IF(V19&lt;$X$2,T19,+payroll!F19*$X$2)</f>
        <v>0</v>
      </c>
      <c r="Z19" s="6">
        <f t="shared" si="4"/>
        <v>0</v>
      </c>
    </row>
    <row r="20" spans="1:26" ht="12.75">
      <c r="A20" t="s">
        <v>30</v>
      </c>
      <c r="B20" t="s">
        <v>550</v>
      </c>
      <c r="D20" s="30">
        <v>0</v>
      </c>
      <c r="E20" s="30">
        <v>1</v>
      </c>
      <c r="F20" s="30">
        <v>0</v>
      </c>
      <c r="G20">
        <f t="shared" si="0"/>
        <v>1</v>
      </c>
      <c r="I20" s="25">
        <f t="shared" si="5"/>
        <v>0.3333333333333333</v>
      </c>
      <c r="J20" s="7">
        <f>+IFR!AD20</f>
        <v>0.0033333333333333335</v>
      </c>
      <c r="K20" s="15">
        <f t="shared" si="1"/>
        <v>0.95</v>
      </c>
      <c r="L20" s="25">
        <f t="shared" si="6"/>
        <v>0.31666666666666665</v>
      </c>
      <c r="M20" s="15">
        <v>1</v>
      </c>
      <c r="N20" s="15">
        <v>1</v>
      </c>
      <c r="P20" s="25">
        <f t="shared" si="2"/>
        <v>0.31666666666666665</v>
      </c>
      <c r="R20" s="4">
        <f t="shared" si="3"/>
        <v>4.460093896713615E-05</v>
      </c>
      <c r="T20" s="6">
        <f>+R20*(assessment!$J$277*assessment!$E$3)</f>
        <v>363.7520946725352</v>
      </c>
      <c r="V20" s="7">
        <f>+T20/payroll!F20</f>
        <v>0.0001402533134428104</v>
      </c>
      <c r="X20" s="6">
        <f>IF(V20&lt;$X$2,T20,+payroll!F20*$X$2)</f>
        <v>363.7520946725352</v>
      </c>
      <c r="Z20" s="6">
        <f t="shared" si="4"/>
        <v>0</v>
      </c>
    </row>
    <row r="21" spans="1:26" ht="12.75">
      <c r="A21" t="s">
        <v>31</v>
      </c>
      <c r="B21" t="s">
        <v>551</v>
      </c>
      <c r="D21" s="30">
        <v>0</v>
      </c>
      <c r="E21" s="30">
        <v>0</v>
      </c>
      <c r="F21" s="30">
        <v>0</v>
      </c>
      <c r="G21">
        <f t="shared" si="0"/>
        <v>0</v>
      </c>
      <c r="I21" s="25">
        <f t="shared" si="5"/>
        <v>0</v>
      </c>
      <c r="J21" s="7">
        <f>+IFR!AD21</f>
        <v>0</v>
      </c>
      <c r="K21" s="15">
        <f t="shared" si="1"/>
        <v>0.95</v>
      </c>
      <c r="L21" s="25">
        <f t="shared" si="6"/>
        <v>0</v>
      </c>
      <c r="M21" s="15">
        <v>1</v>
      </c>
      <c r="N21" s="15">
        <v>1</v>
      </c>
      <c r="P21" s="25">
        <f t="shared" si="2"/>
        <v>0</v>
      </c>
      <c r="R21" s="4">
        <f t="shared" si="3"/>
        <v>0</v>
      </c>
      <c r="T21" s="6">
        <f>+R21*(assessment!$J$277*assessment!$E$3)</f>
        <v>0</v>
      </c>
      <c r="V21" s="7">
        <f>+T21/payroll!F21</f>
        <v>0</v>
      </c>
      <c r="X21" s="6">
        <f>IF(V21&lt;$X$2,T21,+payroll!F21*$X$2)</f>
        <v>0</v>
      </c>
      <c r="Z21" s="6">
        <f t="shared" si="4"/>
        <v>0</v>
      </c>
    </row>
    <row r="22" spans="1:26" ht="12.75">
      <c r="A22" t="s">
        <v>32</v>
      </c>
      <c r="B22" t="s">
        <v>552</v>
      </c>
      <c r="D22" s="30">
        <v>0</v>
      </c>
      <c r="E22" s="30">
        <v>0</v>
      </c>
      <c r="F22" s="30">
        <v>0</v>
      </c>
      <c r="G22">
        <f t="shared" si="0"/>
        <v>0</v>
      </c>
      <c r="I22" s="25">
        <f t="shared" si="5"/>
        <v>0</v>
      </c>
      <c r="J22" s="7">
        <f>+IFR!AD22</f>
        <v>0</v>
      </c>
      <c r="K22" s="15">
        <f t="shared" si="1"/>
        <v>0.95</v>
      </c>
      <c r="L22" s="25">
        <f t="shared" si="6"/>
        <v>0</v>
      </c>
      <c r="M22" s="15">
        <v>1</v>
      </c>
      <c r="N22" s="15">
        <v>1</v>
      </c>
      <c r="P22" s="25">
        <f t="shared" si="2"/>
        <v>0</v>
      </c>
      <c r="R22" s="4">
        <f t="shared" si="3"/>
        <v>0</v>
      </c>
      <c r="T22" s="6">
        <f>+R22*(assessment!$J$277*assessment!$E$3)</f>
        <v>0</v>
      </c>
      <c r="V22" s="7">
        <f>+T22/payroll!F22</f>
        <v>0</v>
      </c>
      <c r="X22" s="6">
        <f>IF(V22&lt;$X$2,T22,+payroll!F22*$X$2)</f>
        <v>0</v>
      </c>
      <c r="Z22" s="6">
        <f t="shared" si="4"/>
        <v>0</v>
      </c>
    </row>
    <row r="23" spans="1:26" ht="12.75">
      <c r="A23" t="s">
        <v>33</v>
      </c>
      <c r="B23" t="s">
        <v>553</v>
      </c>
      <c r="D23" s="30">
        <v>0</v>
      </c>
      <c r="E23" s="30">
        <v>0</v>
      </c>
      <c r="F23" s="30">
        <v>0</v>
      </c>
      <c r="G23">
        <f t="shared" si="0"/>
        <v>0</v>
      </c>
      <c r="I23" s="25">
        <f t="shared" si="5"/>
        <v>0</v>
      </c>
      <c r="J23" s="7">
        <f>+IFR!AD23</f>
        <v>0</v>
      </c>
      <c r="K23" s="15">
        <f t="shared" si="1"/>
        <v>0.95</v>
      </c>
      <c r="L23" s="25">
        <f t="shared" si="6"/>
        <v>0</v>
      </c>
      <c r="M23" s="15">
        <v>1</v>
      </c>
      <c r="N23" s="15">
        <v>1</v>
      </c>
      <c r="P23" s="25">
        <f t="shared" si="2"/>
        <v>0</v>
      </c>
      <c r="R23" s="4">
        <f t="shared" si="3"/>
        <v>0</v>
      </c>
      <c r="T23" s="6">
        <f>+R23*(assessment!$J$277*assessment!$E$3)</f>
        <v>0</v>
      </c>
      <c r="V23" s="7">
        <f>+T23/payroll!F23</f>
        <v>0</v>
      </c>
      <c r="X23" s="6">
        <f>IF(V23&lt;$X$2,T23,+payroll!F23*$X$2)</f>
        <v>0</v>
      </c>
      <c r="Z23" s="6">
        <f t="shared" si="4"/>
        <v>0</v>
      </c>
    </row>
    <row r="24" spans="1:26" ht="12.75">
      <c r="A24" t="s">
        <v>34</v>
      </c>
      <c r="B24" t="s">
        <v>554</v>
      </c>
      <c r="D24" s="30">
        <v>0</v>
      </c>
      <c r="E24" s="30">
        <v>0</v>
      </c>
      <c r="F24" s="30">
        <v>0</v>
      </c>
      <c r="G24">
        <f t="shared" si="0"/>
        <v>0</v>
      </c>
      <c r="I24" s="25">
        <f t="shared" si="5"/>
        <v>0</v>
      </c>
      <c r="J24" s="7">
        <f>+IFR!AD24</f>
        <v>0</v>
      </c>
      <c r="K24" s="15">
        <f t="shared" si="1"/>
        <v>0.95</v>
      </c>
      <c r="L24" s="25">
        <f t="shared" si="6"/>
        <v>0</v>
      </c>
      <c r="M24" s="15">
        <v>1</v>
      </c>
      <c r="N24" s="15">
        <v>1</v>
      </c>
      <c r="P24" s="25">
        <f t="shared" si="2"/>
        <v>0</v>
      </c>
      <c r="R24" s="4">
        <f t="shared" si="3"/>
        <v>0</v>
      </c>
      <c r="T24" s="6">
        <f>+R24*(assessment!$J$277*assessment!$E$3)</f>
        <v>0</v>
      </c>
      <c r="V24" s="7">
        <f>+T24/payroll!F24</f>
        <v>0</v>
      </c>
      <c r="X24" s="6">
        <f>IF(V24&lt;$X$2,T24,+payroll!F24*$X$2)</f>
        <v>0</v>
      </c>
      <c r="Z24" s="6">
        <f t="shared" si="4"/>
        <v>0</v>
      </c>
    </row>
    <row r="25" spans="1:26" ht="12.75">
      <c r="A25" t="s">
        <v>35</v>
      </c>
      <c r="B25" t="s">
        <v>555</v>
      </c>
      <c r="D25" s="30">
        <v>0</v>
      </c>
      <c r="E25" s="30">
        <v>0</v>
      </c>
      <c r="F25" s="30">
        <v>0</v>
      </c>
      <c r="G25">
        <f t="shared" si="0"/>
        <v>0</v>
      </c>
      <c r="I25" s="25">
        <f t="shared" si="5"/>
        <v>0</v>
      </c>
      <c r="J25" s="7">
        <f>+IFR!AD25</f>
        <v>0</v>
      </c>
      <c r="K25" s="15">
        <f t="shared" si="1"/>
        <v>0.95</v>
      </c>
      <c r="L25" s="25">
        <f t="shared" si="6"/>
        <v>0</v>
      </c>
      <c r="M25" s="15">
        <v>1</v>
      </c>
      <c r="N25" s="15">
        <v>1</v>
      </c>
      <c r="P25" s="25">
        <f t="shared" si="2"/>
        <v>0</v>
      </c>
      <c r="R25" s="4">
        <f t="shared" si="3"/>
        <v>0</v>
      </c>
      <c r="T25" s="6">
        <f>+R25*(assessment!$J$277*assessment!$E$3)</f>
        <v>0</v>
      </c>
      <c r="V25" s="7">
        <f>+T25/payroll!F25</f>
        <v>0</v>
      </c>
      <c r="X25" s="6">
        <f>IF(V25&lt;$X$2,T25,+payroll!F25*$X$2)</f>
        <v>0</v>
      </c>
      <c r="Z25" s="6">
        <f t="shared" si="4"/>
        <v>0</v>
      </c>
    </row>
    <row r="26" spans="1:26" ht="12.75">
      <c r="A26" t="s">
        <v>36</v>
      </c>
      <c r="B26" t="s">
        <v>556</v>
      </c>
      <c r="D26" s="30">
        <v>0</v>
      </c>
      <c r="E26" s="30">
        <v>0</v>
      </c>
      <c r="F26" s="30">
        <v>1</v>
      </c>
      <c r="G26">
        <f t="shared" si="0"/>
        <v>1</v>
      </c>
      <c r="I26" s="25">
        <f t="shared" si="5"/>
        <v>0.3333333333333333</v>
      </c>
      <c r="J26" s="7">
        <f>+IFR!AD26</f>
        <v>0.005</v>
      </c>
      <c r="K26" s="15">
        <f t="shared" si="1"/>
        <v>0.95</v>
      </c>
      <c r="L26" s="25">
        <f t="shared" si="6"/>
        <v>0.31666666666666665</v>
      </c>
      <c r="M26" s="15">
        <v>1</v>
      </c>
      <c r="N26" s="15">
        <v>1</v>
      </c>
      <c r="P26" s="25">
        <f t="shared" si="2"/>
        <v>0.31666666666666665</v>
      </c>
      <c r="R26" s="4">
        <f t="shared" si="3"/>
        <v>4.460093896713615E-05</v>
      </c>
      <c r="T26" s="6">
        <f>+R26*(assessment!$J$277*assessment!$E$3)</f>
        <v>363.7520946725352</v>
      </c>
      <c r="V26" s="7">
        <f>+T26/payroll!F26</f>
        <v>0.00032214295088473476</v>
      </c>
      <c r="X26" s="6">
        <f>IF(V26&lt;$X$2,T26,+payroll!F26*$X$2)</f>
        <v>363.7520946725352</v>
      </c>
      <c r="Z26" s="6">
        <f t="shared" si="4"/>
        <v>0</v>
      </c>
    </row>
    <row r="27" spans="1:26" ht="12.75">
      <c r="A27" t="s">
        <v>37</v>
      </c>
      <c r="B27" t="s">
        <v>557</v>
      </c>
      <c r="D27" s="30">
        <v>0</v>
      </c>
      <c r="E27" s="30">
        <v>0</v>
      </c>
      <c r="F27" s="30">
        <v>0</v>
      </c>
      <c r="G27">
        <f t="shared" si="0"/>
        <v>0</v>
      </c>
      <c r="I27" s="25">
        <f t="shared" si="5"/>
        <v>0</v>
      </c>
      <c r="J27" s="7">
        <f>+IFR!AD27</f>
        <v>0</v>
      </c>
      <c r="K27" s="15">
        <f t="shared" si="1"/>
        <v>0.95</v>
      </c>
      <c r="L27" s="25">
        <f t="shared" si="6"/>
        <v>0</v>
      </c>
      <c r="M27" s="15">
        <v>1</v>
      </c>
      <c r="N27" s="15">
        <v>1</v>
      </c>
      <c r="P27" s="25">
        <f t="shared" si="2"/>
        <v>0</v>
      </c>
      <c r="R27" s="4">
        <f t="shared" si="3"/>
        <v>0</v>
      </c>
      <c r="T27" s="6">
        <f>+R27*(assessment!$J$277*assessment!$E$3)</f>
        <v>0</v>
      </c>
      <c r="V27" s="7">
        <f>+T27/payroll!F27</f>
        <v>0</v>
      </c>
      <c r="X27" s="6">
        <f>IF(V27&lt;$X$2,T27,+payroll!F27*$X$2)</f>
        <v>0</v>
      </c>
      <c r="Z27" s="6">
        <f t="shared" si="4"/>
        <v>0</v>
      </c>
    </row>
    <row r="28" spans="1:26" ht="12.75">
      <c r="A28" t="s">
        <v>38</v>
      </c>
      <c r="B28" t="s">
        <v>558</v>
      </c>
      <c r="D28" s="30">
        <v>0</v>
      </c>
      <c r="E28" s="30">
        <v>0</v>
      </c>
      <c r="F28" s="30">
        <v>0</v>
      </c>
      <c r="G28">
        <f t="shared" si="0"/>
        <v>0</v>
      </c>
      <c r="I28" s="25">
        <f t="shared" si="5"/>
        <v>0</v>
      </c>
      <c r="J28" s="7">
        <f>+IFR!AD28</f>
        <v>0</v>
      </c>
      <c r="K28" s="15">
        <f t="shared" si="1"/>
        <v>0.95</v>
      </c>
      <c r="L28" s="25">
        <f t="shared" si="6"/>
        <v>0</v>
      </c>
      <c r="M28" s="15">
        <v>1</v>
      </c>
      <c r="N28" s="15">
        <v>1</v>
      </c>
      <c r="P28" s="25">
        <f t="shared" si="2"/>
        <v>0</v>
      </c>
      <c r="R28" s="4">
        <f t="shared" si="3"/>
        <v>0</v>
      </c>
      <c r="T28" s="6">
        <f>+R28*(assessment!$J$277*assessment!$E$3)</f>
        <v>0</v>
      </c>
      <c r="V28" s="7">
        <f>+T28/payroll!F28</f>
        <v>0</v>
      </c>
      <c r="X28" s="6">
        <f>IF(V28&lt;$X$2,T28,+payroll!F28*$X$2)</f>
        <v>0</v>
      </c>
      <c r="Z28" s="6">
        <f t="shared" si="4"/>
        <v>0</v>
      </c>
    </row>
    <row r="29" spans="1:26" ht="12.75">
      <c r="A29" t="s">
        <v>39</v>
      </c>
      <c r="B29" t="s">
        <v>559</v>
      </c>
      <c r="D29" s="30">
        <v>1</v>
      </c>
      <c r="E29" s="30">
        <v>0</v>
      </c>
      <c r="F29" s="30">
        <v>0</v>
      </c>
      <c r="G29">
        <f t="shared" si="0"/>
        <v>1</v>
      </c>
      <c r="I29" s="25">
        <f t="shared" si="5"/>
        <v>0.3333333333333333</v>
      </c>
      <c r="J29" s="7">
        <f>+IFR!AD29</f>
        <v>0.0016666666666666668</v>
      </c>
      <c r="K29" s="15">
        <f t="shared" si="1"/>
        <v>0.95</v>
      </c>
      <c r="L29" s="25">
        <f t="shared" si="6"/>
        <v>0.31666666666666665</v>
      </c>
      <c r="M29" s="15">
        <v>1</v>
      </c>
      <c r="N29" s="15">
        <v>1</v>
      </c>
      <c r="P29" s="25">
        <f t="shared" si="2"/>
        <v>0.31666666666666665</v>
      </c>
      <c r="R29" s="4">
        <f t="shared" si="3"/>
        <v>4.460093896713615E-05</v>
      </c>
      <c r="T29" s="6">
        <f>+R29*(assessment!$J$277*assessment!$E$3)</f>
        <v>363.7520946725352</v>
      </c>
      <c r="V29" s="7">
        <f>+T29/payroll!F29</f>
        <v>0.00019219009655368005</v>
      </c>
      <c r="X29" s="6">
        <f>IF(V29&lt;$X$2,T29,+payroll!F29*$X$2)</f>
        <v>363.7520946725352</v>
      </c>
      <c r="Z29" s="6">
        <f t="shared" si="4"/>
        <v>0</v>
      </c>
    </row>
    <row r="30" spans="1:26" ht="12.75">
      <c r="A30" t="s">
        <v>40</v>
      </c>
      <c r="B30" t="s">
        <v>560</v>
      </c>
      <c r="D30" s="30">
        <v>0</v>
      </c>
      <c r="E30" s="30">
        <v>0</v>
      </c>
      <c r="F30" s="30">
        <v>0</v>
      </c>
      <c r="G30">
        <f t="shared" si="0"/>
        <v>0</v>
      </c>
      <c r="I30" s="25">
        <f t="shared" si="5"/>
        <v>0</v>
      </c>
      <c r="J30" s="7">
        <f>+IFR!AD30</f>
        <v>0</v>
      </c>
      <c r="K30" s="15">
        <f t="shared" si="1"/>
        <v>0.95</v>
      </c>
      <c r="L30" s="25">
        <f t="shared" si="6"/>
        <v>0</v>
      </c>
      <c r="M30" s="15">
        <v>1</v>
      </c>
      <c r="N30" s="15">
        <v>1</v>
      </c>
      <c r="P30" s="25">
        <f t="shared" si="2"/>
        <v>0</v>
      </c>
      <c r="R30" s="4">
        <f t="shared" si="3"/>
        <v>0</v>
      </c>
      <c r="T30" s="6">
        <f>+R30*(assessment!$J$277*assessment!$E$3)</f>
        <v>0</v>
      </c>
      <c r="V30" s="7">
        <f>+T30/payroll!F30</f>
        <v>0</v>
      </c>
      <c r="X30" s="6">
        <f>IF(V30&lt;$X$2,T30,+payroll!F30*$X$2)</f>
        <v>0</v>
      </c>
      <c r="Z30" s="6">
        <f t="shared" si="4"/>
        <v>0</v>
      </c>
    </row>
    <row r="31" spans="1:26" ht="12.75">
      <c r="A31" t="s">
        <v>41</v>
      </c>
      <c r="B31" t="s">
        <v>561</v>
      </c>
      <c r="D31" s="30">
        <v>0</v>
      </c>
      <c r="E31" s="30">
        <v>1</v>
      </c>
      <c r="F31" s="30">
        <v>2</v>
      </c>
      <c r="G31">
        <f t="shared" si="0"/>
        <v>3</v>
      </c>
      <c r="I31" s="25">
        <f t="shared" si="5"/>
        <v>1</v>
      </c>
      <c r="J31" s="7">
        <f>+IFR!AD31</f>
        <v>0.0022197638959970453</v>
      </c>
      <c r="K31" s="15">
        <f t="shared" si="1"/>
        <v>0.95</v>
      </c>
      <c r="L31" s="25">
        <f t="shared" si="6"/>
        <v>0.95</v>
      </c>
      <c r="M31" s="15">
        <v>1</v>
      </c>
      <c r="N31" s="15">
        <v>1</v>
      </c>
      <c r="P31" s="25">
        <f t="shared" si="2"/>
        <v>0.95</v>
      </c>
      <c r="R31" s="4">
        <f t="shared" si="3"/>
        <v>0.00013380281690140845</v>
      </c>
      <c r="T31" s="6">
        <f>+R31*(assessment!$J$277*assessment!$E$3)</f>
        <v>1091.2562840176056</v>
      </c>
      <c r="V31" s="7">
        <f>+T31/payroll!F31</f>
        <v>1.4369418745480647E-05</v>
      </c>
      <c r="X31" s="6">
        <f>IF(V31&lt;$X$2,T31,+payroll!F31*$X$2)</f>
        <v>1091.2562840176056</v>
      </c>
      <c r="Z31" s="6">
        <f t="shared" si="4"/>
        <v>0</v>
      </c>
    </row>
    <row r="32" spans="1:26" ht="12.75">
      <c r="A32" t="s">
        <v>42</v>
      </c>
      <c r="B32" t="s">
        <v>43</v>
      </c>
      <c r="D32" s="30">
        <v>1</v>
      </c>
      <c r="E32" s="30">
        <v>0</v>
      </c>
      <c r="F32" s="30">
        <v>0</v>
      </c>
      <c r="G32">
        <f t="shared" si="0"/>
        <v>1</v>
      </c>
      <c r="I32" s="25">
        <f t="shared" si="5"/>
        <v>0.3333333333333333</v>
      </c>
      <c r="J32" s="7">
        <f>+IFR!AD32</f>
        <v>0.0016666666666666668</v>
      </c>
      <c r="K32" s="15">
        <f t="shared" si="1"/>
        <v>0.95</v>
      </c>
      <c r="L32" s="25">
        <f t="shared" si="6"/>
        <v>0.31666666666666665</v>
      </c>
      <c r="M32" s="15">
        <v>1</v>
      </c>
      <c r="N32" s="15">
        <v>1</v>
      </c>
      <c r="P32" s="25">
        <f t="shared" si="2"/>
        <v>0.31666666666666665</v>
      </c>
      <c r="R32" s="4">
        <f t="shared" si="3"/>
        <v>4.460093896713615E-05</v>
      </c>
      <c r="T32" s="6">
        <f>+R32*(assessment!$J$277*assessment!$E$3)</f>
        <v>363.7520946725352</v>
      </c>
      <c r="V32" s="7">
        <f>+T32/payroll!F32</f>
        <v>0.00047772708581606855</v>
      </c>
      <c r="X32" s="6">
        <f>IF(V32&lt;$X$2,T32,+payroll!F32*$X$2)</f>
        <v>363.7520946725352</v>
      </c>
      <c r="Z32" s="6">
        <f t="shared" si="4"/>
        <v>0</v>
      </c>
    </row>
    <row r="33" spans="1:26" ht="12.75">
      <c r="A33" t="s">
        <v>44</v>
      </c>
      <c r="B33" t="s">
        <v>45</v>
      </c>
      <c r="D33" s="30">
        <v>0</v>
      </c>
      <c r="E33" s="30">
        <v>0</v>
      </c>
      <c r="F33" s="30">
        <v>0</v>
      </c>
      <c r="G33">
        <f t="shared" si="0"/>
        <v>0</v>
      </c>
      <c r="I33" s="25">
        <f t="shared" si="5"/>
        <v>0</v>
      </c>
      <c r="J33" s="7">
        <f>+IFR!AD33</f>
        <v>0</v>
      </c>
      <c r="K33" s="15">
        <f t="shared" si="1"/>
        <v>0.95</v>
      </c>
      <c r="L33" s="25">
        <f t="shared" si="6"/>
        <v>0</v>
      </c>
      <c r="M33" s="15">
        <v>1</v>
      </c>
      <c r="N33" s="15">
        <v>1</v>
      </c>
      <c r="P33" s="25">
        <f t="shared" si="2"/>
        <v>0</v>
      </c>
      <c r="R33" s="4">
        <f t="shared" si="3"/>
        <v>0</v>
      </c>
      <c r="T33" s="6">
        <f>+R33*(assessment!$J$277*assessment!$E$3)</f>
        <v>0</v>
      </c>
      <c r="V33" s="7">
        <f>+T33/payroll!F33</f>
        <v>0</v>
      </c>
      <c r="X33" s="6">
        <f>IF(V33&lt;$X$2,T33,+payroll!F33*$X$2)</f>
        <v>0</v>
      </c>
      <c r="Z33" s="6">
        <f t="shared" si="4"/>
        <v>0</v>
      </c>
    </row>
    <row r="34" spans="1:26" ht="12.75">
      <c r="A34" t="s">
        <v>46</v>
      </c>
      <c r="B34" t="s">
        <v>47</v>
      </c>
      <c r="D34" s="30">
        <v>1</v>
      </c>
      <c r="E34" s="30">
        <v>0</v>
      </c>
      <c r="F34" s="30">
        <v>1</v>
      </c>
      <c r="G34">
        <f t="shared" si="0"/>
        <v>2</v>
      </c>
      <c r="I34" s="25">
        <f t="shared" si="5"/>
        <v>0.6666666666666666</v>
      </c>
      <c r="J34" s="7">
        <f>+IFR!AD34</f>
        <v>0.0025711602212343454</v>
      </c>
      <c r="K34" s="15">
        <f t="shared" si="1"/>
        <v>0.95</v>
      </c>
      <c r="L34" s="25">
        <f t="shared" si="6"/>
        <v>0.6333333333333333</v>
      </c>
      <c r="M34" s="15">
        <v>1</v>
      </c>
      <c r="N34" s="15">
        <v>1</v>
      </c>
      <c r="P34" s="25">
        <f t="shared" si="2"/>
        <v>0.6333333333333333</v>
      </c>
      <c r="R34" s="4">
        <f t="shared" si="3"/>
        <v>8.92018779342723E-05</v>
      </c>
      <c r="T34" s="6">
        <f>+R34*(assessment!$J$277*assessment!$E$3)</f>
        <v>727.5041893450704</v>
      </c>
      <c r="V34" s="7">
        <f>+T34/payroll!F34</f>
        <v>4.593558869991048E-05</v>
      </c>
      <c r="X34" s="6">
        <f>IF(V34&lt;$X$2,T34,+payroll!F34*$X$2)</f>
        <v>727.5041893450704</v>
      </c>
      <c r="Z34" s="6">
        <f t="shared" si="4"/>
        <v>0</v>
      </c>
    </row>
    <row r="35" spans="1:26" ht="12.75">
      <c r="A35" t="s">
        <v>48</v>
      </c>
      <c r="B35" t="s">
        <v>49</v>
      </c>
      <c r="D35" s="30">
        <v>24</v>
      </c>
      <c r="E35" s="30">
        <v>30</v>
      </c>
      <c r="F35" s="30">
        <v>43</v>
      </c>
      <c r="G35">
        <f t="shared" si="0"/>
        <v>97</v>
      </c>
      <c r="I35" s="25">
        <f t="shared" si="5"/>
        <v>32.333333333333336</v>
      </c>
      <c r="J35" s="7">
        <f>+IFR!AD35</f>
        <v>0.008694729513702681</v>
      </c>
      <c r="K35" s="15">
        <f t="shared" si="1"/>
        <v>0.95</v>
      </c>
      <c r="L35" s="25">
        <f t="shared" si="6"/>
        <v>30.71666666666667</v>
      </c>
      <c r="M35" s="15">
        <v>1</v>
      </c>
      <c r="N35" s="15">
        <v>1</v>
      </c>
      <c r="P35" s="25">
        <f t="shared" si="2"/>
        <v>30.71666666666667</v>
      </c>
      <c r="R35" s="4">
        <f t="shared" si="3"/>
        <v>0.004326291079812207</v>
      </c>
      <c r="T35" s="6">
        <f>+R35*(assessment!$J$277*assessment!$E$3)</f>
        <v>35283.95318323591</v>
      </c>
      <c r="V35" s="7">
        <f>+T35/payroll!F35</f>
        <v>0.00018082344433964083</v>
      </c>
      <c r="X35" s="6">
        <f>IF(V35&lt;$X$2,T35,+payroll!F35*$X$2)</f>
        <v>35283.95318323591</v>
      </c>
      <c r="Z35" s="6">
        <f t="shared" si="4"/>
        <v>0</v>
      </c>
    </row>
    <row r="36" spans="1:26" ht="12.75">
      <c r="A36" t="s">
        <v>50</v>
      </c>
      <c r="B36" t="s">
        <v>519</v>
      </c>
      <c r="D36" s="30">
        <v>11</v>
      </c>
      <c r="E36" s="30">
        <v>14</v>
      </c>
      <c r="F36" s="30">
        <v>5</v>
      </c>
      <c r="G36">
        <f t="shared" si="0"/>
        <v>30</v>
      </c>
      <c r="I36" s="25">
        <f t="shared" si="5"/>
        <v>10</v>
      </c>
      <c r="J36" s="7">
        <f>+IFR!AD36</f>
        <v>0.028024141170832028</v>
      </c>
      <c r="K36" s="15">
        <f t="shared" si="1"/>
        <v>0.95</v>
      </c>
      <c r="L36" s="25">
        <f t="shared" si="6"/>
        <v>9.5</v>
      </c>
      <c r="M36" s="15">
        <v>1</v>
      </c>
      <c r="N36" s="15">
        <v>1</v>
      </c>
      <c r="P36" s="25">
        <f t="shared" si="2"/>
        <v>9.5</v>
      </c>
      <c r="R36" s="4">
        <f t="shared" si="3"/>
        <v>0.0013380281690140844</v>
      </c>
      <c r="T36" s="6">
        <f>+R36*(assessment!$J$277*assessment!$E$3)</f>
        <v>10912.562840176055</v>
      </c>
      <c r="V36" s="7">
        <f>+T36/payroll!F36</f>
        <v>0.0007193617231306002</v>
      </c>
      <c r="X36" s="6">
        <f>IF(V36&lt;$X$2,T36,+payroll!F36*$X$2)</f>
        <v>10912.562840176055</v>
      </c>
      <c r="Z36" s="6">
        <f t="shared" si="4"/>
        <v>0</v>
      </c>
    </row>
    <row r="37" spans="1:26" ht="12.75">
      <c r="A37" t="s">
        <v>51</v>
      </c>
      <c r="B37" t="s">
        <v>52</v>
      </c>
      <c r="D37" s="30">
        <v>24</v>
      </c>
      <c r="E37" s="30">
        <v>23</v>
      </c>
      <c r="F37" s="30">
        <v>21</v>
      </c>
      <c r="G37">
        <f t="shared" si="0"/>
        <v>68</v>
      </c>
      <c r="I37" s="25">
        <f t="shared" si="5"/>
        <v>22.666666666666668</v>
      </c>
      <c r="J37" s="7">
        <f>+IFR!AD37</f>
        <v>0.008124086279096195</v>
      </c>
      <c r="K37" s="15">
        <f aca="true" t="shared" si="7" ref="K37:K66">IF(+J37&lt;$E$272,$I$272,IF(J37&gt;$E$274,$I$274,$I$273))</f>
        <v>0.95</v>
      </c>
      <c r="L37" s="25">
        <f t="shared" si="6"/>
        <v>21.533333333333335</v>
      </c>
      <c r="M37" s="15">
        <v>1</v>
      </c>
      <c r="N37" s="15">
        <v>1</v>
      </c>
      <c r="P37" s="25">
        <f t="shared" si="2"/>
        <v>21.533333333333335</v>
      </c>
      <c r="R37" s="4">
        <f t="shared" si="3"/>
        <v>0.0030328638497652584</v>
      </c>
      <c r="T37" s="6">
        <f>+R37*(assessment!$J$277*assessment!$E$3)</f>
        <v>24735.142437732393</v>
      </c>
      <c r="V37" s="7">
        <f>+T37/payroll!F37</f>
        <v>0.0001604430526880662</v>
      </c>
      <c r="X37" s="6">
        <f>IF(V37&lt;$X$2,T37,+payroll!F37*$X$2)</f>
        <v>24735.142437732393</v>
      </c>
      <c r="Z37" s="6">
        <f t="shared" si="4"/>
        <v>0</v>
      </c>
    </row>
    <row r="38" spans="1:26" ht="12.75">
      <c r="A38" t="s">
        <v>53</v>
      </c>
      <c r="B38" t="s">
        <v>54</v>
      </c>
      <c r="D38" s="30">
        <v>5</v>
      </c>
      <c r="E38" s="30">
        <v>6</v>
      </c>
      <c r="F38" s="30">
        <v>4</v>
      </c>
      <c r="G38">
        <f t="shared" si="0"/>
        <v>15</v>
      </c>
      <c r="I38" s="25">
        <f t="shared" si="5"/>
        <v>5</v>
      </c>
      <c r="J38" s="7">
        <f>+IFR!AD38</f>
        <v>0.008172128904802912</v>
      </c>
      <c r="K38" s="15">
        <f t="shared" si="7"/>
        <v>0.95</v>
      </c>
      <c r="L38" s="25">
        <f t="shared" si="6"/>
        <v>4.75</v>
      </c>
      <c r="M38" s="15">
        <v>1</v>
      </c>
      <c r="N38" s="15">
        <v>1</v>
      </c>
      <c r="P38" s="25">
        <f t="shared" si="2"/>
        <v>4.75</v>
      </c>
      <c r="R38" s="4">
        <f aca="true" t="shared" si="8" ref="R38:R64">+P38/$P$269</f>
        <v>0.0006690140845070422</v>
      </c>
      <c r="T38" s="6">
        <f>+R38*(assessment!$J$277*assessment!$E$3)</f>
        <v>5456.2814200880275</v>
      </c>
      <c r="V38" s="7">
        <f>+T38/payroll!F38</f>
        <v>0.0001480177375904907</v>
      </c>
      <c r="X38" s="6">
        <f>IF(V38&lt;$X$2,T38,+payroll!F38*$X$2)</f>
        <v>5456.2814200880275</v>
      </c>
      <c r="Z38" s="6">
        <f t="shared" si="4"/>
        <v>0</v>
      </c>
    </row>
    <row r="39" spans="1:26" ht="12.75">
      <c r="A39" t="s">
        <v>55</v>
      </c>
      <c r="B39" t="s">
        <v>56</v>
      </c>
      <c r="D39" s="30">
        <v>2</v>
      </c>
      <c r="E39" s="30">
        <v>1</v>
      </c>
      <c r="F39" s="30">
        <v>3</v>
      </c>
      <c r="G39">
        <f t="shared" si="0"/>
        <v>6</v>
      </c>
      <c r="I39" s="25">
        <f t="shared" si="5"/>
        <v>2</v>
      </c>
      <c r="J39" s="7">
        <f>+IFR!AD39</f>
        <v>0.012375599530750105</v>
      </c>
      <c r="K39" s="15">
        <f t="shared" si="7"/>
        <v>0.95</v>
      </c>
      <c r="L39" s="25">
        <f t="shared" si="6"/>
        <v>1.9</v>
      </c>
      <c r="M39" s="15">
        <v>1</v>
      </c>
      <c r="N39" s="15">
        <v>1</v>
      </c>
      <c r="P39" s="25">
        <f t="shared" si="2"/>
        <v>1.9</v>
      </c>
      <c r="R39" s="4">
        <f t="shared" si="8"/>
        <v>0.0002676056338028169</v>
      </c>
      <c r="T39" s="6">
        <f>+R39*(assessment!$J$277*assessment!$E$3)</f>
        <v>2182.512568035211</v>
      </c>
      <c r="V39" s="7">
        <f>+T39/payroll!F39</f>
        <v>0.00032081623333559783</v>
      </c>
      <c r="X39" s="6">
        <f>IF(V39&lt;$X$2,T39,+payroll!F39*$X$2)</f>
        <v>2182.512568035211</v>
      </c>
      <c r="Z39" s="6">
        <f t="shared" si="4"/>
        <v>0</v>
      </c>
    </row>
    <row r="40" spans="1:26" ht="12.75">
      <c r="A40" t="s">
        <v>57</v>
      </c>
      <c r="B40" t="s">
        <v>58</v>
      </c>
      <c r="D40" s="30">
        <v>6</v>
      </c>
      <c r="E40" s="30">
        <v>1</v>
      </c>
      <c r="F40" s="30">
        <v>5</v>
      </c>
      <c r="G40">
        <f t="shared" si="0"/>
        <v>12</v>
      </c>
      <c r="I40" s="25">
        <f t="shared" si="5"/>
        <v>4</v>
      </c>
      <c r="J40" s="7">
        <f>+IFR!AD40</f>
        <v>0.01654354911277132</v>
      </c>
      <c r="K40" s="15">
        <f t="shared" si="7"/>
        <v>0.95</v>
      </c>
      <c r="L40" s="25">
        <f t="shared" si="6"/>
        <v>3.8</v>
      </c>
      <c r="M40" s="15">
        <v>1</v>
      </c>
      <c r="N40" s="15">
        <v>1</v>
      </c>
      <c r="P40" s="25">
        <f t="shared" si="2"/>
        <v>3.8</v>
      </c>
      <c r="R40" s="4">
        <f t="shared" si="8"/>
        <v>0.0005352112676056338</v>
      </c>
      <c r="T40" s="6">
        <f>+R40*(assessment!$J$277*assessment!$E$3)</f>
        <v>4365.025136070422</v>
      </c>
      <c r="V40" s="7">
        <f>+T40/payroll!F40</f>
        <v>0.00039933014798737137</v>
      </c>
      <c r="X40" s="6">
        <f>IF(V40&lt;$X$2,T40,+payroll!F40*$X$2)</f>
        <v>4365.025136070422</v>
      </c>
      <c r="Z40" s="6">
        <f t="shared" si="4"/>
        <v>0</v>
      </c>
    </row>
    <row r="41" spans="1:26" ht="12.75">
      <c r="A41" t="s">
        <v>59</v>
      </c>
      <c r="B41" t="s">
        <v>60</v>
      </c>
      <c r="D41" s="30">
        <v>1</v>
      </c>
      <c r="E41" s="30">
        <v>2</v>
      </c>
      <c r="F41" s="30">
        <v>0</v>
      </c>
      <c r="G41">
        <f t="shared" si="0"/>
        <v>3</v>
      </c>
      <c r="I41" s="25">
        <f t="shared" si="5"/>
        <v>1</v>
      </c>
      <c r="J41" s="7">
        <f>+IFR!AD41</f>
        <v>0.004479702134374934</v>
      </c>
      <c r="K41" s="15">
        <f t="shared" si="7"/>
        <v>0.95</v>
      </c>
      <c r="L41" s="25">
        <f t="shared" si="6"/>
        <v>0.95</v>
      </c>
      <c r="M41" s="15">
        <v>1</v>
      </c>
      <c r="N41" s="15">
        <v>1</v>
      </c>
      <c r="P41" s="25">
        <f t="shared" si="2"/>
        <v>0.95</v>
      </c>
      <c r="R41" s="4">
        <f t="shared" si="8"/>
        <v>0.00013380281690140845</v>
      </c>
      <c r="T41" s="6">
        <f>+R41*(assessment!$J$277*assessment!$E$3)</f>
        <v>1091.2562840176056</v>
      </c>
      <c r="V41" s="7">
        <f>+T41/payroll!F41</f>
        <v>8.510056572743997E-05</v>
      </c>
      <c r="X41" s="6">
        <f>IF(V41&lt;$X$2,T41,+payroll!F41*$X$2)</f>
        <v>1091.2562840176056</v>
      </c>
      <c r="Z41" s="6">
        <f t="shared" si="4"/>
        <v>0</v>
      </c>
    </row>
    <row r="42" spans="1:26" ht="12.75">
      <c r="A42" t="s">
        <v>61</v>
      </c>
      <c r="B42" t="s">
        <v>562</v>
      </c>
      <c r="D42" s="30">
        <v>0</v>
      </c>
      <c r="E42" s="30">
        <v>0</v>
      </c>
      <c r="F42" s="30">
        <v>2</v>
      </c>
      <c r="G42">
        <f t="shared" si="0"/>
        <v>2</v>
      </c>
      <c r="I42" s="25">
        <f t="shared" si="5"/>
        <v>0.6666666666666666</v>
      </c>
      <c r="J42" s="7">
        <f>+IFR!AD42</f>
        <v>0.01</v>
      </c>
      <c r="K42" s="15">
        <f t="shared" si="7"/>
        <v>0.95</v>
      </c>
      <c r="L42" s="25">
        <f t="shared" si="6"/>
        <v>0.6333333333333333</v>
      </c>
      <c r="M42" s="15">
        <v>1</v>
      </c>
      <c r="N42" s="15">
        <v>1</v>
      </c>
      <c r="P42" s="25">
        <f t="shared" si="2"/>
        <v>0.6333333333333333</v>
      </c>
      <c r="R42" s="4">
        <f t="shared" si="8"/>
        <v>8.92018779342723E-05</v>
      </c>
      <c r="T42" s="6">
        <f>+R42*(assessment!$J$277*assessment!$E$3)</f>
        <v>727.5041893450704</v>
      </c>
      <c r="V42" s="7">
        <f>+T42/payroll!F42</f>
        <v>0.00015037386071813913</v>
      </c>
      <c r="X42" s="6">
        <f>IF(V42&lt;$X$2,T42,+payroll!F42*$X$2)</f>
        <v>727.5041893450704</v>
      </c>
      <c r="Z42" s="6">
        <f t="shared" si="4"/>
        <v>0</v>
      </c>
    </row>
    <row r="43" spans="1:26" ht="12.75">
      <c r="A43" t="s">
        <v>62</v>
      </c>
      <c r="B43" t="s">
        <v>63</v>
      </c>
      <c r="D43" s="30">
        <v>1</v>
      </c>
      <c r="E43" s="30">
        <v>2</v>
      </c>
      <c r="F43" s="30">
        <v>3</v>
      </c>
      <c r="G43">
        <f t="shared" si="0"/>
        <v>6</v>
      </c>
      <c r="I43" s="25">
        <f t="shared" si="5"/>
        <v>2</v>
      </c>
      <c r="J43" s="7">
        <f>+IFR!AD43</f>
        <v>0.010999742384573817</v>
      </c>
      <c r="K43" s="15">
        <f t="shared" si="7"/>
        <v>0.95</v>
      </c>
      <c r="L43" s="25">
        <f t="shared" si="6"/>
        <v>1.9</v>
      </c>
      <c r="M43" s="15">
        <v>1</v>
      </c>
      <c r="N43" s="15">
        <v>1</v>
      </c>
      <c r="P43" s="25">
        <f t="shared" si="2"/>
        <v>1.9</v>
      </c>
      <c r="R43" s="4">
        <f t="shared" si="8"/>
        <v>0.0002676056338028169</v>
      </c>
      <c r="T43" s="6">
        <f>+R43*(assessment!$J$277*assessment!$E$3)</f>
        <v>2182.512568035211</v>
      </c>
      <c r="V43" s="7">
        <f>+T43/payroll!F43</f>
        <v>0.00015025820979637573</v>
      </c>
      <c r="X43" s="6">
        <f>IF(V43&lt;$X$2,T43,+payroll!F43*$X$2)</f>
        <v>2182.512568035211</v>
      </c>
      <c r="Z43" s="6">
        <f t="shared" si="4"/>
        <v>0</v>
      </c>
    </row>
    <row r="44" spans="1:26" ht="12.75">
      <c r="A44" t="s">
        <v>64</v>
      </c>
      <c r="B44" t="s">
        <v>563</v>
      </c>
      <c r="D44" s="30">
        <v>38</v>
      </c>
      <c r="E44" s="30">
        <v>39</v>
      </c>
      <c r="F44" s="30">
        <v>30</v>
      </c>
      <c r="G44">
        <f aca="true" t="shared" si="9" ref="G44:G49">SUM(D44:F44)</f>
        <v>107</v>
      </c>
      <c r="I44" s="25">
        <f aca="true" t="shared" si="10" ref="I44:I49">AVERAGE(D44:F44)</f>
        <v>35.666666666666664</v>
      </c>
      <c r="J44" s="7">
        <f>+IFR!AD44</f>
        <v>0.01231156402007011</v>
      </c>
      <c r="K44" s="15">
        <f t="shared" si="7"/>
        <v>0.95</v>
      </c>
      <c r="L44" s="25">
        <f aca="true" t="shared" si="11" ref="L44:L49">+I44*K44</f>
        <v>33.88333333333333</v>
      </c>
      <c r="M44" s="15">
        <v>1</v>
      </c>
      <c r="N44" s="15">
        <v>1</v>
      </c>
      <c r="P44" s="25">
        <f aca="true" t="shared" si="12" ref="P44:P49">+L44*M44*N44</f>
        <v>33.88333333333333</v>
      </c>
      <c r="R44" s="4">
        <f t="shared" si="8"/>
        <v>0.004772300469483568</v>
      </c>
      <c r="T44" s="6">
        <f>+R44*(assessment!$J$277*assessment!$E$3)</f>
        <v>38921.47412996126</v>
      </c>
      <c r="V44" s="7">
        <f>+T44/payroll!F44</f>
        <v>0.0003193786673302461</v>
      </c>
      <c r="X44" s="6">
        <f>IF(V44&lt;$X$2,T44,+payroll!F44*$X$2)</f>
        <v>38921.47412996126</v>
      </c>
      <c r="Z44" s="6">
        <f aca="true" t="shared" si="13" ref="Z44:Z49">+T44-X44</f>
        <v>0</v>
      </c>
    </row>
    <row r="45" spans="1:26" ht="12.75">
      <c r="A45" t="s">
        <v>65</v>
      </c>
      <c r="B45" t="s">
        <v>564</v>
      </c>
      <c r="D45" s="30">
        <v>0</v>
      </c>
      <c r="E45" s="30">
        <v>0</v>
      </c>
      <c r="F45" s="30">
        <v>0</v>
      </c>
      <c r="G45">
        <f t="shared" si="9"/>
        <v>0</v>
      </c>
      <c r="I45" s="25">
        <f t="shared" si="10"/>
        <v>0</v>
      </c>
      <c r="J45" s="7">
        <f>+IFR!AD45</f>
        <v>0</v>
      </c>
      <c r="K45" s="15">
        <f t="shared" si="7"/>
        <v>0.95</v>
      </c>
      <c r="L45" s="25">
        <f t="shared" si="11"/>
        <v>0</v>
      </c>
      <c r="M45" s="15">
        <v>1</v>
      </c>
      <c r="N45" s="15">
        <v>1</v>
      </c>
      <c r="P45" s="25">
        <f t="shared" si="12"/>
        <v>0</v>
      </c>
      <c r="R45" s="4">
        <f t="shared" si="8"/>
        <v>0</v>
      </c>
      <c r="T45" s="6">
        <f>+R45*(assessment!$J$277*assessment!$E$3)</f>
        <v>0</v>
      </c>
      <c r="V45" s="7">
        <f>+T45/payroll!F45</f>
        <v>0</v>
      </c>
      <c r="X45" s="6">
        <f>IF(V45&lt;$X$2,T45,+payroll!F45*$X$2)</f>
        <v>0</v>
      </c>
      <c r="Z45" s="6">
        <f t="shared" si="13"/>
        <v>0</v>
      </c>
    </row>
    <row r="46" spans="1:26" ht="12.75">
      <c r="A46" t="s">
        <v>66</v>
      </c>
      <c r="B46" t="s">
        <v>67</v>
      </c>
      <c r="D46" s="30">
        <v>0</v>
      </c>
      <c r="E46" s="30">
        <v>0</v>
      </c>
      <c r="F46" s="30">
        <v>0</v>
      </c>
      <c r="G46">
        <f t="shared" si="9"/>
        <v>0</v>
      </c>
      <c r="I46" s="25">
        <f t="shared" si="10"/>
        <v>0</v>
      </c>
      <c r="J46" s="7">
        <f>+IFR!AD46</f>
        <v>0</v>
      </c>
      <c r="K46" s="15">
        <f t="shared" si="7"/>
        <v>0.95</v>
      </c>
      <c r="L46" s="25">
        <f t="shared" si="11"/>
        <v>0</v>
      </c>
      <c r="M46" s="15">
        <v>1</v>
      </c>
      <c r="N46" s="15">
        <v>1</v>
      </c>
      <c r="P46" s="25">
        <f t="shared" si="12"/>
        <v>0</v>
      </c>
      <c r="R46" s="4">
        <f t="shared" si="8"/>
        <v>0</v>
      </c>
      <c r="T46" s="6">
        <f>+R46*(assessment!$J$277*assessment!$E$3)</f>
        <v>0</v>
      </c>
      <c r="V46" s="7">
        <f>+T46/payroll!F46</f>
        <v>0</v>
      </c>
      <c r="X46" s="6">
        <f>IF(V46&lt;$X$2,T46,+payroll!F46*$X$2)</f>
        <v>0</v>
      </c>
      <c r="Z46" s="6">
        <f t="shared" si="13"/>
        <v>0</v>
      </c>
    </row>
    <row r="47" spans="1:26" ht="12.75">
      <c r="A47" t="s">
        <v>68</v>
      </c>
      <c r="B47" t="s">
        <v>69</v>
      </c>
      <c r="D47" s="30">
        <v>4</v>
      </c>
      <c r="E47" s="30">
        <v>2</v>
      </c>
      <c r="F47" s="30">
        <v>1</v>
      </c>
      <c r="G47">
        <f t="shared" si="9"/>
        <v>7</v>
      </c>
      <c r="I47" s="25">
        <f t="shared" si="10"/>
        <v>2.3333333333333335</v>
      </c>
      <c r="J47" s="7">
        <f>+IFR!AD47</f>
        <v>0.006498543286755399</v>
      </c>
      <c r="K47" s="15">
        <f t="shared" si="7"/>
        <v>0.95</v>
      </c>
      <c r="L47" s="25">
        <f t="shared" si="11"/>
        <v>2.216666666666667</v>
      </c>
      <c r="M47" s="15">
        <v>1</v>
      </c>
      <c r="N47" s="15">
        <v>1</v>
      </c>
      <c r="P47" s="25">
        <f t="shared" si="12"/>
        <v>2.216666666666667</v>
      </c>
      <c r="R47" s="4">
        <f t="shared" si="8"/>
        <v>0.0003122065727699531</v>
      </c>
      <c r="T47" s="6">
        <f>+R47*(assessment!$J$277*assessment!$E$3)</f>
        <v>2546.2646627077465</v>
      </c>
      <c r="V47" s="7">
        <f>+T47/payroll!F47</f>
        <v>0.00015403737811276196</v>
      </c>
      <c r="X47" s="6">
        <f>IF(V47&lt;$X$2,T47,+payroll!F47*$X$2)</f>
        <v>2546.2646627077465</v>
      </c>
      <c r="Z47" s="6">
        <f t="shared" si="13"/>
        <v>0</v>
      </c>
    </row>
    <row r="48" spans="1:26" ht="12.75">
      <c r="A48" t="s">
        <v>70</v>
      </c>
      <c r="B48" t="s">
        <v>71</v>
      </c>
      <c r="D48" s="30">
        <v>0</v>
      </c>
      <c r="E48" s="30">
        <v>0</v>
      </c>
      <c r="F48" s="30">
        <v>0</v>
      </c>
      <c r="G48">
        <f t="shared" si="9"/>
        <v>0</v>
      </c>
      <c r="I48" s="25">
        <f t="shared" si="10"/>
        <v>0</v>
      </c>
      <c r="J48" s="7">
        <f>+IFR!AD48</f>
        <v>0</v>
      </c>
      <c r="K48" s="15">
        <f t="shared" si="7"/>
        <v>0.95</v>
      </c>
      <c r="L48" s="25">
        <f t="shared" si="11"/>
        <v>0</v>
      </c>
      <c r="M48" s="15">
        <v>1</v>
      </c>
      <c r="N48" s="15">
        <v>1</v>
      </c>
      <c r="P48" s="25">
        <f t="shared" si="12"/>
        <v>0</v>
      </c>
      <c r="R48" s="4">
        <f t="shared" si="8"/>
        <v>0</v>
      </c>
      <c r="T48" s="6">
        <f>+R48*(assessment!$J$277*assessment!$E$3)</f>
        <v>0</v>
      </c>
      <c r="V48" s="7">
        <f>+T48/payroll!F48</f>
        <v>0</v>
      </c>
      <c r="X48" s="6">
        <f>IF(V48&lt;$X$2,T48,+payroll!F48*$X$2)</f>
        <v>0</v>
      </c>
      <c r="Z48" s="6">
        <f t="shared" si="13"/>
        <v>0</v>
      </c>
    </row>
    <row r="49" spans="1:26" ht="12.75">
      <c r="A49" t="s">
        <v>72</v>
      </c>
      <c r="B49" t="s">
        <v>73</v>
      </c>
      <c r="D49" s="30">
        <v>0</v>
      </c>
      <c r="E49" s="30">
        <v>0</v>
      </c>
      <c r="F49" s="30">
        <v>0</v>
      </c>
      <c r="G49">
        <f t="shared" si="9"/>
        <v>0</v>
      </c>
      <c r="I49" s="25">
        <f t="shared" si="10"/>
        <v>0</v>
      </c>
      <c r="J49" s="7">
        <f>+IFR!AD49</f>
        <v>0</v>
      </c>
      <c r="K49" s="15">
        <f t="shared" si="7"/>
        <v>0.95</v>
      </c>
      <c r="L49" s="25">
        <f t="shared" si="11"/>
        <v>0</v>
      </c>
      <c r="M49" s="15">
        <v>1</v>
      </c>
      <c r="N49" s="15">
        <v>1</v>
      </c>
      <c r="P49" s="25">
        <f t="shared" si="12"/>
        <v>0</v>
      </c>
      <c r="R49" s="4">
        <f t="shared" si="8"/>
        <v>0</v>
      </c>
      <c r="T49" s="6">
        <f>+R49*(assessment!$J$277*assessment!$E$3)</f>
        <v>0</v>
      </c>
      <c r="V49" s="7">
        <f>+T49/payroll!F49</f>
        <v>0</v>
      </c>
      <c r="X49" s="6">
        <f>IF(V49&lt;$X$2,T49,+payroll!F49*$X$2)</f>
        <v>0</v>
      </c>
      <c r="Z49" s="6">
        <f t="shared" si="13"/>
        <v>0</v>
      </c>
    </row>
    <row r="50" spans="1:26" ht="12.75">
      <c r="A50" t="s">
        <v>74</v>
      </c>
      <c r="B50" t="s">
        <v>75</v>
      </c>
      <c r="D50" s="30">
        <v>0</v>
      </c>
      <c r="E50" s="30">
        <v>0</v>
      </c>
      <c r="F50" s="30">
        <v>0</v>
      </c>
      <c r="G50">
        <f t="shared" si="0"/>
        <v>0</v>
      </c>
      <c r="I50" s="25">
        <f t="shared" si="5"/>
        <v>0</v>
      </c>
      <c r="J50" s="7">
        <f>+IFR!AD50</f>
        <v>0</v>
      </c>
      <c r="K50" s="15">
        <f t="shared" si="7"/>
        <v>0.95</v>
      </c>
      <c r="L50" s="25">
        <f t="shared" si="6"/>
        <v>0</v>
      </c>
      <c r="M50" s="15">
        <v>1</v>
      </c>
      <c r="N50" s="15">
        <v>1</v>
      </c>
      <c r="P50" s="25">
        <f t="shared" si="2"/>
        <v>0</v>
      </c>
      <c r="R50" s="4">
        <f t="shared" si="8"/>
        <v>0</v>
      </c>
      <c r="T50" s="6">
        <f>+R50*(assessment!$J$277*assessment!$E$3)</f>
        <v>0</v>
      </c>
      <c r="V50" s="7">
        <f>+T50/payroll!F50</f>
        <v>0</v>
      </c>
      <c r="X50" s="6">
        <f>IF(V50&lt;$X$2,T50,+payroll!F50*$X$2)</f>
        <v>0</v>
      </c>
      <c r="Z50" s="6">
        <f t="shared" si="4"/>
        <v>0</v>
      </c>
    </row>
    <row r="51" spans="1:26" ht="12.75">
      <c r="A51" t="s">
        <v>76</v>
      </c>
      <c r="B51" t="s">
        <v>77</v>
      </c>
      <c r="D51" s="30">
        <v>0</v>
      </c>
      <c r="E51" s="30">
        <v>0</v>
      </c>
      <c r="F51" s="30">
        <v>0</v>
      </c>
      <c r="G51">
        <f t="shared" si="0"/>
        <v>0</v>
      </c>
      <c r="I51" s="25">
        <f t="shared" si="5"/>
        <v>0</v>
      </c>
      <c r="J51" s="7">
        <f>+IFR!AD51</f>
        <v>0</v>
      </c>
      <c r="K51" s="15">
        <f t="shared" si="7"/>
        <v>0.95</v>
      </c>
      <c r="L51" s="25">
        <f t="shared" si="6"/>
        <v>0</v>
      </c>
      <c r="M51" s="15">
        <v>1</v>
      </c>
      <c r="N51" s="15">
        <v>1</v>
      </c>
      <c r="P51" s="25">
        <f t="shared" si="2"/>
        <v>0</v>
      </c>
      <c r="R51" s="4">
        <f t="shared" si="8"/>
        <v>0</v>
      </c>
      <c r="T51" s="6">
        <f>+R51*(assessment!$J$277*assessment!$E$3)</f>
        <v>0</v>
      </c>
      <c r="V51" s="7">
        <f>+T51/payroll!F51</f>
        <v>0</v>
      </c>
      <c r="X51" s="6">
        <f>IF(V51&lt;$X$2,T51,+payroll!F51*$X$2)</f>
        <v>0</v>
      </c>
      <c r="Z51" s="6">
        <f t="shared" si="4"/>
        <v>0</v>
      </c>
    </row>
    <row r="52" spans="1:26" ht="12.75">
      <c r="A52" t="s">
        <v>78</v>
      </c>
      <c r="B52" t="s">
        <v>79</v>
      </c>
      <c r="D52" s="30">
        <v>0</v>
      </c>
      <c r="E52" s="30">
        <v>0</v>
      </c>
      <c r="F52" s="30">
        <v>1</v>
      </c>
      <c r="G52">
        <f t="shared" si="0"/>
        <v>1</v>
      </c>
      <c r="I52" s="25">
        <f t="shared" si="5"/>
        <v>0.3333333333333333</v>
      </c>
      <c r="J52" s="7">
        <f>+IFR!AD52</f>
        <v>0.005</v>
      </c>
      <c r="K52" s="15">
        <f t="shared" si="7"/>
        <v>0.95</v>
      </c>
      <c r="L52" s="25">
        <f t="shared" si="6"/>
        <v>0.31666666666666665</v>
      </c>
      <c r="M52" s="15">
        <v>1</v>
      </c>
      <c r="N52" s="15">
        <v>1</v>
      </c>
      <c r="P52" s="25">
        <f t="shared" si="2"/>
        <v>0.31666666666666665</v>
      </c>
      <c r="R52" s="4">
        <f t="shared" si="8"/>
        <v>4.460093896713615E-05</v>
      </c>
      <c r="T52" s="6">
        <f>+R52*(assessment!$J$277*assessment!$E$3)</f>
        <v>363.7520946725352</v>
      </c>
      <c r="V52" s="7">
        <f>+T52/payroll!F52</f>
        <v>0.00020849378279564064</v>
      </c>
      <c r="X52" s="6">
        <f>IF(V52&lt;$X$2,T52,+payroll!F52*$X$2)</f>
        <v>363.7520946725352</v>
      </c>
      <c r="Z52" s="6">
        <f t="shared" si="4"/>
        <v>0</v>
      </c>
    </row>
    <row r="53" spans="1:26" ht="12.75">
      <c r="A53" t="s">
        <v>493</v>
      </c>
      <c r="B53" t="s">
        <v>533</v>
      </c>
      <c r="D53" s="30">
        <v>0</v>
      </c>
      <c r="E53" s="30">
        <v>0</v>
      </c>
      <c r="F53" s="30">
        <v>0</v>
      </c>
      <c r="G53">
        <f>SUM(D53:F53)</f>
        <v>0</v>
      </c>
      <c r="I53" s="25">
        <f>AVERAGE(D53:F53)</f>
        <v>0</v>
      </c>
      <c r="J53" s="7">
        <f>+IFR!AD53</f>
        <v>0</v>
      </c>
      <c r="K53" s="15">
        <f t="shared" si="7"/>
        <v>0.95</v>
      </c>
      <c r="L53" s="25">
        <f>+I53*K53</f>
        <v>0</v>
      </c>
      <c r="M53" s="15">
        <v>1</v>
      </c>
      <c r="N53" s="15">
        <v>1</v>
      </c>
      <c r="P53" s="25">
        <f>+L53*M53*N53</f>
        <v>0</v>
      </c>
      <c r="R53" s="4">
        <f t="shared" si="8"/>
        <v>0</v>
      </c>
      <c r="T53" s="6">
        <f>+R53*(assessment!$J$277*assessment!$E$3)</f>
        <v>0</v>
      </c>
      <c r="V53" s="7">
        <f>+T53/payroll!F53</f>
        <v>0</v>
      </c>
      <c r="X53" s="6">
        <f>IF(V53&lt;$X$2,T53,+payroll!F53*$X$2)</f>
        <v>0</v>
      </c>
      <c r="Z53" s="6">
        <f>+T53-X53</f>
        <v>0</v>
      </c>
    </row>
    <row r="54" spans="1:26" ht="12.75">
      <c r="A54" t="s">
        <v>80</v>
      </c>
      <c r="B54" t="s">
        <v>81</v>
      </c>
      <c r="D54" s="30">
        <v>0</v>
      </c>
      <c r="E54" s="30">
        <v>0</v>
      </c>
      <c r="F54" s="30">
        <v>0</v>
      </c>
      <c r="G54">
        <f t="shared" si="0"/>
        <v>0</v>
      </c>
      <c r="I54" s="25">
        <f t="shared" si="5"/>
        <v>0</v>
      </c>
      <c r="J54" s="7">
        <f>+IFR!AD54</f>
        <v>0</v>
      </c>
      <c r="K54" s="15">
        <f t="shared" si="7"/>
        <v>0.95</v>
      </c>
      <c r="L54" s="25">
        <f t="shared" si="6"/>
        <v>0</v>
      </c>
      <c r="M54" s="15">
        <v>1</v>
      </c>
      <c r="N54" s="15">
        <v>1</v>
      </c>
      <c r="P54" s="25">
        <f t="shared" si="2"/>
        <v>0</v>
      </c>
      <c r="R54" s="4">
        <f t="shared" si="8"/>
        <v>0</v>
      </c>
      <c r="T54" s="6">
        <f>+R54*(assessment!$J$277*assessment!$E$3)</f>
        <v>0</v>
      </c>
      <c r="V54" s="7">
        <f>+T54/payroll!F54</f>
        <v>0</v>
      </c>
      <c r="X54" s="6">
        <f>IF(V54&lt;$X$2,T54,+payroll!F54*$X$2)</f>
        <v>0</v>
      </c>
      <c r="Z54" s="6">
        <f t="shared" si="4"/>
        <v>0</v>
      </c>
    </row>
    <row r="55" spans="1:26" ht="12.75">
      <c r="A55" t="s">
        <v>82</v>
      </c>
      <c r="B55" t="s">
        <v>83</v>
      </c>
      <c r="D55" s="30">
        <v>2</v>
      </c>
      <c r="E55" s="30">
        <v>0</v>
      </c>
      <c r="F55" s="30">
        <v>2</v>
      </c>
      <c r="G55">
        <f t="shared" si="0"/>
        <v>4</v>
      </c>
      <c r="I55" s="25">
        <f t="shared" si="5"/>
        <v>1.3333333333333333</v>
      </c>
      <c r="J55" s="7">
        <f>+IFR!AD55</f>
        <v>0.012201531831774049</v>
      </c>
      <c r="K55" s="15">
        <f t="shared" si="7"/>
        <v>0.95</v>
      </c>
      <c r="L55" s="25">
        <f t="shared" si="6"/>
        <v>1.2666666666666666</v>
      </c>
      <c r="M55" s="15">
        <v>1</v>
      </c>
      <c r="N55" s="15">
        <v>1</v>
      </c>
      <c r="P55" s="25">
        <f t="shared" si="2"/>
        <v>1.2666666666666666</v>
      </c>
      <c r="R55" s="4">
        <f t="shared" si="8"/>
        <v>0.0001784037558685446</v>
      </c>
      <c r="T55" s="6">
        <f>+R55*(assessment!$J$277*assessment!$E$3)</f>
        <v>1455.0083786901407</v>
      </c>
      <c r="V55" s="7">
        <f>+T55/payroll!F55</f>
        <v>0.00019563065443040296</v>
      </c>
      <c r="X55" s="6">
        <f>IF(V55&lt;$X$2,T55,+payroll!F55*$X$2)</f>
        <v>1455.0083786901407</v>
      </c>
      <c r="Z55" s="6">
        <f t="shared" si="4"/>
        <v>0</v>
      </c>
    </row>
    <row r="56" spans="1:26" ht="12.75">
      <c r="A56" t="s">
        <v>84</v>
      </c>
      <c r="B56" t="s">
        <v>520</v>
      </c>
      <c r="D56" s="30">
        <v>2</v>
      </c>
      <c r="E56" s="30">
        <v>4</v>
      </c>
      <c r="F56" s="30">
        <v>1</v>
      </c>
      <c r="G56">
        <f t="shared" si="0"/>
        <v>7</v>
      </c>
      <c r="I56" s="25">
        <f t="shared" si="5"/>
        <v>2.3333333333333335</v>
      </c>
      <c r="J56" s="7">
        <f>+IFR!AD56</f>
        <v>0.006984457135977377</v>
      </c>
      <c r="K56" s="15">
        <f t="shared" si="7"/>
        <v>0.95</v>
      </c>
      <c r="L56" s="25">
        <f t="shared" si="6"/>
        <v>2.216666666666667</v>
      </c>
      <c r="M56" s="15">
        <v>1</v>
      </c>
      <c r="N56" s="15">
        <v>1</v>
      </c>
      <c r="P56" s="25">
        <f t="shared" si="2"/>
        <v>2.216666666666667</v>
      </c>
      <c r="R56" s="4">
        <f t="shared" si="8"/>
        <v>0.0003122065727699531</v>
      </c>
      <c r="T56" s="6">
        <f>+R56*(assessment!$J$277*assessment!$E$3)</f>
        <v>2546.2646627077465</v>
      </c>
      <c r="V56" s="7">
        <f>+T56/payroll!F56</f>
        <v>0.00014391533730470502</v>
      </c>
      <c r="X56" s="6">
        <f>IF(V56&lt;$X$2,T56,+payroll!F56*$X$2)</f>
        <v>2546.2646627077465</v>
      </c>
      <c r="Z56" s="6">
        <f t="shared" si="4"/>
        <v>0</v>
      </c>
    </row>
    <row r="57" spans="1:26" ht="12.75">
      <c r="A57" t="s">
        <v>85</v>
      </c>
      <c r="B57" t="s">
        <v>86</v>
      </c>
      <c r="D57" s="30">
        <v>0</v>
      </c>
      <c r="E57" s="30">
        <v>0</v>
      </c>
      <c r="F57" s="30">
        <v>0</v>
      </c>
      <c r="G57">
        <f t="shared" si="0"/>
        <v>0</v>
      </c>
      <c r="I57" s="25">
        <f t="shared" si="5"/>
        <v>0</v>
      </c>
      <c r="J57" s="7">
        <f>+IFR!AD57</f>
        <v>0</v>
      </c>
      <c r="K57" s="15">
        <f t="shared" si="7"/>
        <v>0.95</v>
      </c>
      <c r="L57" s="25">
        <f t="shared" si="6"/>
        <v>0</v>
      </c>
      <c r="M57" s="15">
        <v>1</v>
      </c>
      <c r="N57" s="15">
        <v>1</v>
      </c>
      <c r="P57" s="25">
        <f t="shared" si="2"/>
        <v>0</v>
      </c>
      <c r="R57" s="4">
        <f t="shared" si="8"/>
        <v>0</v>
      </c>
      <c r="T57" s="6">
        <f>+R57*(assessment!$J$277*assessment!$E$3)</f>
        <v>0</v>
      </c>
      <c r="V57" s="7">
        <f>+T57/payroll!F57</f>
        <v>0</v>
      </c>
      <c r="X57" s="6">
        <f>IF(V57&lt;$X$2,T57,+payroll!F57*$X$2)</f>
        <v>0</v>
      </c>
      <c r="Z57" s="6">
        <f t="shared" si="4"/>
        <v>0</v>
      </c>
    </row>
    <row r="58" spans="1:26" ht="12.75">
      <c r="A58" t="s">
        <v>87</v>
      </c>
      <c r="B58" t="s">
        <v>88</v>
      </c>
      <c r="D58" s="30">
        <v>54</v>
      </c>
      <c r="E58" s="30">
        <v>50</v>
      </c>
      <c r="F58" s="30">
        <v>39</v>
      </c>
      <c r="G58">
        <f aca="true" t="shared" si="14" ref="G58:G104">SUM(D58:F58)</f>
        <v>143</v>
      </c>
      <c r="I58" s="25">
        <f aca="true" t="shared" si="15" ref="I58:I104">AVERAGE(D58:F58)</f>
        <v>47.666666666666664</v>
      </c>
      <c r="J58" s="7">
        <f>+IFR!AD58</f>
        <v>0.07664271707048957</v>
      </c>
      <c r="K58" s="15">
        <f t="shared" si="7"/>
        <v>1.05</v>
      </c>
      <c r="L58" s="25">
        <f aca="true" t="shared" si="16" ref="L58:L104">+I58*K58</f>
        <v>50.05</v>
      </c>
      <c r="M58" s="15">
        <v>1</v>
      </c>
      <c r="N58" s="15">
        <v>1</v>
      </c>
      <c r="P58" s="25">
        <f aca="true" t="shared" si="17" ref="P58:P104">+L58*M58*N58</f>
        <v>50.05</v>
      </c>
      <c r="R58" s="4">
        <f t="shared" si="8"/>
        <v>0.007049295774647887</v>
      </c>
      <c r="T58" s="6">
        <f>+R58*(assessment!$J$277*assessment!$E$3)</f>
        <v>57491.975805348586</v>
      </c>
      <c r="V58" s="7">
        <f>+T58/payroll!F58</f>
        <v>0.0023711082651386175</v>
      </c>
      <c r="X58" s="6">
        <f>IF(V58&lt;$X$2,T58,+payroll!F58*$X$2)</f>
        <v>57491.975805348586</v>
      </c>
      <c r="Z58" s="6">
        <f aca="true" t="shared" si="18" ref="Z58:Z104">+T58-X58</f>
        <v>0</v>
      </c>
    </row>
    <row r="59" spans="1:26" ht="12.75">
      <c r="A59" t="s">
        <v>89</v>
      </c>
      <c r="B59" t="s">
        <v>90</v>
      </c>
      <c r="D59" s="30">
        <v>5</v>
      </c>
      <c r="E59" s="30">
        <v>2</v>
      </c>
      <c r="F59" s="30">
        <v>5</v>
      </c>
      <c r="G59">
        <f t="shared" si="14"/>
        <v>12</v>
      </c>
      <c r="I59" s="25">
        <f t="shared" si="15"/>
        <v>4</v>
      </c>
      <c r="J59" s="7">
        <f>+IFR!AD59</f>
        <v>0.012782614150632643</v>
      </c>
      <c r="K59" s="15">
        <f t="shared" si="7"/>
        <v>0.95</v>
      </c>
      <c r="L59" s="25">
        <f t="shared" si="16"/>
        <v>3.8</v>
      </c>
      <c r="M59" s="15">
        <v>1</v>
      </c>
      <c r="N59" s="15">
        <v>1</v>
      </c>
      <c r="P59" s="25">
        <f t="shared" si="17"/>
        <v>3.8</v>
      </c>
      <c r="R59" s="4">
        <f t="shared" si="8"/>
        <v>0.0005352112676056338</v>
      </c>
      <c r="T59" s="6">
        <f>+R59*(assessment!$J$277*assessment!$E$3)</f>
        <v>4365.025136070422</v>
      </c>
      <c r="V59" s="7">
        <f>+T59/payroll!F59</f>
        <v>0.0003703373070082502</v>
      </c>
      <c r="X59" s="6">
        <f>IF(V59&lt;$X$2,T59,+payroll!F59*$X$2)</f>
        <v>4365.025136070422</v>
      </c>
      <c r="Z59" s="6">
        <f t="shared" si="18"/>
        <v>0</v>
      </c>
    </row>
    <row r="60" spans="1:26" ht="12.75">
      <c r="A60" t="s">
        <v>91</v>
      </c>
      <c r="B60" t="s">
        <v>92</v>
      </c>
      <c r="D60" s="30">
        <v>472</v>
      </c>
      <c r="E60" s="30">
        <v>529</v>
      </c>
      <c r="F60" s="30">
        <v>392</v>
      </c>
      <c r="G60">
        <f t="shared" si="14"/>
        <v>1393</v>
      </c>
      <c r="I60" s="25">
        <f t="shared" si="15"/>
        <v>464.3333333333333</v>
      </c>
      <c r="J60" s="7">
        <f>+IFR!AD60</f>
        <v>0.056150227070534346</v>
      </c>
      <c r="K60" s="15">
        <f t="shared" si="7"/>
        <v>1</v>
      </c>
      <c r="L60" s="25">
        <f t="shared" si="16"/>
        <v>464.3333333333333</v>
      </c>
      <c r="M60" s="15">
        <v>1</v>
      </c>
      <c r="N60" s="15">
        <v>1</v>
      </c>
      <c r="P60" s="25">
        <f t="shared" si="17"/>
        <v>464.3333333333333</v>
      </c>
      <c r="R60" s="4">
        <f t="shared" si="8"/>
        <v>0.06539906103286384</v>
      </c>
      <c r="T60" s="6">
        <f>+R60*(assessment!$J$277*assessment!$E$3)</f>
        <v>533375.4398724647</v>
      </c>
      <c r="V60" s="7">
        <f>+T60/payroll!F60</f>
        <v>0.0015290544750461753</v>
      </c>
      <c r="X60" s="6">
        <f>IF(V60&lt;$X$2,T60,+payroll!F60*$X$2)</f>
        <v>533375.4398724647</v>
      </c>
      <c r="Z60" s="6">
        <f t="shared" si="18"/>
        <v>0</v>
      </c>
    </row>
    <row r="61" spans="1:26" ht="12.75">
      <c r="A61" t="s">
        <v>93</v>
      </c>
      <c r="B61" t="s">
        <v>94</v>
      </c>
      <c r="D61" s="30">
        <v>0</v>
      </c>
      <c r="E61" s="30">
        <v>0</v>
      </c>
      <c r="F61" s="30">
        <v>1</v>
      </c>
      <c r="G61">
        <f t="shared" si="14"/>
        <v>1</v>
      </c>
      <c r="I61" s="25">
        <f t="shared" si="15"/>
        <v>0.3333333333333333</v>
      </c>
      <c r="J61" s="7">
        <f>+IFR!AD61</f>
        <v>0.005</v>
      </c>
      <c r="K61" s="15">
        <f t="shared" si="7"/>
        <v>0.95</v>
      </c>
      <c r="L61" s="25">
        <f t="shared" si="16"/>
        <v>0.31666666666666665</v>
      </c>
      <c r="M61" s="15">
        <v>1</v>
      </c>
      <c r="N61" s="15">
        <v>1</v>
      </c>
      <c r="P61" s="25">
        <f t="shared" si="17"/>
        <v>0.31666666666666665</v>
      </c>
      <c r="R61" s="4">
        <f t="shared" si="8"/>
        <v>4.460093896713615E-05</v>
      </c>
      <c r="T61" s="6">
        <f>+R61*(assessment!$J$277*assessment!$E$3)</f>
        <v>363.7520946725352</v>
      </c>
      <c r="V61" s="7">
        <f>+T61/payroll!F61</f>
        <v>0.00018982799850946882</v>
      </c>
      <c r="X61" s="6">
        <f>IF(V61&lt;$X$2,T61,+payroll!F61*$X$2)</f>
        <v>363.7520946725352</v>
      </c>
      <c r="Z61" s="6">
        <f t="shared" si="18"/>
        <v>0</v>
      </c>
    </row>
    <row r="62" spans="1:26" ht="12.75">
      <c r="A62" t="s">
        <v>95</v>
      </c>
      <c r="B62" t="s">
        <v>96</v>
      </c>
      <c r="D62" s="30">
        <v>0</v>
      </c>
      <c r="E62" s="30">
        <v>0</v>
      </c>
      <c r="F62" s="30">
        <v>0</v>
      </c>
      <c r="G62">
        <f t="shared" si="14"/>
        <v>0</v>
      </c>
      <c r="I62" s="25">
        <f t="shared" si="15"/>
        <v>0</v>
      </c>
      <c r="J62" s="7">
        <f>+IFR!AD62</f>
        <v>0</v>
      </c>
      <c r="K62" s="15">
        <f t="shared" si="7"/>
        <v>0.95</v>
      </c>
      <c r="L62" s="25">
        <f t="shared" si="16"/>
        <v>0</v>
      </c>
      <c r="M62" s="15">
        <v>1</v>
      </c>
      <c r="N62" s="15">
        <v>1</v>
      </c>
      <c r="P62" s="25">
        <f t="shared" si="17"/>
        <v>0</v>
      </c>
      <c r="R62" s="4">
        <f t="shared" si="8"/>
        <v>0</v>
      </c>
      <c r="T62" s="6">
        <f>+R62*(assessment!$J$277*assessment!$E$3)</f>
        <v>0</v>
      </c>
      <c r="V62" s="7">
        <f>+T62/payroll!F62</f>
        <v>0</v>
      </c>
      <c r="X62" s="6">
        <f>IF(V62&lt;$X$2,T62,+payroll!F62*$X$2)</f>
        <v>0</v>
      </c>
      <c r="Z62" s="6">
        <f t="shared" si="18"/>
        <v>0</v>
      </c>
    </row>
    <row r="63" spans="1:26" ht="12.75">
      <c r="A63" t="s">
        <v>97</v>
      </c>
      <c r="B63" t="s">
        <v>98</v>
      </c>
      <c r="D63" s="30">
        <v>0</v>
      </c>
      <c r="E63" s="30">
        <v>0</v>
      </c>
      <c r="F63" s="30">
        <v>0</v>
      </c>
      <c r="G63">
        <f t="shared" si="14"/>
        <v>0</v>
      </c>
      <c r="I63" s="25">
        <f t="shared" si="15"/>
        <v>0</v>
      </c>
      <c r="J63" s="7">
        <f>+IFR!AD63</f>
        <v>0</v>
      </c>
      <c r="K63" s="15">
        <f t="shared" si="7"/>
        <v>0.95</v>
      </c>
      <c r="L63" s="25">
        <f t="shared" si="16"/>
        <v>0</v>
      </c>
      <c r="M63" s="15">
        <v>1</v>
      </c>
      <c r="N63" s="15">
        <v>1</v>
      </c>
      <c r="P63" s="25">
        <f t="shared" si="17"/>
        <v>0</v>
      </c>
      <c r="R63" s="4">
        <f t="shared" si="8"/>
        <v>0</v>
      </c>
      <c r="T63" s="6">
        <f>+R63*(assessment!$J$277*assessment!$E$3)</f>
        <v>0</v>
      </c>
      <c r="V63" s="7">
        <f>+T63/payroll!F63</f>
        <v>0</v>
      </c>
      <c r="X63" s="6">
        <f>IF(V63&lt;$X$2,T63,+payroll!F63*$X$2)</f>
        <v>0</v>
      </c>
      <c r="Z63" s="6">
        <f t="shared" si="18"/>
        <v>0</v>
      </c>
    </row>
    <row r="64" spans="1:26" ht="12.75">
      <c r="A64" t="s">
        <v>510</v>
      </c>
      <c r="B64" t="s">
        <v>511</v>
      </c>
      <c r="D64" s="30">
        <v>2</v>
      </c>
      <c r="E64" s="30">
        <v>2</v>
      </c>
      <c r="F64" s="30">
        <v>9</v>
      </c>
      <c r="G64">
        <f>SUM(D64:F64)</f>
        <v>13</v>
      </c>
      <c r="I64" s="25">
        <f>AVERAGE(D64:F64)</f>
        <v>4.333333333333333</v>
      </c>
      <c r="J64" s="7">
        <f>+IFR!AD64</f>
        <v>0.03667125735521804</v>
      </c>
      <c r="K64" s="15">
        <f t="shared" si="7"/>
        <v>1</v>
      </c>
      <c r="L64" s="25">
        <f>+I64*K64</f>
        <v>4.333333333333333</v>
      </c>
      <c r="M64" s="15">
        <v>1</v>
      </c>
      <c r="N64" s="15">
        <v>1</v>
      </c>
      <c r="P64" s="25">
        <f>+L64*M64*N64</f>
        <v>4.333333333333333</v>
      </c>
      <c r="R64" s="4">
        <f t="shared" si="8"/>
        <v>0.0006103286384976526</v>
      </c>
      <c r="T64" s="6">
        <f>+R64*(assessment!$J$277*assessment!$E$3)</f>
        <v>4977.660242887324</v>
      </c>
      <c r="V64" s="7">
        <f>+T64/payroll!F64</f>
        <v>0.000822306293143677</v>
      </c>
      <c r="X64" s="6">
        <f>IF(V64&lt;$X$2,T64,+payroll!F64*$X$2)</f>
        <v>4977.660242887324</v>
      </c>
      <c r="Z64" s="6">
        <f>+T64-X64</f>
        <v>0</v>
      </c>
    </row>
    <row r="65" spans="1:26" ht="12.75">
      <c r="A65" t="s">
        <v>99</v>
      </c>
      <c r="B65" t="s">
        <v>512</v>
      </c>
      <c r="D65" s="30">
        <v>0</v>
      </c>
      <c r="E65" s="30">
        <v>0</v>
      </c>
      <c r="F65" s="30">
        <v>0</v>
      </c>
      <c r="G65">
        <f t="shared" si="14"/>
        <v>0</v>
      </c>
      <c r="I65" s="25">
        <f t="shared" si="15"/>
        <v>0</v>
      </c>
      <c r="J65" s="7">
        <f>+IFR!AD65</f>
        <v>0</v>
      </c>
      <c r="K65" s="15">
        <f t="shared" si="7"/>
        <v>0.95</v>
      </c>
      <c r="L65" s="25">
        <f t="shared" si="16"/>
        <v>0</v>
      </c>
      <c r="M65" s="15">
        <v>1</v>
      </c>
      <c r="N65" s="15">
        <v>1</v>
      </c>
      <c r="P65" s="25">
        <f t="shared" si="17"/>
        <v>0</v>
      </c>
      <c r="R65" s="4">
        <f aca="true" t="shared" si="19" ref="R65:R83">+P65/$P$269</f>
        <v>0</v>
      </c>
      <c r="T65" s="6">
        <f>+R65*(assessment!$J$277*assessment!$E$3)</f>
        <v>0</v>
      </c>
      <c r="V65" s="7">
        <f>+T65/payroll!F65</f>
        <v>0</v>
      </c>
      <c r="X65" s="6">
        <f>IF(V65&lt;$X$2,T65,+payroll!F65*$X$2)</f>
        <v>0</v>
      </c>
      <c r="Z65" s="6">
        <f t="shared" si="18"/>
        <v>0</v>
      </c>
    </row>
    <row r="66" spans="1:26" ht="12.75">
      <c r="A66" t="s">
        <v>100</v>
      </c>
      <c r="B66" t="s">
        <v>101</v>
      </c>
      <c r="D66" s="30">
        <v>0</v>
      </c>
      <c r="E66" s="30">
        <v>0</v>
      </c>
      <c r="F66" s="30">
        <v>0</v>
      </c>
      <c r="G66">
        <f t="shared" si="14"/>
        <v>0</v>
      </c>
      <c r="I66" s="25">
        <f t="shared" si="15"/>
        <v>0</v>
      </c>
      <c r="J66" s="7">
        <f>+IFR!AD66</f>
        <v>0</v>
      </c>
      <c r="K66" s="15">
        <f t="shared" si="7"/>
        <v>0.95</v>
      </c>
      <c r="L66" s="25">
        <f t="shared" si="16"/>
        <v>0</v>
      </c>
      <c r="M66" s="15">
        <v>1</v>
      </c>
      <c r="N66" s="15">
        <v>1</v>
      </c>
      <c r="P66" s="25">
        <f t="shared" si="17"/>
        <v>0</v>
      </c>
      <c r="R66" s="4">
        <f t="shared" si="19"/>
        <v>0</v>
      </c>
      <c r="T66" s="6">
        <f>+R66*(assessment!$J$277*assessment!$E$3)</f>
        <v>0</v>
      </c>
      <c r="V66" s="7">
        <f>+T66/payroll!F66</f>
        <v>0</v>
      </c>
      <c r="X66" s="6">
        <f>IF(V66&lt;$X$2,T66,+payroll!F66*$X$2)</f>
        <v>0</v>
      </c>
      <c r="Z66" s="6">
        <f t="shared" si="18"/>
        <v>0</v>
      </c>
    </row>
    <row r="67" spans="1:26" ht="12.75">
      <c r="A67" t="s">
        <v>102</v>
      </c>
      <c r="B67" t="s">
        <v>103</v>
      </c>
      <c r="D67" s="30">
        <v>1</v>
      </c>
      <c r="E67" s="30">
        <v>2</v>
      </c>
      <c r="F67" s="30">
        <v>6</v>
      </c>
      <c r="G67">
        <f t="shared" si="14"/>
        <v>9</v>
      </c>
      <c r="I67" s="25">
        <f t="shared" si="15"/>
        <v>3</v>
      </c>
      <c r="J67" s="7">
        <f>+IFR!AD67</f>
        <v>0.011283298439959863</v>
      </c>
      <c r="K67" s="15">
        <f>IF(+J67&lt;$E$272,$I$272,IF(J67&gt;$E$274,$I$274,$I$273))</f>
        <v>0.95</v>
      </c>
      <c r="L67" s="25">
        <f t="shared" si="16"/>
        <v>2.8499999999999996</v>
      </c>
      <c r="M67" s="15">
        <v>1</v>
      </c>
      <c r="N67" s="15">
        <v>1</v>
      </c>
      <c r="P67" s="25">
        <f t="shared" si="17"/>
        <v>2.8499999999999996</v>
      </c>
      <c r="R67" s="4">
        <f t="shared" si="19"/>
        <v>0.0004014084507042253</v>
      </c>
      <c r="T67" s="6">
        <f>+R67*(assessment!$J$277*assessment!$E$3)</f>
        <v>3273.7688520528163</v>
      </c>
      <c r="V67" s="7">
        <f>+T67/payroll!F67</f>
        <v>0.00021648760774523322</v>
      </c>
      <c r="X67" s="6">
        <f>IF(V67&lt;$X$2,T67,+payroll!F67*$X$2)</f>
        <v>3273.7688520528163</v>
      </c>
      <c r="Z67" s="6">
        <f t="shared" si="18"/>
        <v>0</v>
      </c>
    </row>
    <row r="68" spans="1:26" ht="12.75">
      <c r="A68" t="s">
        <v>104</v>
      </c>
      <c r="B68" t="s">
        <v>105</v>
      </c>
      <c r="D68" s="30">
        <v>13</v>
      </c>
      <c r="E68" s="30">
        <v>18</v>
      </c>
      <c r="F68" s="30">
        <v>13</v>
      </c>
      <c r="G68">
        <f t="shared" si="14"/>
        <v>44</v>
      </c>
      <c r="I68" s="25">
        <f t="shared" si="15"/>
        <v>14.666666666666666</v>
      </c>
      <c r="J68" s="7">
        <f>+IFR!AD68</f>
        <v>0.009514396879604895</v>
      </c>
      <c r="K68" s="15">
        <f aca="true" t="shared" si="20" ref="K68:K131">IF(+J68&lt;$E$272,$I$272,IF(J68&gt;$E$274,$I$274,$I$273))</f>
        <v>0.95</v>
      </c>
      <c r="L68" s="25">
        <f t="shared" si="16"/>
        <v>13.933333333333332</v>
      </c>
      <c r="M68" s="15">
        <v>1</v>
      </c>
      <c r="N68" s="15">
        <v>1</v>
      </c>
      <c r="P68" s="25">
        <f t="shared" si="17"/>
        <v>13.933333333333332</v>
      </c>
      <c r="R68" s="4">
        <f t="shared" si="19"/>
        <v>0.0019624413145539906</v>
      </c>
      <c r="T68" s="6">
        <f>+R68*(assessment!$J$277*assessment!$E$3)</f>
        <v>16005.092165591548</v>
      </c>
      <c r="V68" s="7">
        <f>+T68/payroll!F68</f>
        <v>0.0002202871491338584</v>
      </c>
      <c r="X68" s="6">
        <f>IF(V68&lt;$X$2,T68,+payroll!F68*$X$2)</f>
        <v>16005.092165591548</v>
      </c>
      <c r="Z68" s="6">
        <f t="shared" si="18"/>
        <v>0</v>
      </c>
    </row>
    <row r="69" spans="1:26" ht="12.75">
      <c r="A69" t="s">
        <v>106</v>
      </c>
      <c r="B69" t="s">
        <v>565</v>
      </c>
      <c r="D69" s="30">
        <v>2</v>
      </c>
      <c r="E69" s="30">
        <v>2</v>
      </c>
      <c r="F69" s="30">
        <v>4</v>
      </c>
      <c r="G69">
        <f t="shared" si="14"/>
        <v>8</v>
      </c>
      <c r="I69" s="25">
        <f t="shared" si="15"/>
        <v>2.6666666666666665</v>
      </c>
      <c r="J69" s="7">
        <f>+IFR!AD69</f>
        <v>0.004456565706970821</v>
      </c>
      <c r="K69" s="15">
        <f t="shared" si="20"/>
        <v>0.95</v>
      </c>
      <c r="L69" s="25">
        <f t="shared" si="16"/>
        <v>2.533333333333333</v>
      </c>
      <c r="M69" s="15">
        <v>1</v>
      </c>
      <c r="N69" s="15">
        <v>1</v>
      </c>
      <c r="P69" s="25">
        <f t="shared" si="17"/>
        <v>2.533333333333333</v>
      </c>
      <c r="R69" s="4">
        <f t="shared" si="19"/>
        <v>0.0003568075117370892</v>
      </c>
      <c r="T69" s="6">
        <f>+R69*(assessment!$J$277*assessment!$E$3)</f>
        <v>2910.0167573802814</v>
      </c>
      <c r="V69" s="7">
        <f>+T69/payroll!F69</f>
        <v>8.349120521228524E-05</v>
      </c>
      <c r="X69" s="6">
        <f>IF(V69&lt;$X$2,T69,+payroll!F69*$X$2)</f>
        <v>2910.0167573802814</v>
      </c>
      <c r="Z69" s="6">
        <f t="shared" si="18"/>
        <v>0</v>
      </c>
    </row>
    <row r="70" spans="1:26" ht="12.75">
      <c r="A70" t="s">
        <v>107</v>
      </c>
      <c r="B70" t="s">
        <v>108</v>
      </c>
      <c r="D70" s="30">
        <v>0</v>
      </c>
      <c r="E70" s="30">
        <v>0</v>
      </c>
      <c r="F70" s="30">
        <v>0</v>
      </c>
      <c r="G70">
        <f t="shared" si="14"/>
        <v>0</v>
      </c>
      <c r="I70" s="25">
        <f t="shared" si="15"/>
        <v>0</v>
      </c>
      <c r="J70" s="7">
        <f>+IFR!AD70</f>
        <v>0</v>
      </c>
      <c r="K70" s="15">
        <f t="shared" si="20"/>
        <v>0.95</v>
      </c>
      <c r="L70" s="25">
        <f t="shared" si="16"/>
        <v>0</v>
      </c>
      <c r="M70" s="15">
        <v>1</v>
      </c>
      <c r="N70" s="15">
        <v>1</v>
      </c>
      <c r="P70" s="25">
        <f t="shared" si="17"/>
        <v>0</v>
      </c>
      <c r="R70" s="4">
        <f t="shared" si="19"/>
        <v>0</v>
      </c>
      <c r="T70" s="6">
        <f>+R70*(assessment!$J$277*assessment!$E$3)</f>
        <v>0</v>
      </c>
      <c r="V70" s="7">
        <f>+T70/payroll!F70</f>
        <v>0</v>
      </c>
      <c r="X70" s="6">
        <f>IF(V70&lt;$X$2,T70,+payroll!F70*$X$2)</f>
        <v>0</v>
      </c>
      <c r="Z70" s="6">
        <f t="shared" si="18"/>
        <v>0</v>
      </c>
    </row>
    <row r="71" spans="1:26" ht="12.75">
      <c r="A71" t="s">
        <v>109</v>
      </c>
      <c r="B71" t="s">
        <v>110</v>
      </c>
      <c r="D71" s="30">
        <v>1</v>
      </c>
      <c r="E71" s="30">
        <v>1</v>
      </c>
      <c r="F71" s="30">
        <v>0</v>
      </c>
      <c r="G71">
        <f t="shared" si="14"/>
        <v>2</v>
      </c>
      <c r="I71" s="25">
        <f t="shared" si="15"/>
        <v>0.6666666666666666</v>
      </c>
      <c r="J71" s="7">
        <f>+IFR!AD71</f>
        <v>0.005</v>
      </c>
      <c r="K71" s="15">
        <f t="shared" si="20"/>
        <v>0.95</v>
      </c>
      <c r="L71" s="25">
        <f t="shared" si="16"/>
        <v>0.6333333333333333</v>
      </c>
      <c r="M71" s="15">
        <v>1</v>
      </c>
      <c r="N71" s="15">
        <v>1</v>
      </c>
      <c r="P71" s="25">
        <f t="shared" si="17"/>
        <v>0.6333333333333333</v>
      </c>
      <c r="R71" s="4">
        <f t="shared" si="19"/>
        <v>8.92018779342723E-05</v>
      </c>
      <c r="T71" s="6">
        <f>+R71*(assessment!$J$277*assessment!$E$3)</f>
        <v>727.5041893450704</v>
      </c>
      <c r="V71" s="7">
        <f>+T71/payroll!F71</f>
        <v>0.0003300616474911032</v>
      </c>
      <c r="X71" s="6">
        <f>IF(V71&lt;$X$2,T71,+payroll!F71*$X$2)</f>
        <v>727.5041893450704</v>
      </c>
      <c r="Z71" s="6">
        <f t="shared" si="18"/>
        <v>0</v>
      </c>
    </row>
    <row r="72" spans="1:26" ht="12.75">
      <c r="A72" t="s">
        <v>111</v>
      </c>
      <c r="B72" t="s">
        <v>112</v>
      </c>
      <c r="D72" s="30">
        <v>26</v>
      </c>
      <c r="E72" s="30">
        <v>32</v>
      </c>
      <c r="F72" s="30">
        <v>27</v>
      </c>
      <c r="G72">
        <f t="shared" si="14"/>
        <v>85</v>
      </c>
      <c r="I72" s="25">
        <f t="shared" si="15"/>
        <v>28.333333333333332</v>
      </c>
      <c r="J72" s="7">
        <f>+IFR!AD72</f>
        <v>0.04474999229680152</v>
      </c>
      <c r="K72" s="15">
        <f t="shared" si="20"/>
        <v>1</v>
      </c>
      <c r="L72" s="25">
        <f t="shared" si="16"/>
        <v>28.333333333333332</v>
      </c>
      <c r="M72" s="15">
        <v>1</v>
      </c>
      <c r="N72" s="15">
        <v>1</v>
      </c>
      <c r="P72" s="25">
        <f t="shared" si="17"/>
        <v>28.333333333333332</v>
      </c>
      <c r="R72" s="4">
        <f t="shared" si="19"/>
        <v>0.003990610328638498</v>
      </c>
      <c r="T72" s="6">
        <f>+R72*(assessment!$J$277*assessment!$E$3)</f>
        <v>32546.240049647888</v>
      </c>
      <c r="V72" s="7">
        <f>+T72/payroll!F72</f>
        <v>0.001105739130262303</v>
      </c>
      <c r="X72" s="6">
        <f>IF(V72&lt;$X$2,T72,+payroll!F72*$X$2)</f>
        <v>32546.240049647888</v>
      </c>
      <c r="Z72" s="6">
        <f t="shared" si="18"/>
        <v>0</v>
      </c>
    </row>
    <row r="73" spans="1:26" ht="12.75">
      <c r="A73" t="s">
        <v>113</v>
      </c>
      <c r="B73" t="s">
        <v>114</v>
      </c>
      <c r="D73" s="30">
        <v>0</v>
      </c>
      <c r="E73" s="30">
        <v>1</v>
      </c>
      <c r="F73" s="30">
        <v>1</v>
      </c>
      <c r="G73">
        <f t="shared" si="14"/>
        <v>2</v>
      </c>
      <c r="I73" s="25">
        <f t="shared" si="15"/>
        <v>0.6666666666666666</v>
      </c>
      <c r="J73" s="7">
        <f>+IFR!AD73</f>
        <v>0.008333333333333333</v>
      </c>
      <c r="K73" s="15">
        <f t="shared" si="20"/>
        <v>0.95</v>
      </c>
      <c r="L73" s="25">
        <f t="shared" si="16"/>
        <v>0.6333333333333333</v>
      </c>
      <c r="M73" s="15">
        <v>1</v>
      </c>
      <c r="N73" s="15">
        <v>1</v>
      </c>
      <c r="P73" s="25">
        <f t="shared" si="17"/>
        <v>0.6333333333333333</v>
      </c>
      <c r="R73" s="4">
        <f t="shared" si="19"/>
        <v>8.92018779342723E-05</v>
      </c>
      <c r="T73" s="6">
        <f>+R73*(assessment!$J$277*assessment!$E$3)</f>
        <v>727.5041893450704</v>
      </c>
      <c r="V73" s="7">
        <f>+T73/payroll!F73</f>
        <v>0.0005414214328310636</v>
      </c>
      <c r="X73" s="6">
        <f>IF(V73&lt;$X$2,T73,+payroll!F73*$X$2)</f>
        <v>727.5041893450704</v>
      </c>
      <c r="Z73" s="6">
        <f t="shared" si="18"/>
        <v>0</v>
      </c>
    </row>
    <row r="74" spans="1:26" ht="12.75">
      <c r="A74" t="s">
        <v>115</v>
      </c>
      <c r="B74" t="s">
        <v>116</v>
      </c>
      <c r="D74" s="30">
        <v>0</v>
      </c>
      <c r="E74" s="30">
        <v>1</v>
      </c>
      <c r="F74" s="30">
        <v>0</v>
      </c>
      <c r="G74">
        <f t="shared" si="14"/>
        <v>1</v>
      </c>
      <c r="I74" s="25">
        <f t="shared" si="15"/>
        <v>0.3333333333333333</v>
      </c>
      <c r="J74" s="7">
        <f>+IFR!AD74</f>
        <v>0.0033333333333333335</v>
      </c>
      <c r="K74" s="15">
        <f t="shared" si="20"/>
        <v>0.95</v>
      </c>
      <c r="L74" s="25">
        <f t="shared" si="16"/>
        <v>0.31666666666666665</v>
      </c>
      <c r="M74" s="15">
        <v>1</v>
      </c>
      <c r="N74" s="15">
        <v>1</v>
      </c>
      <c r="P74" s="25">
        <f t="shared" si="17"/>
        <v>0.31666666666666665</v>
      </c>
      <c r="R74" s="4">
        <f t="shared" si="19"/>
        <v>4.460093896713615E-05</v>
      </c>
      <c r="T74" s="6">
        <f>+R74*(assessment!$J$277*assessment!$E$3)</f>
        <v>363.7520946725352</v>
      </c>
      <c r="V74" s="7">
        <f>+T74/payroll!F74</f>
        <v>0.0002336522657548555</v>
      </c>
      <c r="X74" s="6">
        <f>IF(V74&lt;$X$2,T74,+payroll!F74*$X$2)</f>
        <v>363.7520946725352</v>
      </c>
      <c r="Z74" s="6">
        <f t="shared" si="18"/>
        <v>0</v>
      </c>
    </row>
    <row r="75" spans="1:26" ht="12.75">
      <c r="A75" t="s">
        <v>117</v>
      </c>
      <c r="B75" t="s">
        <v>118</v>
      </c>
      <c r="D75" s="30">
        <v>0</v>
      </c>
      <c r="E75" s="30">
        <v>0</v>
      </c>
      <c r="F75" s="30">
        <v>0</v>
      </c>
      <c r="G75">
        <f t="shared" si="14"/>
        <v>0</v>
      </c>
      <c r="I75" s="25">
        <f t="shared" si="15"/>
        <v>0</v>
      </c>
      <c r="J75" s="7">
        <f>+IFR!AD75</f>
        <v>0</v>
      </c>
      <c r="K75" s="15">
        <f t="shared" si="20"/>
        <v>0.95</v>
      </c>
      <c r="L75" s="25">
        <f t="shared" si="16"/>
        <v>0</v>
      </c>
      <c r="M75" s="15">
        <v>1</v>
      </c>
      <c r="N75" s="15">
        <v>1</v>
      </c>
      <c r="P75" s="25">
        <f t="shared" si="17"/>
        <v>0</v>
      </c>
      <c r="R75" s="4">
        <f t="shared" si="19"/>
        <v>0</v>
      </c>
      <c r="T75" s="6">
        <f>+R75*(assessment!$J$277*assessment!$E$3)</f>
        <v>0</v>
      </c>
      <c r="V75" s="7">
        <f>+T75/payroll!F75</f>
        <v>0</v>
      </c>
      <c r="X75" s="6">
        <f>IF(V75&lt;$X$2,T75,+payroll!F75*$X$2)</f>
        <v>0</v>
      </c>
      <c r="Z75" s="6">
        <f t="shared" si="18"/>
        <v>0</v>
      </c>
    </row>
    <row r="76" spans="1:26" ht="12.75">
      <c r="A76" t="s">
        <v>119</v>
      </c>
      <c r="B76" t="s">
        <v>120</v>
      </c>
      <c r="D76" s="30">
        <v>2</v>
      </c>
      <c r="E76" s="30">
        <v>1</v>
      </c>
      <c r="F76" s="30">
        <v>1</v>
      </c>
      <c r="G76">
        <f t="shared" si="14"/>
        <v>4</v>
      </c>
      <c r="I76" s="25">
        <f t="shared" si="15"/>
        <v>1.3333333333333333</v>
      </c>
      <c r="J76" s="7">
        <f>+IFR!AD76</f>
        <v>0.011666666666666667</v>
      </c>
      <c r="K76" s="15">
        <f t="shared" si="20"/>
        <v>0.95</v>
      </c>
      <c r="L76" s="25">
        <f t="shared" si="16"/>
        <v>1.2666666666666666</v>
      </c>
      <c r="M76" s="15">
        <v>1</v>
      </c>
      <c r="N76" s="15">
        <v>1</v>
      </c>
      <c r="P76" s="25">
        <f t="shared" si="17"/>
        <v>1.2666666666666666</v>
      </c>
      <c r="R76" s="4">
        <f t="shared" si="19"/>
        <v>0.0001784037558685446</v>
      </c>
      <c r="T76" s="6">
        <f>+R76*(assessment!$J$277*assessment!$E$3)</f>
        <v>1455.0083786901407</v>
      </c>
      <c r="V76" s="7">
        <f>+T76/payroll!F76</f>
        <v>0.000572010744015335</v>
      </c>
      <c r="X76" s="6">
        <f>IF(V76&lt;$X$2,T76,+payroll!F76*$X$2)</f>
        <v>1455.0083786901407</v>
      </c>
      <c r="Z76" s="6">
        <f t="shared" si="18"/>
        <v>0</v>
      </c>
    </row>
    <row r="77" spans="1:26" ht="12.75">
      <c r="A77" t="s">
        <v>121</v>
      </c>
      <c r="B77" t="s">
        <v>122</v>
      </c>
      <c r="D77" s="30">
        <v>0</v>
      </c>
      <c r="E77" s="30">
        <v>0</v>
      </c>
      <c r="F77" s="30">
        <v>0</v>
      </c>
      <c r="G77">
        <f t="shared" si="14"/>
        <v>0</v>
      </c>
      <c r="I77" s="25">
        <f t="shared" si="15"/>
        <v>0</v>
      </c>
      <c r="J77" s="7">
        <f>+IFR!AD77</f>
        <v>0</v>
      </c>
      <c r="K77" s="15">
        <f t="shared" si="20"/>
        <v>0.95</v>
      </c>
      <c r="L77" s="25">
        <f t="shared" si="16"/>
        <v>0</v>
      </c>
      <c r="M77" s="15">
        <v>1</v>
      </c>
      <c r="N77" s="15">
        <v>1</v>
      </c>
      <c r="P77" s="25">
        <f t="shared" si="17"/>
        <v>0</v>
      </c>
      <c r="R77" s="4">
        <f t="shared" si="19"/>
        <v>0</v>
      </c>
      <c r="T77" s="6">
        <f>+R77*(assessment!$J$277*assessment!$E$3)</f>
        <v>0</v>
      </c>
      <c r="V77" s="7">
        <f>+T77/payroll!F77</f>
        <v>0</v>
      </c>
      <c r="X77" s="6">
        <f>IF(V77&lt;$X$2,T77,+payroll!F77*$X$2)</f>
        <v>0</v>
      </c>
      <c r="Z77" s="6">
        <f t="shared" si="18"/>
        <v>0</v>
      </c>
    </row>
    <row r="78" spans="1:26" ht="12.75">
      <c r="A78" t="s">
        <v>123</v>
      </c>
      <c r="B78" t="s">
        <v>124</v>
      </c>
      <c r="D78" s="30">
        <v>5</v>
      </c>
      <c r="E78" s="30">
        <v>0</v>
      </c>
      <c r="F78" s="30">
        <v>0</v>
      </c>
      <c r="G78">
        <f t="shared" si="14"/>
        <v>5</v>
      </c>
      <c r="I78" s="25">
        <f t="shared" si="15"/>
        <v>1.6666666666666667</v>
      </c>
      <c r="J78" s="7">
        <f>+IFR!AD78</f>
        <v>0.004865829233215977</v>
      </c>
      <c r="K78" s="15">
        <f t="shared" si="20"/>
        <v>0.95</v>
      </c>
      <c r="L78" s="25">
        <f t="shared" si="16"/>
        <v>1.5833333333333333</v>
      </c>
      <c r="M78" s="15">
        <v>1</v>
      </c>
      <c r="N78" s="15">
        <v>1</v>
      </c>
      <c r="P78" s="25">
        <f t="shared" si="17"/>
        <v>1.5833333333333333</v>
      </c>
      <c r="R78" s="4">
        <f t="shared" si="19"/>
        <v>0.00022300469483568075</v>
      </c>
      <c r="T78" s="6">
        <f>+R78*(assessment!$J$277*assessment!$E$3)</f>
        <v>1818.7604733626758</v>
      </c>
      <c r="V78" s="7">
        <f>+T78/payroll!F78</f>
        <v>0.00017112745757100136</v>
      </c>
      <c r="X78" s="6">
        <f>IF(V78&lt;$X$2,T78,+payroll!F78*$X$2)</f>
        <v>1818.7604733626758</v>
      </c>
      <c r="Z78" s="6">
        <f t="shared" si="18"/>
        <v>0</v>
      </c>
    </row>
    <row r="79" spans="1:26" ht="12.75">
      <c r="A79" t="s">
        <v>125</v>
      </c>
      <c r="B79" t="s">
        <v>126</v>
      </c>
      <c r="D79" s="30">
        <v>0</v>
      </c>
      <c r="E79" s="30">
        <v>0</v>
      </c>
      <c r="F79" s="30">
        <v>0</v>
      </c>
      <c r="G79">
        <f t="shared" si="14"/>
        <v>0</v>
      </c>
      <c r="I79" s="25">
        <f t="shared" si="15"/>
        <v>0</v>
      </c>
      <c r="J79" s="7">
        <f>+IFR!AD79</f>
        <v>0</v>
      </c>
      <c r="K79" s="15">
        <f t="shared" si="20"/>
        <v>0.95</v>
      </c>
      <c r="L79" s="25">
        <f t="shared" si="16"/>
        <v>0</v>
      </c>
      <c r="M79" s="15">
        <v>1</v>
      </c>
      <c r="N79" s="15">
        <v>1</v>
      </c>
      <c r="P79" s="25">
        <f t="shared" si="17"/>
        <v>0</v>
      </c>
      <c r="R79" s="4">
        <f t="shared" si="19"/>
        <v>0</v>
      </c>
      <c r="T79" s="6">
        <f>+R79*(assessment!$J$277*assessment!$E$3)</f>
        <v>0</v>
      </c>
      <c r="V79" s="7">
        <f>+T79/payroll!F79</f>
        <v>0</v>
      </c>
      <c r="X79" s="6">
        <f>IF(V79&lt;$X$2,T79,+payroll!F79*$X$2)</f>
        <v>0</v>
      </c>
      <c r="Z79" s="6">
        <f t="shared" si="18"/>
        <v>0</v>
      </c>
    </row>
    <row r="80" spans="1:26" ht="12.75">
      <c r="A80" t="s">
        <v>127</v>
      </c>
      <c r="B80" t="s">
        <v>128</v>
      </c>
      <c r="D80" s="30">
        <v>1</v>
      </c>
      <c r="E80" s="30">
        <v>0</v>
      </c>
      <c r="F80" s="30">
        <v>0</v>
      </c>
      <c r="G80">
        <f t="shared" si="14"/>
        <v>1</v>
      </c>
      <c r="I80" s="25">
        <f t="shared" si="15"/>
        <v>0.3333333333333333</v>
      </c>
      <c r="J80" s="7">
        <f>+IFR!AD80</f>
        <v>0.0016666666666666668</v>
      </c>
      <c r="K80" s="15">
        <f t="shared" si="20"/>
        <v>0.95</v>
      </c>
      <c r="L80" s="25">
        <f t="shared" si="16"/>
        <v>0.31666666666666665</v>
      </c>
      <c r="M80" s="15">
        <v>1</v>
      </c>
      <c r="N80" s="15">
        <v>1</v>
      </c>
      <c r="P80" s="25">
        <f t="shared" si="17"/>
        <v>0.31666666666666665</v>
      </c>
      <c r="R80" s="4">
        <f t="shared" si="19"/>
        <v>4.460093896713615E-05</v>
      </c>
      <c r="T80" s="6">
        <f>+R80*(assessment!$J$277*assessment!$E$3)</f>
        <v>363.7520946725352</v>
      </c>
      <c r="V80" s="7">
        <f>+T80/payroll!F80</f>
        <v>0.00011166869024953742</v>
      </c>
      <c r="X80" s="6">
        <f>IF(V80&lt;$X$2,T80,+payroll!F80*$X$2)</f>
        <v>363.7520946725352</v>
      </c>
      <c r="Z80" s="6">
        <f t="shared" si="18"/>
        <v>0</v>
      </c>
    </row>
    <row r="81" spans="1:26" ht="12.75">
      <c r="A81" t="s">
        <v>129</v>
      </c>
      <c r="B81" t="s">
        <v>521</v>
      </c>
      <c r="D81" s="30">
        <v>0</v>
      </c>
      <c r="E81" s="30">
        <v>0</v>
      </c>
      <c r="F81" s="30">
        <v>0</v>
      </c>
      <c r="G81">
        <f t="shared" si="14"/>
        <v>0</v>
      </c>
      <c r="I81" s="25">
        <f t="shared" si="15"/>
        <v>0</v>
      </c>
      <c r="J81" s="7">
        <f>+IFR!AD81</f>
        <v>0</v>
      </c>
      <c r="K81" s="15">
        <f t="shared" si="20"/>
        <v>0.95</v>
      </c>
      <c r="L81" s="25">
        <f t="shared" si="16"/>
        <v>0</v>
      </c>
      <c r="M81" s="15">
        <v>1</v>
      </c>
      <c r="N81" s="15">
        <v>1</v>
      </c>
      <c r="P81" s="25">
        <f t="shared" si="17"/>
        <v>0</v>
      </c>
      <c r="R81" s="4">
        <f t="shared" si="19"/>
        <v>0</v>
      </c>
      <c r="T81" s="6">
        <f>+R81*(assessment!$J$277*assessment!$E$3)</f>
        <v>0</v>
      </c>
      <c r="V81" s="7">
        <f>+T81/payroll!F81</f>
        <v>0</v>
      </c>
      <c r="X81" s="6">
        <f>IF(V81&lt;$X$2,T81,+payroll!F81*$X$2)</f>
        <v>0</v>
      </c>
      <c r="Z81" s="6">
        <f t="shared" si="18"/>
        <v>0</v>
      </c>
    </row>
    <row r="82" spans="1:26" ht="12.75">
      <c r="A82" t="s">
        <v>130</v>
      </c>
      <c r="B82" t="s">
        <v>131</v>
      </c>
      <c r="D82" s="30">
        <v>2</v>
      </c>
      <c r="E82" s="30">
        <v>1</v>
      </c>
      <c r="F82" s="30">
        <v>0</v>
      </c>
      <c r="G82">
        <f t="shared" si="14"/>
        <v>3</v>
      </c>
      <c r="I82" s="25">
        <f t="shared" si="15"/>
        <v>1</v>
      </c>
      <c r="J82" s="7">
        <f>+IFR!AD82</f>
        <v>0.005740075237703049</v>
      </c>
      <c r="K82" s="15">
        <f t="shared" si="20"/>
        <v>0.95</v>
      </c>
      <c r="L82" s="25">
        <f t="shared" si="16"/>
        <v>0.95</v>
      </c>
      <c r="M82" s="15">
        <v>1</v>
      </c>
      <c r="N82" s="15">
        <v>1</v>
      </c>
      <c r="P82" s="25">
        <f t="shared" si="17"/>
        <v>0.95</v>
      </c>
      <c r="R82" s="4">
        <f t="shared" si="19"/>
        <v>0.00013380281690140845</v>
      </c>
      <c r="T82" s="6">
        <f>+R82*(assessment!$J$277*assessment!$E$3)</f>
        <v>1091.2562840176056</v>
      </c>
      <c r="V82" s="7">
        <f>+T82/payroll!F82</f>
        <v>0.000213310006998588</v>
      </c>
      <c r="X82" s="6">
        <f>IF(V82&lt;$X$2,T82,+payroll!F82*$X$2)</f>
        <v>1091.2562840176056</v>
      </c>
      <c r="Z82" s="6">
        <f t="shared" si="18"/>
        <v>0</v>
      </c>
    </row>
    <row r="83" spans="1:26" ht="12.75">
      <c r="A83" t="s">
        <v>498</v>
      </c>
      <c r="B83" t="s">
        <v>566</v>
      </c>
      <c r="D83" s="30">
        <v>0</v>
      </c>
      <c r="E83" s="30">
        <v>0</v>
      </c>
      <c r="F83" s="30">
        <v>0</v>
      </c>
      <c r="G83">
        <f>SUM(D83:F83)</f>
        <v>0</v>
      </c>
      <c r="I83" s="25">
        <f>AVERAGE(D83:F83)</f>
        <v>0</v>
      </c>
      <c r="J83" s="7">
        <f>+IFR!AD83</f>
        <v>0</v>
      </c>
      <c r="K83" s="15">
        <f t="shared" si="20"/>
        <v>0.95</v>
      </c>
      <c r="L83" s="25">
        <f>+I83*K83</f>
        <v>0</v>
      </c>
      <c r="M83" s="15">
        <v>1</v>
      </c>
      <c r="N83" s="15">
        <v>1</v>
      </c>
      <c r="P83" s="25">
        <f>+L83*M83*N83</f>
        <v>0</v>
      </c>
      <c r="R83" s="4">
        <f t="shared" si="19"/>
        <v>0</v>
      </c>
      <c r="T83" s="6">
        <f>+R83*(assessment!$J$277*assessment!$E$3)</f>
        <v>0</v>
      </c>
      <c r="V83" s="7">
        <f>+T83/payroll!F83</f>
        <v>0</v>
      </c>
      <c r="X83" s="6">
        <f>IF(V83&lt;$X$2,T83,+payroll!F83*$X$2)</f>
        <v>0</v>
      </c>
      <c r="Z83" s="6">
        <f>+T83-X83</f>
        <v>0</v>
      </c>
    </row>
    <row r="84" spans="1:26" ht="12.75">
      <c r="A84" t="s">
        <v>132</v>
      </c>
      <c r="B84" t="s">
        <v>513</v>
      </c>
      <c r="D84" s="30">
        <v>0</v>
      </c>
      <c r="E84" s="30">
        <v>1</v>
      </c>
      <c r="F84" s="30">
        <v>1</v>
      </c>
      <c r="G84">
        <f t="shared" si="14"/>
        <v>2</v>
      </c>
      <c r="I84" s="25">
        <f t="shared" si="15"/>
        <v>0.6666666666666666</v>
      </c>
      <c r="J84" s="7">
        <f>+IFR!AD84</f>
        <v>0.006245072014787169</v>
      </c>
      <c r="K84" s="15">
        <f t="shared" si="20"/>
        <v>0.95</v>
      </c>
      <c r="L84" s="25">
        <f t="shared" si="16"/>
        <v>0.6333333333333333</v>
      </c>
      <c r="M84" s="15">
        <v>1</v>
      </c>
      <c r="N84" s="15">
        <v>1</v>
      </c>
      <c r="P84" s="25">
        <f t="shared" si="17"/>
        <v>0.6333333333333333</v>
      </c>
      <c r="R84" s="4">
        <f aca="true" t="shared" si="21" ref="R84:R92">+P84/$P$269</f>
        <v>8.92018779342723E-05</v>
      </c>
      <c r="T84" s="6">
        <f>+R84*(assessment!$J$277*assessment!$E$3)</f>
        <v>727.5041893450704</v>
      </c>
      <c r="V84" s="7">
        <f>+T84/payroll!F84</f>
        <v>0.00012435355408129742</v>
      </c>
      <c r="X84" s="6">
        <f>IF(V84&lt;$X$2,T84,+payroll!F84*$X$2)</f>
        <v>727.5041893450704</v>
      </c>
      <c r="Z84" s="6">
        <f t="shared" si="18"/>
        <v>0</v>
      </c>
    </row>
    <row r="85" spans="1:26" ht="12.75">
      <c r="A85" t="s">
        <v>133</v>
      </c>
      <c r="B85" t="s">
        <v>134</v>
      </c>
      <c r="D85" s="30">
        <v>0</v>
      </c>
      <c r="E85" s="30">
        <v>0</v>
      </c>
      <c r="F85" s="30">
        <v>0</v>
      </c>
      <c r="G85">
        <f t="shared" si="14"/>
        <v>0</v>
      </c>
      <c r="I85" s="25">
        <f t="shared" si="15"/>
        <v>0</v>
      </c>
      <c r="J85" s="7">
        <f>+IFR!AD85</f>
        <v>0</v>
      </c>
      <c r="K85" s="15">
        <f t="shared" si="20"/>
        <v>0.95</v>
      </c>
      <c r="L85" s="25">
        <f t="shared" si="16"/>
        <v>0</v>
      </c>
      <c r="M85" s="15">
        <v>1</v>
      </c>
      <c r="N85" s="15">
        <v>1</v>
      </c>
      <c r="P85" s="25">
        <f t="shared" si="17"/>
        <v>0</v>
      </c>
      <c r="R85" s="4">
        <f t="shared" si="21"/>
        <v>0</v>
      </c>
      <c r="T85" s="6">
        <f>+R85*(assessment!$J$277*assessment!$E$3)</f>
        <v>0</v>
      </c>
      <c r="V85" s="7">
        <f>+T85/payroll!F85</f>
        <v>0</v>
      </c>
      <c r="X85" s="6">
        <f>IF(V85&lt;$X$2,T85,+payroll!F85*$X$2)</f>
        <v>0</v>
      </c>
      <c r="Z85" s="6">
        <f t="shared" si="18"/>
        <v>0</v>
      </c>
    </row>
    <row r="86" spans="1:26" ht="12.75">
      <c r="A86" t="s">
        <v>135</v>
      </c>
      <c r="B86" t="s">
        <v>567</v>
      </c>
      <c r="D86" s="30">
        <v>0</v>
      </c>
      <c r="E86" s="30">
        <v>2</v>
      </c>
      <c r="F86" s="30">
        <v>1</v>
      </c>
      <c r="G86">
        <f t="shared" si="14"/>
        <v>3</v>
      </c>
      <c r="I86" s="25">
        <f t="shared" si="15"/>
        <v>1</v>
      </c>
      <c r="J86" s="7">
        <f>+IFR!AD86</f>
        <v>0.011666666666666667</v>
      </c>
      <c r="K86" s="15">
        <f t="shared" si="20"/>
        <v>0.95</v>
      </c>
      <c r="L86" s="25">
        <f t="shared" si="16"/>
        <v>0.95</v>
      </c>
      <c r="M86" s="15">
        <v>1</v>
      </c>
      <c r="N86" s="15">
        <v>1</v>
      </c>
      <c r="P86" s="25">
        <f t="shared" si="17"/>
        <v>0.95</v>
      </c>
      <c r="R86" s="4">
        <f t="shared" si="21"/>
        <v>0.00013380281690140845</v>
      </c>
      <c r="T86" s="6">
        <f>+R86*(assessment!$J$277*assessment!$E$3)</f>
        <v>1091.2562840176056</v>
      </c>
      <c r="V86" s="7">
        <f>+T86/payroll!F86</f>
        <v>0.0002972582511471689</v>
      </c>
      <c r="X86" s="6">
        <f>IF(V86&lt;$X$2,T86,+payroll!F86*$X$2)</f>
        <v>1091.2562840176056</v>
      </c>
      <c r="Z86" s="6">
        <f t="shared" si="18"/>
        <v>0</v>
      </c>
    </row>
    <row r="87" spans="1:26" ht="12.75">
      <c r="A87" t="s">
        <v>136</v>
      </c>
      <c r="B87" t="s">
        <v>137</v>
      </c>
      <c r="D87" s="30">
        <v>0</v>
      </c>
      <c r="E87" s="30">
        <v>0</v>
      </c>
      <c r="F87" s="30">
        <v>0</v>
      </c>
      <c r="G87">
        <f t="shared" si="14"/>
        <v>0</v>
      </c>
      <c r="I87" s="25">
        <f t="shared" si="15"/>
        <v>0</v>
      </c>
      <c r="J87" s="7">
        <f>+IFR!AD87</f>
        <v>0</v>
      </c>
      <c r="K87" s="15">
        <f t="shared" si="20"/>
        <v>0.95</v>
      </c>
      <c r="L87" s="25">
        <f t="shared" si="16"/>
        <v>0</v>
      </c>
      <c r="M87" s="15">
        <v>1</v>
      </c>
      <c r="N87" s="15">
        <v>1</v>
      </c>
      <c r="P87" s="25">
        <f t="shared" si="17"/>
        <v>0</v>
      </c>
      <c r="R87" s="4">
        <f t="shared" si="21"/>
        <v>0</v>
      </c>
      <c r="T87" s="6">
        <f>+R87*(assessment!$J$277*assessment!$E$3)</f>
        <v>0</v>
      </c>
      <c r="V87" s="7">
        <f>+T87/payroll!F87</f>
        <v>0</v>
      </c>
      <c r="X87" s="6">
        <f>IF(V87&lt;$X$2,T87,+payroll!F87*$X$2)</f>
        <v>0</v>
      </c>
      <c r="Z87" s="6">
        <f t="shared" si="18"/>
        <v>0</v>
      </c>
    </row>
    <row r="88" spans="1:26" ht="12.75">
      <c r="A88" t="s">
        <v>138</v>
      </c>
      <c r="B88" t="s">
        <v>568</v>
      </c>
      <c r="D88" s="30">
        <v>0</v>
      </c>
      <c r="E88" s="30">
        <v>0</v>
      </c>
      <c r="F88" s="30">
        <v>0</v>
      </c>
      <c r="G88">
        <f t="shared" si="14"/>
        <v>0</v>
      </c>
      <c r="I88" s="25">
        <f t="shared" si="15"/>
        <v>0</v>
      </c>
      <c r="J88" s="7">
        <f>+IFR!AD88</f>
        <v>0</v>
      </c>
      <c r="K88" s="15">
        <f t="shared" si="20"/>
        <v>0.95</v>
      </c>
      <c r="L88" s="25">
        <f t="shared" si="16"/>
        <v>0</v>
      </c>
      <c r="M88" s="15">
        <v>1</v>
      </c>
      <c r="N88" s="15">
        <v>1</v>
      </c>
      <c r="P88" s="25">
        <f t="shared" si="17"/>
        <v>0</v>
      </c>
      <c r="R88" s="4">
        <f t="shared" si="21"/>
        <v>0</v>
      </c>
      <c r="T88" s="6">
        <f>+R88*(assessment!$J$277*assessment!$E$3)</f>
        <v>0</v>
      </c>
      <c r="V88" s="7">
        <f>+T88/payroll!F88</f>
        <v>0</v>
      </c>
      <c r="X88" s="6">
        <f>IF(V88&lt;$X$2,T88,+payroll!F88*$X$2)</f>
        <v>0</v>
      </c>
      <c r="Z88" s="6">
        <f t="shared" si="18"/>
        <v>0</v>
      </c>
    </row>
    <row r="89" spans="1:26" ht="12.75">
      <c r="A89" t="s">
        <v>139</v>
      </c>
      <c r="B89" t="s">
        <v>140</v>
      </c>
      <c r="D89" s="30">
        <v>0</v>
      </c>
      <c r="E89" s="30">
        <v>1</v>
      </c>
      <c r="F89" s="30">
        <v>0</v>
      </c>
      <c r="G89">
        <f t="shared" si="14"/>
        <v>1</v>
      </c>
      <c r="I89" s="25">
        <f t="shared" si="15"/>
        <v>0.3333333333333333</v>
      </c>
      <c r="J89" s="7">
        <f>+IFR!AD89</f>
        <v>0.0033333333333333335</v>
      </c>
      <c r="K89" s="15">
        <f t="shared" si="20"/>
        <v>0.95</v>
      </c>
      <c r="L89" s="25">
        <f t="shared" si="16"/>
        <v>0.31666666666666665</v>
      </c>
      <c r="M89" s="15">
        <v>1</v>
      </c>
      <c r="N89" s="15">
        <v>1</v>
      </c>
      <c r="P89" s="25">
        <f t="shared" si="17"/>
        <v>0.31666666666666665</v>
      </c>
      <c r="R89" s="4">
        <f t="shared" si="21"/>
        <v>4.460093896713615E-05</v>
      </c>
      <c r="T89" s="6">
        <f>+R89*(assessment!$J$277*assessment!$E$3)</f>
        <v>363.7520946725352</v>
      </c>
      <c r="V89" s="7">
        <f>+T89/payroll!F89</f>
        <v>0.0009230896565640754</v>
      </c>
      <c r="X89" s="6">
        <f>IF(V89&lt;$X$2,T89,+payroll!F89*$X$2)</f>
        <v>363.7520946725352</v>
      </c>
      <c r="Z89" s="6">
        <f t="shared" si="18"/>
        <v>0</v>
      </c>
    </row>
    <row r="90" spans="1:26" ht="12.75">
      <c r="A90" t="s">
        <v>141</v>
      </c>
      <c r="B90" t="s">
        <v>142</v>
      </c>
      <c r="D90" s="30">
        <v>0</v>
      </c>
      <c r="E90" s="30">
        <v>0</v>
      </c>
      <c r="F90" s="30">
        <v>0</v>
      </c>
      <c r="G90">
        <f t="shared" si="14"/>
        <v>0</v>
      </c>
      <c r="I90" s="25">
        <f t="shared" si="15"/>
        <v>0</v>
      </c>
      <c r="J90" s="7">
        <f>+IFR!AD90</f>
        <v>0</v>
      </c>
      <c r="K90" s="15">
        <f t="shared" si="20"/>
        <v>0.95</v>
      </c>
      <c r="L90" s="25">
        <f t="shared" si="16"/>
        <v>0</v>
      </c>
      <c r="M90" s="15">
        <v>1</v>
      </c>
      <c r="N90" s="15">
        <v>1</v>
      </c>
      <c r="P90" s="25">
        <f t="shared" si="17"/>
        <v>0</v>
      </c>
      <c r="R90" s="4">
        <f t="shared" si="21"/>
        <v>0</v>
      </c>
      <c r="T90" s="6">
        <f>+R90*(assessment!$J$277*assessment!$E$3)</f>
        <v>0</v>
      </c>
      <c r="V90" s="7">
        <f>+T90/payroll!F90</f>
        <v>0</v>
      </c>
      <c r="X90" s="6">
        <f>IF(V90&lt;$X$2,T90,+payroll!F90*$X$2)</f>
        <v>0</v>
      </c>
      <c r="Z90" s="6">
        <f t="shared" si="18"/>
        <v>0</v>
      </c>
    </row>
    <row r="91" spans="1:26" ht="12.75">
      <c r="A91" t="s">
        <v>143</v>
      </c>
      <c r="B91" t="s">
        <v>144</v>
      </c>
      <c r="D91" s="30">
        <v>2</v>
      </c>
      <c r="E91" s="30">
        <v>0</v>
      </c>
      <c r="F91" s="30">
        <v>0</v>
      </c>
      <c r="G91">
        <f t="shared" si="14"/>
        <v>2</v>
      </c>
      <c r="I91" s="25">
        <f t="shared" si="15"/>
        <v>0.6666666666666666</v>
      </c>
      <c r="J91" s="7">
        <f>+IFR!AD91</f>
        <v>0.0033333333333333335</v>
      </c>
      <c r="K91" s="15">
        <f t="shared" si="20"/>
        <v>0.95</v>
      </c>
      <c r="L91" s="25">
        <f t="shared" si="16"/>
        <v>0.6333333333333333</v>
      </c>
      <c r="M91" s="15">
        <v>1</v>
      </c>
      <c r="N91" s="15">
        <v>1</v>
      </c>
      <c r="P91" s="25">
        <f t="shared" si="17"/>
        <v>0.6333333333333333</v>
      </c>
      <c r="R91" s="4">
        <f t="shared" si="21"/>
        <v>8.92018779342723E-05</v>
      </c>
      <c r="T91" s="6">
        <f>+R91*(assessment!$J$277*assessment!$E$3)</f>
        <v>727.5041893450704</v>
      </c>
      <c r="V91" s="7">
        <f>+T91/payroll!F91</f>
        <v>0.00026393729782212076</v>
      </c>
      <c r="X91" s="6">
        <f>IF(V91&lt;$X$2,T91,+payroll!F91*$X$2)</f>
        <v>727.5041893450704</v>
      </c>
      <c r="Z91" s="6">
        <f t="shared" si="18"/>
        <v>0</v>
      </c>
    </row>
    <row r="92" spans="1:26" ht="12.75">
      <c r="A92" t="s">
        <v>145</v>
      </c>
      <c r="B92" t="s">
        <v>146</v>
      </c>
      <c r="D92" s="30">
        <v>0</v>
      </c>
      <c r="E92" s="30">
        <v>0</v>
      </c>
      <c r="F92" s="30">
        <v>0</v>
      </c>
      <c r="G92">
        <f t="shared" si="14"/>
        <v>0</v>
      </c>
      <c r="I92" s="25">
        <f t="shared" si="15"/>
        <v>0</v>
      </c>
      <c r="J92" s="7">
        <f>+IFR!AD92</f>
        <v>0</v>
      </c>
      <c r="K92" s="15">
        <f t="shared" si="20"/>
        <v>0.95</v>
      </c>
      <c r="L92" s="25">
        <f t="shared" si="16"/>
        <v>0</v>
      </c>
      <c r="M92" s="15">
        <v>1</v>
      </c>
      <c r="N92" s="15">
        <v>1</v>
      </c>
      <c r="P92" s="25">
        <f t="shared" si="17"/>
        <v>0</v>
      </c>
      <c r="R92" s="4">
        <f t="shared" si="21"/>
        <v>0</v>
      </c>
      <c r="T92" s="6">
        <f>+R92*(assessment!$J$277*assessment!$E$3)</f>
        <v>0</v>
      </c>
      <c r="V92" s="7">
        <f>+T92/payroll!F92</f>
        <v>0</v>
      </c>
      <c r="X92" s="6">
        <f>IF(V92&lt;$X$2,T92,+payroll!F92*$X$2)</f>
        <v>0</v>
      </c>
      <c r="Z92" s="6">
        <f t="shared" si="18"/>
        <v>0</v>
      </c>
    </row>
    <row r="93" spans="1:26" ht="12.75">
      <c r="A93" t="s">
        <v>147</v>
      </c>
      <c r="B93" t="s">
        <v>148</v>
      </c>
      <c r="D93" s="30">
        <v>105</v>
      </c>
      <c r="E93" s="30">
        <v>159</v>
      </c>
      <c r="F93" s="30">
        <v>192</v>
      </c>
      <c r="G93">
        <f aca="true" t="shared" si="22" ref="G93:G98">SUM(D93:F93)</f>
        <v>456</v>
      </c>
      <c r="I93" s="25">
        <f aca="true" t="shared" si="23" ref="I93:I98">AVERAGE(D93:F93)</f>
        <v>152</v>
      </c>
      <c r="J93" s="7">
        <f>+IFR!AD93</f>
        <v>0.01611848911747084</v>
      </c>
      <c r="K93" s="15">
        <f t="shared" si="20"/>
        <v>0.95</v>
      </c>
      <c r="L93" s="25">
        <f aca="true" t="shared" si="24" ref="L93:L98">+I93*K93</f>
        <v>144.4</v>
      </c>
      <c r="M93" s="15">
        <v>1</v>
      </c>
      <c r="N93" s="15">
        <v>1</v>
      </c>
      <c r="P93" s="25">
        <f aca="true" t="shared" si="25" ref="P93:P98">+L93*M93*N93</f>
        <v>144.4</v>
      </c>
      <c r="R93" s="4">
        <f aca="true" t="shared" si="26" ref="R93:R98">+P93/$P$269</f>
        <v>0.020338028169014085</v>
      </c>
      <c r="T93" s="6">
        <f>+R93*(assessment!$J$277*assessment!$E$3)</f>
        <v>165870.95517067605</v>
      </c>
      <c r="V93" s="7">
        <f>+T93/payroll!F93</f>
        <v>0.00043604120515659475</v>
      </c>
      <c r="X93" s="6">
        <f>IF(V93&lt;$X$2,T93,+payroll!F93*$X$2)</f>
        <v>165870.95517067605</v>
      </c>
      <c r="Z93" s="6">
        <f aca="true" t="shared" si="27" ref="Z93:Z98">+T93-X93</f>
        <v>0</v>
      </c>
    </row>
    <row r="94" spans="1:26" ht="12.75">
      <c r="A94" t="s">
        <v>149</v>
      </c>
      <c r="B94" t="s">
        <v>503</v>
      </c>
      <c r="D94" s="30">
        <v>201</v>
      </c>
      <c r="E94" s="30">
        <v>257</v>
      </c>
      <c r="F94" s="30">
        <v>279</v>
      </c>
      <c r="G94">
        <f>SUM(D94:F94)</f>
        <v>737</v>
      </c>
      <c r="I94" s="25">
        <f>AVERAGE(D94:F94)</f>
        <v>245.66666666666666</v>
      </c>
      <c r="J94" s="7">
        <f>+IFR!AD94</f>
        <v>0.024495053999389674</v>
      </c>
      <c r="K94" s="15">
        <f t="shared" si="20"/>
        <v>0.95</v>
      </c>
      <c r="L94" s="25">
        <f>+I94*K94</f>
        <v>233.38333333333333</v>
      </c>
      <c r="M94" s="15">
        <v>1</v>
      </c>
      <c r="N94" s="15">
        <v>1</v>
      </c>
      <c r="P94" s="25">
        <f>+L94*M94*N94</f>
        <v>233.38333333333333</v>
      </c>
      <c r="R94" s="4">
        <f t="shared" si="26"/>
        <v>0.032870892018779345</v>
      </c>
      <c r="T94" s="6">
        <f>+R94*(assessment!$J$277*assessment!$E$3)</f>
        <v>268085.29377365846</v>
      </c>
      <c r="V94" s="7">
        <f>+T94/payroll!F94</f>
        <v>0.0006960367042693324</v>
      </c>
      <c r="X94" s="6">
        <f>IF(V94&lt;$X$2,T94,+payroll!F94*$X$2)</f>
        <v>268085.29377365846</v>
      </c>
      <c r="Z94" s="6">
        <f>+T94-X94</f>
        <v>0</v>
      </c>
    </row>
    <row r="95" spans="1:26" ht="12.75">
      <c r="A95" t="s">
        <v>150</v>
      </c>
      <c r="B95" t="s">
        <v>151</v>
      </c>
      <c r="D95" s="30">
        <v>1</v>
      </c>
      <c r="E95" s="30">
        <v>0</v>
      </c>
      <c r="F95" s="30">
        <v>1</v>
      </c>
      <c r="G95">
        <f>SUM(D95:F95)</f>
        <v>2</v>
      </c>
      <c r="I95" s="25">
        <f>AVERAGE(D95:F95)</f>
        <v>0.6666666666666666</v>
      </c>
      <c r="J95" s="7">
        <f>+IFR!AD95</f>
        <v>0.006666666666666667</v>
      </c>
      <c r="K95" s="15">
        <f t="shared" si="20"/>
        <v>0.95</v>
      </c>
      <c r="L95" s="25">
        <f>+I95*K95</f>
        <v>0.6333333333333333</v>
      </c>
      <c r="M95" s="15">
        <v>1</v>
      </c>
      <c r="N95" s="15">
        <v>1</v>
      </c>
      <c r="P95" s="25">
        <f>+L95*M95*N95</f>
        <v>0.6333333333333333</v>
      </c>
      <c r="R95" s="4">
        <f t="shared" si="26"/>
        <v>8.92018779342723E-05</v>
      </c>
      <c r="T95" s="6">
        <f>+R95*(assessment!$J$277*assessment!$E$3)</f>
        <v>727.5041893450704</v>
      </c>
      <c r="V95" s="7">
        <f>+T95/payroll!F95</f>
        <v>0.0009348403507090503</v>
      </c>
      <c r="X95" s="6">
        <f>IF(V95&lt;$X$2,T95,+payroll!F95*$X$2)</f>
        <v>727.5041893450704</v>
      </c>
      <c r="Z95" s="6">
        <f>+T95-X95</f>
        <v>0</v>
      </c>
    </row>
    <row r="96" spans="1:26" ht="12.75">
      <c r="A96" t="s">
        <v>502</v>
      </c>
      <c r="B96" t="s">
        <v>507</v>
      </c>
      <c r="D96" s="30">
        <v>661</v>
      </c>
      <c r="E96" s="30">
        <v>601</v>
      </c>
      <c r="F96" s="30">
        <v>594</v>
      </c>
      <c r="G96">
        <f t="shared" si="22"/>
        <v>1856</v>
      </c>
      <c r="I96" s="25">
        <f t="shared" si="23"/>
        <v>618.6666666666666</v>
      </c>
      <c r="J96" s="7">
        <f>+IFR!AD96</f>
        <v>0.05149880284243565</v>
      </c>
      <c r="K96" s="15">
        <f t="shared" si="20"/>
        <v>1</v>
      </c>
      <c r="L96" s="25">
        <f t="shared" si="24"/>
        <v>618.6666666666666</v>
      </c>
      <c r="M96" s="15">
        <v>1</v>
      </c>
      <c r="N96" s="15">
        <v>1</v>
      </c>
      <c r="P96" s="25">
        <f t="shared" si="25"/>
        <v>618.6666666666666</v>
      </c>
      <c r="R96" s="4">
        <f t="shared" si="26"/>
        <v>0.08713615023474178</v>
      </c>
      <c r="T96" s="6">
        <f>+R96*(assessment!$J$277*assessment!$E$3)</f>
        <v>710656.7239076055</v>
      </c>
      <c r="V96" s="7">
        <f>+T96/payroll!F96</f>
        <v>0.0016388025513011724</v>
      </c>
      <c r="X96" s="6">
        <f>IF(V96&lt;$X$2,T96,+payroll!F96*$X$2)</f>
        <v>710656.7239076055</v>
      </c>
      <c r="Z96" s="6">
        <f t="shared" si="27"/>
        <v>0</v>
      </c>
    </row>
    <row r="97" spans="1:26" ht="12.75">
      <c r="A97" t="s">
        <v>500</v>
      </c>
      <c r="B97" t="s">
        <v>508</v>
      </c>
      <c r="D97" s="30">
        <v>34</v>
      </c>
      <c r="E97" s="30">
        <v>38</v>
      </c>
      <c r="F97" s="30">
        <v>33</v>
      </c>
      <c r="G97">
        <f t="shared" si="22"/>
        <v>105</v>
      </c>
      <c r="I97" s="25">
        <f t="shared" si="23"/>
        <v>35</v>
      </c>
      <c r="J97" s="7">
        <f>+IFR!AD97</f>
        <v>0.011181884065087572</v>
      </c>
      <c r="K97" s="15">
        <f t="shared" si="20"/>
        <v>0.95</v>
      </c>
      <c r="L97" s="25">
        <f t="shared" si="24"/>
        <v>33.25</v>
      </c>
      <c r="M97" s="15">
        <v>1</v>
      </c>
      <c r="N97" s="15">
        <v>1</v>
      </c>
      <c r="P97" s="25">
        <f t="shared" si="25"/>
        <v>33.25</v>
      </c>
      <c r="R97" s="4">
        <f t="shared" si="26"/>
        <v>0.004683098591549296</v>
      </c>
      <c r="T97" s="6">
        <f>+R97*(assessment!$J$277*assessment!$E$3)</f>
        <v>38193.969940616196</v>
      </c>
      <c r="V97" s="7">
        <f>+T97/payroll!F97</f>
        <v>0.00024966457106801853</v>
      </c>
      <c r="X97" s="6">
        <f>IF(V97&lt;$X$2,T97,+payroll!F97*$X$2)</f>
        <v>38193.969940616196</v>
      </c>
      <c r="Z97" s="6">
        <f t="shared" si="27"/>
        <v>0</v>
      </c>
    </row>
    <row r="98" spans="1:26" ht="12.75">
      <c r="A98" t="s">
        <v>501</v>
      </c>
      <c r="B98" t="s">
        <v>509</v>
      </c>
      <c r="D98" s="30">
        <v>1375</v>
      </c>
      <c r="E98" s="30">
        <v>1578</v>
      </c>
      <c r="F98" s="30">
        <v>1608</v>
      </c>
      <c r="G98">
        <f t="shared" si="22"/>
        <v>4561</v>
      </c>
      <c r="I98" s="25">
        <f t="shared" si="23"/>
        <v>1520.3333333333333</v>
      </c>
      <c r="J98" s="7">
        <f>+IFR!AD98</f>
        <v>0.10436590224341295</v>
      </c>
      <c r="K98" s="15">
        <f t="shared" si="20"/>
        <v>1.05</v>
      </c>
      <c r="L98" s="25">
        <f t="shared" si="24"/>
        <v>1596.35</v>
      </c>
      <c r="M98" s="15">
        <v>1</v>
      </c>
      <c r="N98" s="15">
        <v>1</v>
      </c>
      <c r="P98" s="25">
        <f t="shared" si="25"/>
        <v>1596.35</v>
      </c>
      <c r="R98" s="4">
        <f t="shared" si="26"/>
        <v>0.22483802816901408</v>
      </c>
      <c r="T98" s="6">
        <f>+R98*(assessment!$J$277*assessment!$E$3)</f>
        <v>1833712.5989384258</v>
      </c>
      <c r="V98" s="7">
        <f>+T98/payroll!F98</f>
        <v>0.003991358532399701</v>
      </c>
      <c r="X98" s="6">
        <f>IF(V98&lt;$X$2,T98,+payroll!F98*$X$2)</f>
        <v>1833712.5989384258</v>
      </c>
      <c r="Z98" s="6">
        <f t="shared" si="27"/>
        <v>0</v>
      </c>
    </row>
    <row r="99" spans="1:26" ht="12.75">
      <c r="A99" t="s">
        <v>529</v>
      </c>
      <c r="B99" t="s">
        <v>581</v>
      </c>
      <c r="D99" s="30">
        <v>0</v>
      </c>
      <c r="E99" s="30">
        <v>0</v>
      </c>
      <c r="F99" s="30">
        <v>0</v>
      </c>
      <c r="G99">
        <f>SUM(D99:F99)</f>
        <v>0</v>
      </c>
      <c r="I99" s="25">
        <f>AVERAGE(D99:F99)</f>
        <v>0</v>
      </c>
      <c r="J99" s="7">
        <f>+IFR!AD99</f>
        <v>0</v>
      </c>
      <c r="K99" s="15">
        <f t="shared" si="20"/>
        <v>0.95</v>
      </c>
      <c r="L99" s="25">
        <f>+I99*K99</f>
        <v>0</v>
      </c>
      <c r="M99" s="15">
        <v>1</v>
      </c>
      <c r="N99" s="15">
        <v>1</v>
      </c>
      <c r="P99" s="25">
        <f>+L99*M99*N99</f>
        <v>0</v>
      </c>
      <c r="R99" s="4">
        <f aca="true" t="shared" si="28" ref="R99:R138">+P99/$P$269</f>
        <v>0</v>
      </c>
      <c r="T99" s="6">
        <f>+R99*(assessment!$J$277*assessment!$E$3)</f>
        <v>0</v>
      </c>
      <c r="V99" s="7">
        <f>+T99/payroll!F99</f>
        <v>0</v>
      </c>
      <c r="X99" s="6">
        <f>IF(V99&lt;$X$2,T99,+payroll!F99*$X$2)</f>
        <v>0</v>
      </c>
      <c r="Z99" s="6">
        <f>+T99-X99</f>
        <v>0</v>
      </c>
    </row>
    <row r="100" spans="1:26" ht="12.75">
      <c r="A100" t="s">
        <v>152</v>
      </c>
      <c r="B100" t="s">
        <v>153</v>
      </c>
      <c r="D100" s="30">
        <v>24</v>
      </c>
      <c r="E100" s="30">
        <v>15</v>
      </c>
      <c r="F100" s="30">
        <v>11</v>
      </c>
      <c r="G100">
        <f t="shared" si="14"/>
        <v>50</v>
      </c>
      <c r="I100" s="25">
        <f t="shared" si="15"/>
        <v>16.666666666666668</v>
      </c>
      <c r="J100" s="7">
        <f>+IFR!AD100</f>
        <v>0.02557164428676908</v>
      </c>
      <c r="K100" s="15">
        <f t="shared" si="20"/>
        <v>0.95</v>
      </c>
      <c r="L100" s="25">
        <f t="shared" si="16"/>
        <v>15.833333333333334</v>
      </c>
      <c r="M100" s="15">
        <v>1</v>
      </c>
      <c r="N100" s="15">
        <v>1</v>
      </c>
      <c r="P100" s="25">
        <f t="shared" si="17"/>
        <v>15.833333333333334</v>
      </c>
      <c r="R100" s="4">
        <f t="shared" si="28"/>
        <v>0.0022300469483568074</v>
      </c>
      <c r="T100" s="6">
        <f>+R100*(assessment!$J$277*assessment!$E$3)</f>
        <v>18187.60473362676</v>
      </c>
      <c r="V100" s="7">
        <f>+T100/payroll!F100</f>
        <v>0.0006783811589313552</v>
      </c>
      <c r="X100" s="6">
        <f>IF(V100&lt;$X$2,T100,+payroll!F100*$X$2)</f>
        <v>18187.60473362676</v>
      </c>
      <c r="Z100" s="6">
        <f t="shared" si="18"/>
        <v>0</v>
      </c>
    </row>
    <row r="101" spans="1:26" ht="12.75">
      <c r="A101" t="s">
        <v>154</v>
      </c>
      <c r="B101" t="s">
        <v>155</v>
      </c>
      <c r="D101" s="30">
        <v>5</v>
      </c>
      <c r="E101" s="30">
        <v>9</v>
      </c>
      <c r="F101" s="30">
        <v>4</v>
      </c>
      <c r="G101">
        <f t="shared" si="14"/>
        <v>18</v>
      </c>
      <c r="I101" s="25">
        <f t="shared" si="15"/>
        <v>6</v>
      </c>
      <c r="J101" s="7">
        <f>+IFR!AD101</f>
        <v>0.029479506434197427</v>
      </c>
      <c r="K101" s="15">
        <f t="shared" si="20"/>
        <v>0.95</v>
      </c>
      <c r="L101" s="25">
        <f t="shared" si="16"/>
        <v>5.699999999999999</v>
      </c>
      <c r="M101" s="15">
        <v>1</v>
      </c>
      <c r="N101" s="15">
        <v>1</v>
      </c>
      <c r="P101" s="25">
        <f t="shared" si="17"/>
        <v>5.699999999999999</v>
      </c>
      <c r="R101" s="4">
        <f t="shared" si="28"/>
        <v>0.0008028169014084506</v>
      </c>
      <c r="T101" s="6">
        <f>+R101*(assessment!$J$277*assessment!$E$3)</f>
        <v>6547.537704105633</v>
      </c>
      <c r="V101" s="7">
        <f>+T101/payroll!F101</f>
        <v>0.0008108794875286712</v>
      </c>
      <c r="X101" s="6">
        <f>IF(V101&lt;$X$2,T101,+payroll!F101*$X$2)</f>
        <v>6547.537704105633</v>
      </c>
      <c r="Z101" s="6">
        <f t="shared" si="18"/>
        <v>0</v>
      </c>
    </row>
    <row r="102" spans="1:26" ht="12.75">
      <c r="A102" t="s">
        <v>156</v>
      </c>
      <c r="B102" t="s">
        <v>157</v>
      </c>
      <c r="D102" s="30">
        <v>0</v>
      </c>
      <c r="E102" s="30">
        <v>0</v>
      </c>
      <c r="F102" s="30">
        <v>0</v>
      </c>
      <c r="G102">
        <f t="shared" si="14"/>
        <v>0</v>
      </c>
      <c r="I102" s="25">
        <f t="shared" si="15"/>
        <v>0</v>
      </c>
      <c r="J102" s="7">
        <f>+IFR!AD102</f>
        <v>0</v>
      </c>
      <c r="K102" s="15">
        <f t="shared" si="20"/>
        <v>0.95</v>
      </c>
      <c r="L102" s="25">
        <f t="shared" si="16"/>
        <v>0</v>
      </c>
      <c r="M102" s="15">
        <v>1</v>
      </c>
      <c r="N102" s="15">
        <v>1</v>
      </c>
      <c r="P102" s="25">
        <f t="shared" si="17"/>
        <v>0</v>
      </c>
      <c r="R102" s="4">
        <f t="shared" si="28"/>
        <v>0</v>
      </c>
      <c r="T102" s="6">
        <f>+R102*(assessment!$J$277*assessment!$E$3)</f>
        <v>0</v>
      </c>
      <c r="V102" s="7">
        <f>+T102/payroll!F102</f>
        <v>0</v>
      </c>
      <c r="X102" s="6">
        <f>IF(V102&lt;$X$2,T102,+payroll!F102*$X$2)</f>
        <v>0</v>
      </c>
      <c r="Z102" s="6">
        <f t="shared" si="18"/>
        <v>0</v>
      </c>
    </row>
    <row r="103" spans="1:26" ht="12.75">
      <c r="A103" t="s">
        <v>158</v>
      </c>
      <c r="B103" t="s">
        <v>159</v>
      </c>
      <c r="D103" s="30">
        <v>1</v>
      </c>
      <c r="E103" s="30">
        <v>6</v>
      </c>
      <c r="F103" s="30">
        <v>6</v>
      </c>
      <c r="G103">
        <f t="shared" si="14"/>
        <v>13</v>
      </c>
      <c r="I103" s="25">
        <f t="shared" si="15"/>
        <v>4.333333333333333</v>
      </c>
      <c r="J103" s="7">
        <f>+IFR!AD103</f>
        <v>0.01697173759829303</v>
      </c>
      <c r="K103" s="15">
        <f t="shared" si="20"/>
        <v>0.95</v>
      </c>
      <c r="L103" s="25">
        <f t="shared" si="16"/>
        <v>4.116666666666666</v>
      </c>
      <c r="M103" s="15">
        <v>1</v>
      </c>
      <c r="N103" s="15">
        <v>1</v>
      </c>
      <c r="P103" s="25">
        <f t="shared" si="17"/>
        <v>4.116666666666666</v>
      </c>
      <c r="R103" s="4">
        <f t="shared" si="28"/>
        <v>0.0005798122065727699</v>
      </c>
      <c r="T103" s="6">
        <f>+R103*(assessment!$J$277*assessment!$E$3)</f>
        <v>4728.777230742957</v>
      </c>
      <c r="V103" s="7">
        <f>+T103/payroll!F103</f>
        <v>0.0002462337921060618</v>
      </c>
      <c r="X103" s="6">
        <f>IF(V103&lt;$X$2,T103,+payroll!F103*$X$2)</f>
        <v>4728.777230742957</v>
      </c>
      <c r="Z103" s="6">
        <f t="shared" si="18"/>
        <v>0</v>
      </c>
    </row>
    <row r="104" spans="1:26" ht="12.75">
      <c r="A104" t="s">
        <v>160</v>
      </c>
      <c r="B104" t="s">
        <v>495</v>
      </c>
      <c r="D104" s="30">
        <v>21</v>
      </c>
      <c r="E104" s="30">
        <v>11</v>
      </c>
      <c r="F104" s="30">
        <v>21</v>
      </c>
      <c r="G104">
        <f t="shared" si="14"/>
        <v>53</v>
      </c>
      <c r="I104" s="25">
        <f t="shared" si="15"/>
        <v>17.666666666666668</v>
      </c>
      <c r="J104" s="7">
        <f>+IFR!AD104</f>
        <v>0.0061130906242893275</v>
      </c>
      <c r="K104" s="15">
        <f t="shared" si="20"/>
        <v>0.95</v>
      </c>
      <c r="L104" s="25">
        <f t="shared" si="16"/>
        <v>16.783333333333335</v>
      </c>
      <c r="M104" s="15">
        <v>1</v>
      </c>
      <c r="N104" s="15">
        <v>1</v>
      </c>
      <c r="P104" s="25">
        <f t="shared" si="17"/>
        <v>16.783333333333335</v>
      </c>
      <c r="R104" s="4">
        <f t="shared" si="28"/>
        <v>0.002363849765258216</v>
      </c>
      <c r="T104" s="6">
        <f>+R104*(assessment!$J$277*assessment!$E$3)</f>
        <v>19278.861017644365</v>
      </c>
      <c r="V104" s="7">
        <f>+T104/payroll!F104</f>
        <v>0.00012447387737223498</v>
      </c>
      <c r="X104" s="6">
        <f>IF(V104&lt;$X$2,T104,+payroll!F104*$X$2)</f>
        <v>19278.861017644365</v>
      </c>
      <c r="Z104" s="6">
        <f t="shared" si="18"/>
        <v>0</v>
      </c>
    </row>
    <row r="105" spans="1:26" ht="12.75">
      <c r="A105" t="s">
        <v>161</v>
      </c>
      <c r="B105" t="s">
        <v>569</v>
      </c>
      <c r="D105" s="30">
        <v>0</v>
      </c>
      <c r="E105" s="30">
        <v>1</v>
      </c>
      <c r="F105" s="30">
        <v>0</v>
      </c>
      <c r="G105">
        <f>SUM(D105:F105)</f>
        <v>1</v>
      </c>
      <c r="I105" s="25">
        <f>AVERAGE(D105:F105)</f>
        <v>0.3333333333333333</v>
      </c>
      <c r="J105" s="7">
        <f>+IFR!AD105</f>
        <v>0.0033333333333333335</v>
      </c>
      <c r="K105" s="15">
        <f t="shared" si="20"/>
        <v>0.95</v>
      </c>
      <c r="L105" s="25">
        <f>+I105*K105</f>
        <v>0.31666666666666665</v>
      </c>
      <c r="M105" s="15">
        <v>1</v>
      </c>
      <c r="N105" s="15">
        <v>1</v>
      </c>
      <c r="P105" s="25">
        <f>+L105*M105*N105</f>
        <v>0.31666666666666665</v>
      </c>
      <c r="R105" s="4">
        <f t="shared" si="28"/>
        <v>4.460093896713615E-05</v>
      </c>
      <c r="T105" s="6">
        <f>+R105*(assessment!$J$277*assessment!$E$3)</f>
        <v>363.7520946725352</v>
      </c>
      <c r="V105" s="7">
        <f>+T105/payroll!F105</f>
        <v>0.00011823918365879698</v>
      </c>
      <c r="X105" s="6">
        <f>IF(V105&lt;$X$2,T105,+payroll!F105*$X$2)</f>
        <v>363.7520946725352</v>
      </c>
      <c r="Z105" s="6">
        <f>+T105-X105</f>
        <v>0</v>
      </c>
    </row>
    <row r="106" spans="1:26" ht="12.75">
      <c r="A106" t="s">
        <v>536</v>
      </c>
      <c r="B106" t="s">
        <v>537</v>
      </c>
      <c r="D106" s="30"/>
      <c r="E106" s="30"/>
      <c r="F106" s="46">
        <v>0</v>
      </c>
      <c r="I106" s="25">
        <f>AVERAGE(D106:F106)</f>
        <v>0</v>
      </c>
      <c r="J106" s="7">
        <f>+IFR!AD106</f>
        <v>0</v>
      </c>
      <c r="K106" s="15">
        <f t="shared" si="20"/>
        <v>0.95</v>
      </c>
      <c r="L106" s="25">
        <f>+I106*K106</f>
        <v>0</v>
      </c>
      <c r="M106" s="15">
        <v>1</v>
      </c>
      <c r="N106" s="15">
        <v>1</v>
      </c>
      <c r="P106" s="25">
        <f>+L106*M106*N106</f>
        <v>0</v>
      </c>
      <c r="R106" s="4">
        <f>+P106/$P$269</f>
        <v>0</v>
      </c>
      <c r="T106" s="6">
        <f>+R106*(assessment!$J$277*assessment!$E$3)</f>
        <v>0</v>
      </c>
      <c r="V106" s="7">
        <f>+T106/payroll!F106</f>
        <v>0</v>
      </c>
      <c r="X106" s="6">
        <f>IF(V106&lt;$X$2,T106,+payroll!F106*$X$2)</f>
        <v>0</v>
      </c>
      <c r="Z106" s="6">
        <f>+T106-X106</f>
        <v>0</v>
      </c>
    </row>
    <row r="107" spans="1:26" ht="12.75">
      <c r="A107" t="s">
        <v>162</v>
      </c>
      <c r="B107" t="s">
        <v>163</v>
      </c>
      <c r="D107" s="30">
        <v>0</v>
      </c>
      <c r="E107" s="30">
        <v>0</v>
      </c>
      <c r="F107" s="30">
        <v>0</v>
      </c>
      <c r="G107">
        <f aca="true" t="shared" si="29" ref="G107:G170">SUM(D107:F107)</f>
        <v>0</v>
      </c>
      <c r="I107" s="25">
        <f aca="true" t="shared" si="30" ref="I107:I171">AVERAGE(D107:F107)</f>
        <v>0</v>
      </c>
      <c r="J107" s="7">
        <f>+IFR!AD107</f>
        <v>0</v>
      </c>
      <c r="K107" s="15">
        <f t="shared" si="20"/>
        <v>0.95</v>
      </c>
      <c r="L107" s="25">
        <f aca="true" t="shared" si="31" ref="L107:L171">+I107*K107</f>
        <v>0</v>
      </c>
      <c r="M107" s="15">
        <v>1</v>
      </c>
      <c r="N107" s="15">
        <v>1</v>
      </c>
      <c r="P107" s="25">
        <f aca="true" t="shared" si="32" ref="P107:P170">+L107*M107*N107</f>
        <v>0</v>
      </c>
      <c r="R107" s="4">
        <f t="shared" si="28"/>
        <v>0</v>
      </c>
      <c r="T107" s="6">
        <f>+R107*(assessment!$J$277*assessment!$E$3)</f>
        <v>0</v>
      </c>
      <c r="V107" s="7">
        <f>+T107/payroll!F107</f>
        <v>0</v>
      </c>
      <c r="X107" s="6">
        <f>IF(V107&lt;$X$2,T107,+payroll!F107*$X$2)</f>
        <v>0</v>
      </c>
      <c r="Z107" s="6">
        <f aca="true" t="shared" si="33" ref="Z107:Z170">+T107-X107</f>
        <v>0</v>
      </c>
    </row>
    <row r="108" spans="1:26" ht="12.75">
      <c r="A108" t="s">
        <v>164</v>
      </c>
      <c r="B108" t="s">
        <v>165</v>
      </c>
      <c r="D108" s="30">
        <v>898</v>
      </c>
      <c r="E108" s="30">
        <v>751</v>
      </c>
      <c r="F108" s="30">
        <v>891</v>
      </c>
      <c r="G108">
        <f t="shared" si="29"/>
        <v>2540</v>
      </c>
      <c r="I108" s="25">
        <f t="shared" si="30"/>
        <v>846.6666666666666</v>
      </c>
      <c r="J108" s="7">
        <f>+IFR!AD108</f>
        <v>0.2022765695522856</v>
      </c>
      <c r="K108" s="15">
        <f t="shared" si="20"/>
        <v>1.05</v>
      </c>
      <c r="L108" s="25">
        <f t="shared" si="31"/>
        <v>889</v>
      </c>
      <c r="M108" s="15">
        <v>1</v>
      </c>
      <c r="N108" s="15">
        <v>1</v>
      </c>
      <c r="P108" s="25">
        <f t="shared" si="32"/>
        <v>889</v>
      </c>
      <c r="R108" s="4">
        <f t="shared" si="28"/>
        <v>0.1252112676056338</v>
      </c>
      <c r="T108" s="6">
        <f>+R108*(assessment!$J$277*assessment!$E$3)</f>
        <v>1021186.1436754225</v>
      </c>
      <c r="V108" s="7">
        <f>+T108/payroll!F108</f>
        <v>0.006669044113653856</v>
      </c>
      <c r="X108" s="6">
        <f>IF(V108&lt;$X$2,T108,+payroll!F108*$X$2)</f>
        <v>1021186.1436754225</v>
      </c>
      <c r="Z108" s="6">
        <f t="shared" si="33"/>
        <v>0</v>
      </c>
    </row>
    <row r="109" spans="1:26" ht="12.75">
      <c r="A109" t="s">
        <v>166</v>
      </c>
      <c r="B109" t="s">
        <v>167</v>
      </c>
      <c r="D109" s="30">
        <v>1699</v>
      </c>
      <c r="E109" s="30">
        <v>1831</v>
      </c>
      <c r="F109" s="30">
        <v>1896</v>
      </c>
      <c r="G109">
        <f t="shared" si="29"/>
        <v>5426</v>
      </c>
      <c r="I109" s="25">
        <f t="shared" si="30"/>
        <v>1808.6666666666667</v>
      </c>
      <c r="J109" s="7">
        <f>+IFR!AD109</f>
        <v>0.048090075708778414</v>
      </c>
      <c r="K109" s="15">
        <f t="shared" si="20"/>
        <v>1</v>
      </c>
      <c r="L109" s="25">
        <f t="shared" si="31"/>
        <v>1808.6666666666667</v>
      </c>
      <c r="M109" s="15">
        <v>1</v>
      </c>
      <c r="N109" s="15">
        <v>1</v>
      </c>
      <c r="P109" s="25">
        <f t="shared" si="32"/>
        <v>1808.6666666666667</v>
      </c>
      <c r="R109" s="4">
        <f t="shared" si="28"/>
        <v>0.2547417840375587</v>
      </c>
      <c r="T109" s="6">
        <f>+R109*(assessment!$J$277*assessment!$E$3)</f>
        <v>2077598.8059928168</v>
      </c>
      <c r="V109" s="7">
        <f>+T109/payroll!F109</f>
        <v>0.0016666377515301713</v>
      </c>
      <c r="X109" s="6">
        <f>IF(V109&lt;$X$2,T109,+payroll!F109*$X$2)</f>
        <v>2077598.8059928168</v>
      </c>
      <c r="Z109" s="6">
        <f t="shared" si="33"/>
        <v>0</v>
      </c>
    </row>
    <row r="110" spans="1:26" ht="12.75">
      <c r="A110" t="s">
        <v>544</v>
      </c>
      <c r="B110" t="s">
        <v>543</v>
      </c>
      <c r="D110" s="30">
        <v>8</v>
      </c>
      <c r="E110" s="30">
        <v>9</v>
      </c>
      <c r="F110" s="30">
        <v>16</v>
      </c>
      <c r="I110" s="25">
        <f>AVERAGE(D110:F110)</f>
        <v>11</v>
      </c>
      <c r="J110" s="7">
        <f>+IFR!AD110</f>
        <v>0.00971090446496612</v>
      </c>
      <c r="K110" s="15">
        <f t="shared" si="20"/>
        <v>0.95</v>
      </c>
      <c r="L110" s="25">
        <f>+I110*K110</f>
        <v>10.45</v>
      </c>
      <c r="M110" s="15">
        <v>1</v>
      </c>
      <c r="N110" s="15">
        <v>1</v>
      </c>
      <c r="P110" s="25">
        <f>+L110*M110*N110</f>
        <v>10.45</v>
      </c>
      <c r="R110" s="4">
        <f>+P110/$P$269</f>
        <v>0.0014718309859154928</v>
      </c>
      <c r="T110" s="6">
        <f>+R110*(assessment!$J$277*assessment!$E$3)</f>
        <v>12003.81912419366</v>
      </c>
      <c r="V110" s="7">
        <f>+T110/payroll!F110</f>
        <v>0.0001979709394063318</v>
      </c>
      <c r="X110" s="6">
        <f>IF(V110&lt;$X$2,T110,+payroll!F110*$X$2)</f>
        <v>12003.81912419366</v>
      </c>
      <c r="Z110" s="6">
        <f>+T110-X110</f>
        <v>0</v>
      </c>
    </row>
    <row r="111" spans="1:26" ht="12.75">
      <c r="A111" t="s">
        <v>168</v>
      </c>
      <c r="B111" t="s">
        <v>169</v>
      </c>
      <c r="D111" s="30">
        <v>5</v>
      </c>
      <c r="E111" s="30">
        <v>3</v>
      </c>
      <c r="F111" s="30">
        <v>9</v>
      </c>
      <c r="G111">
        <f t="shared" si="29"/>
        <v>17</v>
      </c>
      <c r="I111" s="25">
        <f t="shared" si="30"/>
        <v>5.666666666666667</v>
      </c>
      <c r="J111" s="7">
        <f>+IFR!AD111</f>
        <v>0.006525068385101943</v>
      </c>
      <c r="K111" s="15">
        <f t="shared" si="20"/>
        <v>0.95</v>
      </c>
      <c r="L111" s="25">
        <f t="shared" si="31"/>
        <v>5.383333333333334</v>
      </c>
      <c r="M111" s="15">
        <v>1</v>
      </c>
      <c r="N111" s="15">
        <v>1</v>
      </c>
      <c r="P111" s="25">
        <f t="shared" si="32"/>
        <v>5.383333333333334</v>
      </c>
      <c r="R111" s="4">
        <f t="shared" si="28"/>
        <v>0.0007582159624413146</v>
      </c>
      <c r="T111" s="6">
        <f>+R111*(assessment!$J$277*assessment!$E$3)</f>
        <v>6183.785609433098</v>
      </c>
      <c r="V111" s="7">
        <f>+T111/payroll!F111</f>
        <v>0.00010191333471115317</v>
      </c>
      <c r="X111" s="6">
        <f>IF(V111&lt;$X$2,T111,+payroll!F111*$X$2)</f>
        <v>6183.785609433098</v>
      </c>
      <c r="Z111" s="6">
        <f t="shared" si="33"/>
        <v>0</v>
      </c>
    </row>
    <row r="112" spans="1:26" ht="12.75">
      <c r="A112" t="s">
        <v>170</v>
      </c>
      <c r="B112" t="s">
        <v>171</v>
      </c>
      <c r="D112" s="30">
        <v>14</v>
      </c>
      <c r="E112" s="30">
        <v>13</v>
      </c>
      <c r="F112" s="30">
        <v>11</v>
      </c>
      <c r="G112">
        <f t="shared" si="29"/>
        <v>38</v>
      </c>
      <c r="I112" s="25">
        <f t="shared" si="30"/>
        <v>12.666666666666666</v>
      </c>
      <c r="J112" s="7">
        <f>+IFR!AD112</f>
        <v>0.010280067823139871</v>
      </c>
      <c r="K112" s="15">
        <f t="shared" si="20"/>
        <v>0.95</v>
      </c>
      <c r="L112" s="25">
        <f t="shared" si="31"/>
        <v>12.033333333333331</v>
      </c>
      <c r="M112" s="15">
        <v>1</v>
      </c>
      <c r="N112" s="15">
        <v>1</v>
      </c>
      <c r="P112" s="25">
        <f t="shared" si="32"/>
        <v>12.033333333333331</v>
      </c>
      <c r="R112" s="4">
        <f t="shared" si="28"/>
        <v>0.0016948356807511735</v>
      </c>
      <c r="T112" s="6">
        <f>+R112*(assessment!$J$277*assessment!$E$3)</f>
        <v>13822.579597556336</v>
      </c>
      <c r="V112" s="7">
        <f>+T112/payroll!F112</f>
        <v>0.00018743987055866042</v>
      </c>
      <c r="X112" s="6">
        <f>IF(V112&lt;$X$2,T112,+payroll!F112*$X$2)</f>
        <v>13822.579597556336</v>
      </c>
      <c r="Z112" s="6">
        <f t="shared" si="33"/>
        <v>0</v>
      </c>
    </row>
    <row r="113" spans="1:26" ht="12.75">
      <c r="A113" t="s">
        <v>172</v>
      </c>
      <c r="B113" t="s">
        <v>173</v>
      </c>
      <c r="D113" s="30">
        <v>32</v>
      </c>
      <c r="E113" s="30">
        <v>38</v>
      </c>
      <c r="F113" s="30">
        <v>47</v>
      </c>
      <c r="G113">
        <f t="shared" si="29"/>
        <v>117</v>
      </c>
      <c r="I113" s="25">
        <f t="shared" si="30"/>
        <v>39</v>
      </c>
      <c r="J113" s="7">
        <f>+IFR!AD113</f>
        <v>0.024162642981677585</v>
      </c>
      <c r="K113" s="15">
        <f t="shared" si="20"/>
        <v>0.95</v>
      </c>
      <c r="L113" s="25">
        <f t="shared" si="31"/>
        <v>37.05</v>
      </c>
      <c r="M113" s="15">
        <v>1</v>
      </c>
      <c r="N113" s="15">
        <v>1</v>
      </c>
      <c r="P113" s="25">
        <f t="shared" si="32"/>
        <v>37.05</v>
      </c>
      <c r="R113" s="4">
        <f t="shared" si="28"/>
        <v>0.0052183098591549295</v>
      </c>
      <c r="T113" s="6">
        <f>+R113*(assessment!$J$277*assessment!$E$3)</f>
        <v>42558.99507668662</v>
      </c>
      <c r="V113" s="7">
        <f>+T113/payroll!F113</f>
        <v>0.0006301531069330459</v>
      </c>
      <c r="X113" s="6">
        <f>IF(V113&lt;$X$2,T113,+payroll!F113*$X$2)</f>
        <v>42558.99507668662</v>
      </c>
      <c r="Z113" s="6">
        <f t="shared" si="33"/>
        <v>0</v>
      </c>
    </row>
    <row r="114" spans="1:26" ht="12.75">
      <c r="A114" t="s">
        <v>174</v>
      </c>
      <c r="B114" t="s">
        <v>175</v>
      </c>
      <c r="D114" s="30">
        <v>116</v>
      </c>
      <c r="E114" s="30">
        <v>95</v>
      </c>
      <c r="F114" s="30">
        <v>95</v>
      </c>
      <c r="G114">
        <f t="shared" si="29"/>
        <v>306</v>
      </c>
      <c r="I114" s="25">
        <f t="shared" si="30"/>
        <v>102</v>
      </c>
      <c r="J114" s="7">
        <f>+IFR!AD114</f>
        <v>0.016724988671723694</v>
      </c>
      <c r="K114" s="15">
        <f t="shared" si="20"/>
        <v>0.95</v>
      </c>
      <c r="L114" s="25">
        <f t="shared" si="31"/>
        <v>96.89999999999999</v>
      </c>
      <c r="M114" s="15">
        <v>1</v>
      </c>
      <c r="N114" s="15">
        <v>1</v>
      </c>
      <c r="P114" s="25">
        <f t="shared" si="32"/>
        <v>96.89999999999999</v>
      </c>
      <c r="R114" s="4">
        <f t="shared" si="28"/>
        <v>0.013647887323943661</v>
      </c>
      <c r="T114" s="6">
        <f>+R114*(assessment!$J$277*assessment!$E$3)</f>
        <v>111308.14096979576</v>
      </c>
      <c r="V114" s="7">
        <f>+T114/payroll!F114</f>
        <v>0.00032949283546935144</v>
      </c>
      <c r="X114" s="6">
        <f>IF(V114&lt;$X$2,T114,+payroll!F114*$X$2)</f>
        <v>111308.14096979576</v>
      </c>
      <c r="Z114" s="6">
        <f t="shared" si="33"/>
        <v>0</v>
      </c>
    </row>
    <row r="115" spans="1:26" ht="12.75">
      <c r="A115" t="s">
        <v>176</v>
      </c>
      <c r="B115" t="s">
        <v>177</v>
      </c>
      <c r="D115" s="30">
        <v>26</v>
      </c>
      <c r="E115" s="30">
        <v>42</v>
      </c>
      <c r="F115" s="30">
        <v>40</v>
      </c>
      <c r="G115">
        <f t="shared" si="29"/>
        <v>108</v>
      </c>
      <c r="I115" s="25">
        <f t="shared" si="30"/>
        <v>36</v>
      </c>
      <c r="J115" s="7">
        <f>+IFR!AD115</f>
        <v>0.02394623060986398</v>
      </c>
      <c r="K115" s="15">
        <f t="shared" si="20"/>
        <v>0.95</v>
      </c>
      <c r="L115" s="25">
        <f t="shared" si="31"/>
        <v>34.199999999999996</v>
      </c>
      <c r="M115" s="15">
        <v>1</v>
      </c>
      <c r="N115" s="15">
        <v>1</v>
      </c>
      <c r="P115" s="25">
        <f t="shared" si="32"/>
        <v>34.199999999999996</v>
      </c>
      <c r="R115" s="4">
        <f t="shared" si="28"/>
        <v>0.004816901408450704</v>
      </c>
      <c r="T115" s="6">
        <f>+R115*(assessment!$J$277*assessment!$E$3)</f>
        <v>39285.2262246338</v>
      </c>
      <c r="V115" s="7">
        <f>+T115/payroll!F115</f>
        <v>0.0004961017595475521</v>
      </c>
      <c r="X115" s="6">
        <f>IF(V115&lt;$X$2,T115,+payroll!F115*$X$2)</f>
        <v>39285.2262246338</v>
      </c>
      <c r="Z115" s="6">
        <f t="shared" si="33"/>
        <v>0</v>
      </c>
    </row>
    <row r="116" spans="1:26" ht="12.75">
      <c r="A116" t="s">
        <v>178</v>
      </c>
      <c r="B116" t="s">
        <v>179</v>
      </c>
      <c r="D116" s="30">
        <v>134</v>
      </c>
      <c r="E116" s="30">
        <v>130</v>
      </c>
      <c r="F116" s="30">
        <v>101</v>
      </c>
      <c r="G116">
        <f t="shared" si="29"/>
        <v>365</v>
      </c>
      <c r="I116" s="25">
        <f t="shared" si="30"/>
        <v>121.66666666666667</v>
      </c>
      <c r="J116" s="7">
        <f>+IFR!AD116</f>
        <v>0.020180553208228244</v>
      </c>
      <c r="K116" s="15">
        <f t="shared" si="20"/>
        <v>0.95</v>
      </c>
      <c r="L116" s="25">
        <f t="shared" si="31"/>
        <v>115.58333333333333</v>
      </c>
      <c r="M116" s="15">
        <v>1</v>
      </c>
      <c r="N116" s="15">
        <v>1</v>
      </c>
      <c r="P116" s="25">
        <f t="shared" si="32"/>
        <v>115.58333333333333</v>
      </c>
      <c r="R116" s="4">
        <f t="shared" si="28"/>
        <v>0.016279342723004693</v>
      </c>
      <c r="T116" s="6">
        <f>+R116*(assessment!$J$277*assessment!$E$3)</f>
        <v>132769.51455547533</v>
      </c>
      <c r="V116" s="7">
        <f>+T116/payroll!F116</f>
        <v>0.0004961360231802175</v>
      </c>
      <c r="X116" s="6">
        <f>IF(V116&lt;$X$2,T116,+payroll!F116*$X$2)</f>
        <v>132769.51455547533</v>
      </c>
      <c r="Z116" s="6">
        <f t="shared" si="33"/>
        <v>0</v>
      </c>
    </row>
    <row r="117" spans="1:26" ht="12.75">
      <c r="A117" t="s">
        <v>180</v>
      </c>
      <c r="B117" t="s">
        <v>181</v>
      </c>
      <c r="D117" s="30">
        <v>29</v>
      </c>
      <c r="E117" s="30">
        <v>32</v>
      </c>
      <c r="F117" s="30">
        <v>26</v>
      </c>
      <c r="G117">
        <f t="shared" si="29"/>
        <v>87</v>
      </c>
      <c r="I117" s="25">
        <f t="shared" si="30"/>
        <v>29</v>
      </c>
      <c r="J117" s="7">
        <f>+IFR!AD117</f>
        <v>0.020782369660006062</v>
      </c>
      <c r="K117" s="15">
        <f t="shared" si="20"/>
        <v>0.95</v>
      </c>
      <c r="L117" s="25">
        <f t="shared" si="31"/>
        <v>27.549999999999997</v>
      </c>
      <c r="M117" s="15">
        <v>1</v>
      </c>
      <c r="N117" s="15">
        <v>1</v>
      </c>
      <c r="P117" s="25">
        <f t="shared" si="32"/>
        <v>27.549999999999997</v>
      </c>
      <c r="R117" s="4">
        <f t="shared" si="28"/>
        <v>0.003880281690140845</v>
      </c>
      <c r="T117" s="6">
        <f>+R117*(assessment!$J$277*assessment!$E$3)</f>
        <v>31646.432236510558</v>
      </c>
      <c r="V117" s="7">
        <f>+T117/payroll!F117</f>
        <v>0.00047359472601403197</v>
      </c>
      <c r="X117" s="6">
        <f>IF(V117&lt;$X$2,T117,+payroll!F117*$X$2)</f>
        <v>31646.432236510558</v>
      </c>
      <c r="Z117" s="6">
        <f t="shared" si="33"/>
        <v>0</v>
      </c>
    </row>
    <row r="118" spans="1:26" ht="12.75">
      <c r="A118" t="s">
        <v>182</v>
      </c>
      <c r="B118" t="s">
        <v>183</v>
      </c>
      <c r="D118" s="30">
        <v>14</v>
      </c>
      <c r="E118" s="30">
        <v>14</v>
      </c>
      <c r="F118" s="30">
        <v>17</v>
      </c>
      <c r="G118">
        <f t="shared" si="29"/>
        <v>45</v>
      </c>
      <c r="I118" s="25">
        <f t="shared" si="30"/>
        <v>15</v>
      </c>
      <c r="J118" s="7">
        <f>+IFR!AD118</f>
        <v>0.020085675015308644</v>
      </c>
      <c r="K118" s="15">
        <f t="shared" si="20"/>
        <v>0.95</v>
      </c>
      <c r="L118" s="25">
        <f t="shared" si="31"/>
        <v>14.25</v>
      </c>
      <c r="M118" s="15">
        <v>1</v>
      </c>
      <c r="N118" s="15">
        <v>1</v>
      </c>
      <c r="P118" s="25">
        <f t="shared" si="32"/>
        <v>14.25</v>
      </c>
      <c r="R118" s="4">
        <f t="shared" si="28"/>
        <v>0.002007042253521127</v>
      </c>
      <c r="T118" s="6">
        <f>+R118*(assessment!$J$277*assessment!$E$3)</f>
        <v>16368.844260264084</v>
      </c>
      <c r="V118" s="7">
        <f>+T118/payroll!F118</f>
        <v>0.00047957004043682584</v>
      </c>
      <c r="X118" s="6">
        <f>IF(V118&lt;$X$2,T118,+payroll!F118*$X$2)</f>
        <v>16368.844260264084</v>
      </c>
      <c r="Z118" s="6">
        <f t="shared" si="33"/>
        <v>0</v>
      </c>
    </row>
    <row r="119" spans="1:26" ht="12.75">
      <c r="A119" t="s">
        <v>184</v>
      </c>
      <c r="B119" t="s">
        <v>185</v>
      </c>
      <c r="D119" s="30">
        <v>11</v>
      </c>
      <c r="E119" s="30">
        <v>9</v>
      </c>
      <c r="F119" s="30">
        <v>11</v>
      </c>
      <c r="G119">
        <f t="shared" si="29"/>
        <v>31</v>
      </c>
      <c r="I119" s="25">
        <f t="shared" si="30"/>
        <v>10.333333333333334</v>
      </c>
      <c r="J119" s="7">
        <f>+IFR!AD119</f>
        <v>0.011973998058676605</v>
      </c>
      <c r="K119" s="15">
        <f t="shared" si="20"/>
        <v>0.95</v>
      </c>
      <c r="L119" s="25">
        <f t="shared" si="31"/>
        <v>9.816666666666666</v>
      </c>
      <c r="M119" s="15">
        <v>1</v>
      </c>
      <c r="N119" s="15">
        <v>1</v>
      </c>
      <c r="P119" s="25">
        <f t="shared" si="32"/>
        <v>9.816666666666666</v>
      </c>
      <c r="R119" s="4">
        <f t="shared" si="28"/>
        <v>0.0013826291079812206</v>
      </c>
      <c r="T119" s="6">
        <f>+R119*(assessment!$J$277*assessment!$E$3)</f>
        <v>11276.31493484859</v>
      </c>
      <c r="V119" s="7">
        <f>+T119/payroll!F119</f>
        <v>0.0003131812299545803</v>
      </c>
      <c r="X119" s="6">
        <f>IF(V119&lt;$X$2,T119,+payroll!F119*$X$2)</f>
        <v>11276.31493484859</v>
      </c>
      <c r="Z119" s="6">
        <f t="shared" si="33"/>
        <v>0</v>
      </c>
    </row>
    <row r="120" spans="1:26" ht="12.75">
      <c r="A120" t="s">
        <v>186</v>
      </c>
      <c r="B120" t="s">
        <v>570</v>
      </c>
      <c r="D120" s="30">
        <v>99</v>
      </c>
      <c r="E120" s="30">
        <v>83</v>
      </c>
      <c r="F120" s="30">
        <v>92</v>
      </c>
      <c r="G120">
        <f t="shared" si="29"/>
        <v>274</v>
      </c>
      <c r="I120" s="25">
        <f t="shared" si="30"/>
        <v>91.33333333333333</v>
      </c>
      <c r="J120" s="7">
        <f>+IFR!AD120</f>
        <v>0.018025744379508924</v>
      </c>
      <c r="K120" s="15">
        <f t="shared" si="20"/>
        <v>0.95</v>
      </c>
      <c r="L120" s="25">
        <f t="shared" si="31"/>
        <v>86.76666666666665</v>
      </c>
      <c r="M120" s="15">
        <v>1</v>
      </c>
      <c r="N120" s="15">
        <v>1</v>
      </c>
      <c r="P120" s="25">
        <f t="shared" si="32"/>
        <v>86.76666666666665</v>
      </c>
      <c r="R120" s="4">
        <f t="shared" si="28"/>
        <v>0.012220657276995303</v>
      </c>
      <c r="T120" s="6">
        <f>+R120*(assessment!$J$277*assessment!$E$3)</f>
        <v>99668.07394027463</v>
      </c>
      <c r="V120" s="7">
        <f>+T120/payroll!F120</f>
        <v>0.00035256804897456197</v>
      </c>
      <c r="X120" s="6">
        <f>IF(V120&lt;$X$2,T120,+payroll!F120*$X$2)</f>
        <v>99668.07394027463</v>
      </c>
      <c r="Z120" s="6">
        <f t="shared" si="33"/>
        <v>0</v>
      </c>
    </row>
    <row r="121" spans="1:26" ht="12.75">
      <c r="A121" t="s">
        <v>187</v>
      </c>
      <c r="B121" t="s">
        <v>188</v>
      </c>
      <c r="D121" s="30">
        <v>52</v>
      </c>
      <c r="E121" s="30">
        <v>74</v>
      </c>
      <c r="F121" s="30">
        <v>81</v>
      </c>
      <c r="G121">
        <f t="shared" si="29"/>
        <v>207</v>
      </c>
      <c r="I121" s="25">
        <f t="shared" si="30"/>
        <v>69</v>
      </c>
      <c r="J121" s="7">
        <f>+IFR!AD121</f>
        <v>0.015612952250118309</v>
      </c>
      <c r="K121" s="15">
        <f t="shared" si="20"/>
        <v>0.95</v>
      </c>
      <c r="L121" s="25">
        <f t="shared" si="31"/>
        <v>65.55</v>
      </c>
      <c r="M121" s="15">
        <v>1</v>
      </c>
      <c r="N121" s="15">
        <v>1</v>
      </c>
      <c r="P121" s="25">
        <f t="shared" si="32"/>
        <v>65.55</v>
      </c>
      <c r="R121" s="4">
        <f t="shared" si="28"/>
        <v>0.009232394366197183</v>
      </c>
      <c r="T121" s="6">
        <f>+R121*(assessment!$J$277*assessment!$E$3)</f>
        <v>75296.68359721478</v>
      </c>
      <c r="V121" s="7">
        <f>+T121/payroll!F121</f>
        <v>0.0003573299259719947</v>
      </c>
      <c r="X121" s="6">
        <f>IF(V121&lt;$X$2,T121,+payroll!F121*$X$2)</f>
        <v>75296.68359721478</v>
      </c>
      <c r="Z121" s="6">
        <f t="shared" si="33"/>
        <v>0</v>
      </c>
    </row>
    <row r="122" spans="1:26" ht="12.75">
      <c r="A122" t="s">
        <v>189</v>
      </c>
      <c r="B122" t="s">
        <v>190</v>
      </c>
      <c r="D122" s="30">
        <v>22</v>
      </c>
      <c r="E122" s="30">
        <v>19</v>
      </c>
      <c r="F122" s="30">
        <v>24</v>
      </c>
      <c r="G122">
        <f t="shared" si="29"/>
        <v>65</v>
      </c>
      <c r="I122" s="25">
        <f t="shared" si="30"/>
        <v>21.666666666666668</v>
      </c>
      <c r="J122" s="7">
        <f>+IFR!AD122</f>
        <v>0.011362449096669882</v>
      </c>
      <c r="K122" s="15">
        <f t="shared" si="20"/>
        <v>0.95</v>
      </c>
      <c r="L122" s="25">
        <f t="shared" si="31"/>
        <v>20.583333333333332</v>
      </c>
      <c r="M122" s="15">
        <v>1</v>
      </c>
      <c r="N122" s="15">
        <v>1</v>
      </c>
      <c r="P122" s="25">
        <f t="shared" si="32"/>
        <v>20.583333333333332</v>
      </c>
      <c r="R122" s="4">
        <f t="shared" si="28"/>
        <v>0.0028990610328638497</v>
      </c>
      <c r="T122" s="6">
        <f>+R122*(assessment!$J$277*assessment!$E$3)</f>
        <v>23643.886153714786</v>
      </c>
      <c r="V122" s="7">
        <f>+T122/payroll!F122</f>
        <v>0.00025920595619779524</v>
      </c>
      <c r="X122" s="6">
        <f>IF(V122&lt;$X$2,T122,+payroll!F122*$X$2)</f>
        <v>23643.886153714786</v>
      </c>
      <c r="Z122" s="6">
        <f t="shared" si="33"/>
        <v>0</v>
      </c>
    </row>
    <row r="123" spans="1:26" ht="12.75">
      <c r="A123" t="s">
        <v>191</v>
      </c>
      <c r="B123" t="s">
        <v>571</v>
      </c>
      <c r="D123" s="30">
        <v>84</v>
      </c>
      <c r="E123" s="30">
        <v>79</v>
      </c>
      <c r="F123" s="30">
        <v>61</v>
      </c>
      <c r="G123">
        <f t="shared" si="29"/>
        <v>224</v>
      </c>
      <c r="I123" s="25">
        <f t="shared" si="30"/>
        <v>74.66666666666667</v>
      </c>
      <c r="J123" s="7">
        <f>+IFR!AD123</f>
        <v>0.019861233653696273</v>
      </c>
      <c r="K123" s="15">
        <f t="shared" si="20"/>
        <v>0.95</v>
      </c>
      <c r="L123" s="25">
        <f t="shared" si="31"/>
        <v>70.93333333333334</v>
      </c>
      <c r="M123" s="15">
        <v>1</v>
      </c>
      <c r="N123" s="15">
        <v>1</v>
      </c>
      <c r="P123" s="25">
        <f t="shared" si="32"/>
        <v>70.93333333333334</v>
      </c>
      <c r="R123" s="4">
        <f t="shared" si="28"/>
        <v>0.009990610328638499</v>
      </c>
      <c r="T123" s="6">
        <f>+R123*(assessment!$J$277*assessment!$E$3)</f>
        <v>81480.46920664789</v>
      </c>
      <c r="V123" s="7">
        <f>+T123/payroll!F123</f>
        <v>0.0004902805703064938</v>
      </c>
      <c r="X123" s="6">
        <f>IF(V123&lt;$X$2,T123,+payroll!F123*$X$2)</f>
        <v>81480.46920664789</v>
      </c>
      <c r="Z123" s="6">
        <f t="shared" si="33"/>
        <v>0</v>
      </c>
    </row>
    <row r="124" spans="1:26" ht="12.75">
      <c r="A124" t="s">
        <v>192</v>
      </c>
      <c r="B124" t="s">
        <v>193</v>
      </c>
      <c r="D124" s="30">
        <v>22</v>
      </c>
      <c r="E124" s="30">
        <v>27</v>
      </c>
      <c r="F124" s="30">
        <v>15</v>
      </c>
      <c r="G124">
        <f t="shared" si="29"/>
        <v>64</v>
      </c>
      <c r="I124" s="25">
        <f t="shared" si="30"/>
        <v>21.333333333333332</v>
      </c>
      <c r="J124" s="7">
        <f>+IFR!AD124</f>
        <v>0.011404904895361978</v>
      </c>
      <c r="K124" s="15">
        <f t="shared" si="20"/>
        <v>0.95</v>
      </c>
      <c r="L124" s="25">
        <f t="shared" si="31"/>
        <v>20.266666666666666</v>
      </c>
      <c r="M124" s="15">
        <v>1</v>
      </c>
      <c r="N124" s="15">
        <v>1</v>
      </c>
      <c r="P124" s="25">
        <f t="shared" si="32"/>
        <v>20.266666666666666</v>
      </c>
      <c r="R124" s="4">
        <f t="shared" si="28"/>
        <v>0.0028544600938967134</v>
      </c>
      <c r="T124" s="6">
        <f>+R124*(assessment!$J$277*assessment!$E$3)</f>
        <v>23280.13405904225</v>
      </c>
      <c r="V124" s="7">
        <f>+T124/payroll!F124</f>
        <v>0.00030287571233711684</v>
      </c>
      <c r="X124" s="6">
        <f>IF(V124&lt;$X$2,T124,+payroll!F124*$X$2)</f>
        <v>23280.13405904225</v>
      </c>
      <c r="Z124" s="6">
        <f t="shared" si="33"/>
        <v>0</v>
      </c>
    </row>
    <row r="125" spans="1:26" ht="12.75">
      <c r="A125" t="s">
        <v>194</v>
      </c>
      <c r="B125" t="s">
        <v>195</v>
      </c>
      <c r="D125" s="30">
        <v>6</v>
      </c>
      <c r="E125" s="30">
        <v>6</v>
      </c>
      <c r="F125" s="30">
        <v>8</v>
      </c>
      <c r="G125">
        <f t="shared" si="29"/>
        <v>20</v>
      </c>
      <c r="I125" s="25">
        <f t="shared" si="30"/>
        <v>6.666666666666667</v>
      </c>
      <c r="J125" s="7">
        <f>+IFR!AD125</f>
        <v>0.012681895895001107</v>
      </c>
      <c r="K125" s="15">
        <f t="shared" si="20"/>
        <v>0.95</v>
      </c>
      <c r="L125" s="25">
        <f t="shared" si="31"/>
        <v>6.333333333333333</v>
      </c>
      <c r="M125" s="15">
        <v>1</v>
      </c>
      <c r="N125" s="15">
        <v>1</v>
      </c>
      <c r="P125" s="25">
        <f t="shared" si="32"/>
        <v>6.333333333333333</v>
      </c>
      <c r="R125" s="4">
        <f t="shared" si="28"/>
        <v>0.000892018779342723</v>
      </c>
      <c r="T125" s="6">
        <f>+R125*(assessment!$J$277*assessment!$E$3)</f>
        <v>7275.041893450703</v>
      </c>
      <c r="V125" s="7">
        <f>+T125/payroll!F125</f>
        <v>0.00035642229977942953</v>
      </c>
      <c r="X125" s="6">
        <f>IF(V125&lt;$X$2,T125,+payroll!F125*$X$2)</f>
        <v>7275.041893450703</v>
      </c>
      <c r="Z125" s="6">
        <f t="shared" si="33"/>
        <v>0</v>
      </c>
    </row>
    <row r="126" spans="1:26" ht="12.75">
      <c r="A126" t="s">
        <v>196</v>
      </c>
      <c r="B126" t="s">
        <v>572</v>
      </c>
      <c r="D126" s="30">
        <v>0</v>
      </c>
      <c r="E126" s="30">
        <v>0</v>
      </c>
      <c r="F126" s="30">
        <v>0</v>
      </c>
      <c r="G126">
        <f t="shared" si="29"/>
        <v>0</v>
      </c>
      <c r="I126" s="25">
        <f t="shared" si="30"/>
        <v>0</v>
      </c>
      <c r="J126" s="7">
        <f>+IFR!AD126</f>
        <v>0</v>
      </c>
      <c r="K126" s="15">
        <f t="shared" si="20"/>
        <v>0.95</v>
      </c>
      <c r="L126" s="25">
        <f t="shared" si="31"/>
        <v>0</v>
      </c>
      <c r="M126" s="15">
        <v>1</v>
      </c>
      <c r="N126" s="15">
        <v>1</v>
      </c>
      <c r="P126" s="25">
        <f t="shared" si="32"/>
        <v>0</v>
      </c>
      <c r="R126" s="4">
        <f t="shared" si="28"/>
        <v>0</v>
      </c>
      <c r="T126" s="6">
        <f>+R126*(assessment!$J$277*assessment!$E$3)</f>
        <v>0</v>
      </c>
      <c r="V126" s="7">
        <f>+T126/payroll!F126</f>
        <v>0</v>
      </c>
      <c r="X126" s="6">
        <f>IF(V126&lt;$X$2,T126,+payroll!F126*$X$2)</f>
        <v>0</v>
      </c>
      <c r="Z126" s="6">
        <f t="shared" si="33"/>
        <v>0</v>
      </c>
    </row>
    <row r="127" spans="1:26" ht="12.75">
      <c r="A127" t="s">
        <v>197</v>
      </c>
      <c r="B127" t="s">
        <v>198</v>
      </c>
      <c r="D127" s="30">
        <v>8</v>
      </c>
      <c r="E127" s="30">
        <v>7</v>
      </c>
      <c r="F127" s="30">
        <v>14</v>
      </c>
      <c r="G127">
        <f t="shared" si="29"/>
        <v>29</v>
      </c>
      <c r="I127" s="25">
        <f t="shared" si="30"/>
        <v>9.666666666666666</v>
      </c>
      <c r="J127" s="7">
        <f>+IFR!AD127</f>
        <v>0.012226355987025225</v>
      </c>
      <c r="K127" s="15">
        <f t="shared" si="20"/>
        <v>0.95</v>
      </c>
      <c r="L127" s="25">
        <f t="shared" si="31"/>
        <v>9.183333333333332</v>
      </c>
      <c r="M127" s="15">
        <v>1</v>
      </c>
      <c r="N127" s="15">
        <v>1</v>
      </c>
      <c r="P127" s="25">
        <f t="shared" si="32"/>
        <v>9.183333333333332</v>
      </c>
      <c r="R127" s="4">
        <f t="shared" si="28"/>
        <v>0.001293427230046948</v>
      </c>
      <c r="T127" s="6">
        <f>+R127*(assessment!$J$277*assessment!$E$3)</f>
        <v>10548.810745503517</v>
      </c>
      <c r="V127" s="7">
        <f>+T127/payroll!F127</f>
        <v>0.0002370815736052458</v>
      </c>
      <c r="X127" s="6">
        <f>IF(V127&lt;$X$2,T127,+payroll!F127*$X$2)</f>
        <v>10548.810745503517</v>
      </c>
      <c r="Z127" s="6">
        <f t="shared" si="33"/>
        <v>0</v>
      </c>
    </row>
    <row r="128" spans="1:26" ht="12.75">
      <c r="A128" t="s">
        <v>199</v>
      </c>
      <c r="B128" t="s">
        <v>200</v>
      </c>
      <c r="D128" s="30">
        <v>16</v>
      </c>
      <c r="E128" s="30">
        <v>14</v>
      </c>
      <c r="F128" s="30">
        <v>16</v>
      </c>
      <c r="G128">
        <f t="shared" si="29"/>
        <v>46</v>
      </c>
      <c r="I128" s="25">
        <f t="shared" si="30"/>
        <v>15.333333333333334</v>
      </c>
      <c r="J128" s="7">
        <f>+IFR!AD128</f>
        <v>0.01219605017528168</v>
      </c>
      <c r="K128" s="15">
        <f t="shared" si="20"/>
        <v>0.95</v>
      </c>
      <c r="L128" s="25">
        <f t="shared" si="31"/>
        <v>14.566666666666666</v>
      </c>
      <c r="M128" s="15">
        <v>1</v>
      </c>
      <c r="N128" s="15">
        <v>1</v>
      </c>
      <c r="P128" s="25">
        <f t="shared" si="32"/>
        <v>14.566666666666666</v>
      </c>
      <c r="R128" s="4">
        <f t="shared" si="28"/>
        <v>0.002051643192488263</v>
      </c>
      <c r="T128" s="6">
        <f>+R128*(assessment!$J$277*assessment!$E$3)</f>
        <v>16732.596354936617</v>
      </c>
      <c r="V128" s="7">
        <f>+T128/payroll!F128</f>
        <v>0.00018952619304633234</v>
      </c>
      <c r="X128" s="6">
        <f>IF(V128&lt;$X$2,T128,+payroll!F128*$X$2)</f>
        <v>16732.596354936617</v>
      </c>
      <c r="Z128" s="6">
        <f t="shared" si="33"/>
        <v>0</v>
      </c>
    </row>
    <row r="129" spans="1:26" ht="12.75">
      <c r="A129" t="s">
        <v>201</v>
      </c>
      <c r="B129" t="s">
        <v>573</v>
      </c>
      <c r="D129" s="30">
        <v>3</v>
      </c>
      <c r="E129" s="30">
        <v>1</v>
      </c>
      <c r="F129" s="30">
        <v>4</v>
      </c>
      <c r="G129">
        <f t="shared" si="29"/>
        <v>8</v>
      </c>
      <c r="I129" s="25">
        <f t="shared" si="30"/>
        <v>2.6666666666666665</v>
      </c>
      <c r="J129" s="7">
        <f>+IFR!AD129</f>
        <v>0.008119427662664094</v>
      </c>
      <c r="K129" s="15">
        <f t="shared" si="20"/>
        <v>0.95</v>
      </c>
      <c r="L129" s="25">
        <f t="shared" si="31"/>
        <v>2.533333333333333</v>
      </c>
      <c r="M129" s="15">
        <v>1</v>
      </c>
      <c r="N129" s="15">
        <v>1</v>
      </c>
      <c r="P129" s="25">
        <f t="shared" si="32"/>
        <v>2.533333333333333</v>
      </c>
      <c r="R129" s="4">
        <f t="shared" si="28"/>
        <v>0.0003568075117370892</v>
      </c>
      <c r="T129" s="6">
        <f>+R129*(assessment!$J$277*assessment!$E$3)</f>
        <v>2910.0167573802814</v>
      </c>
      <c r="V129" s="7">
        <f>+T129/payroll!F129</f>
        <v>0.00016960391937326417</v>
      </c>
      <c r="X129" s="6">
        <f>IF(V129&lt;$X$2,T129,+payroll!F129*$X$2)</f>
        <v>2910.0167573802814</v>
      </c>
      <c r="Z129" s="6">
        <f t="shared" si="33"/>
        <v>0</v>
      </c>
    </row>
    <row r="130" spans="1:26" ht="12.75">
      <c r="A130" t="s">
        <v>496</v>
      </c>
      <c r="B130" t="s">
        <v>497</v>
      </c>
      <c r="D130" s="30">
        <v>0</v>
      </c>
      <c r="E130" s="30">
        <v>0</v>
      </c>
      <c r="F130" s="30">
        <v>0</v>
      </c>
      <c r="I130" s="25">
        <f>AVERAGE(D130:F130)</f>
        <v>0</v>
      </c>
      <c r="J130" s="7">
        <f>+IFR!AD130</f>
        <v>0</v>
      </c>
      <c r="K130" s="15">
        <f t="shared" si="20"/>
        <v>0.95</v>
      </c>
      <c r="L130" s="25">
        <f>+I130*K130</f>
        <v>0</v>
      </c>
      <c r="M130" s="15">
        <v>1</v>
      </c>
      <c r="N130" s="15">
        <v>1</v>
      </c>
      <c r="P130" s="25">
        <f>+L130*M130*N130</f>
        <v>0</v>
      </c>
      <c r="R130" s="4">
        <f t="shared" si="28"/>
        <v>0</v>
      </c>
      <c r="T130" s="6">
        <f>+R130*(assessment!$J$277*assessment!$E$3)</f>
        <v>0</v>
      </c>
      <c r="V130" s="7">
        <f>+T130/payroll!F130</f>
        <v>0</v>
      </c>
      <c r="X130" s="6">
        <f>IF(V130&lt;$X$2,T130,+payroll!F130*$X$2)</f>
        <v>0</v>
      </c>
      <c r="Z130" s="6">
        <f>+T130-X130</f>
        <v>0</v>
      </c>
    </row>
    <row r="131" spans="1:26" ht="12.75">
      <c r="A131" t="s">
        <v>202</v>
      </c>
      <c r="B131" t="s">
        <v>522</v>
      </c>
      <c r="D131" s="30">
        <v>18</v>
      </c>
      <c r="E131" s="30">
        <v>34</v>
      </c>
      <c r="F131" s="30">
        <v>45</v>
      </c>
      <c r="G131">
        <f t="shared" si="29"/>
        <v>97</v>
      </c>
      <c r="I131" s="25">
        <f t="shared" si="30"/>
        <v>32.333333333333336</v>
      </c>
      <c r="J131" s="7">
        <f>+IFR!AD131</f>
        <v>0.10232256782132605</v>
      </c>
      <c r="K131" s="15">
        <f t="shared" si="20"/>
        <v>1.05</v>
      </c>
      <c r="L131" s="25">
        <f t="shared" si="31"/>
        <v>33.95</v>
      </c>
      <c r="M131" s="15">
        <v>1</v>
      </c>
      <c r="N131" s="15">
        <v>1</v>
      </c>
      <c r="P131" s="25">
        <f t="shared" si="32"/>
        <v>33.95</v>
      </c>
      <c r="R131" s="4">
        <f t="shared" si="28"/>
        <v>0.004781690140845071</v>
      </c>
      <c r="T131" s="6">
        <f>+R131*(assessment!$J$277*assessment!$E$3)</f>
        <v>38998.053518313376</v>
      </c>
      <c r="V131" s="7">
        <f>+T131/payroll!F131</f>
        <v>0.0026578309696568664</v>
      </c>
      <c r="X131" s="6">
        <f>IF(V131&lt;$X$2,T131,+payroll!F131*$X$2)</f>
        <v>38998.053518313376</v>
      </c>
      <c r="Z131" s="6">
        <f t="shared" si="33"/>
        <v>0</v>
      </c>
    </row>
    <row r="132" spans="1:26" ht="12.75">
      <c r="A132" t="s">
        <v>203</v>
      </c>
      <c r="B132" t="s">
        <v>204</v>
      </c>
      <c r="D132" s="30">
        <v>37</v>
      </c>
      <c r="E132" s="30">
        <v>51</v>
      </c>
      <c r="F132" s="30">
        <v>37</v>
      </c>
      <c r="G132">
        <f t="shared" si="29"/>
        <v>125</v>
      </c>
      <c r="I132" s="25">
        <f t="shared" si="30"/>
        <v>41.666666666666664</v>
      </c>
      <c r="J132" s="7">
        <f>+IFR!AD132</f>
        <v>0.09457724076548861</v>
      </c>
      <c r="K132" s="15">
        <f aca="true" t="shared" si="34" ref="K132:K196">IF(+J132&lt;$E$272,$I$272,IF(J132&gt;$E$274,$I$274,$I$273))</f>
        <v>1.05</v>
      </c>
      <c r="L132" s="25">
        <f t="shared" si="31"/>
        <v>43.75</v>
      </c>
      <c r="M132" s="15">
        <v>1</v>
      </c>
      <c r="N132" s="15">
        <v>1</v>
      </c>
      <c r="P132" s="25">
        <f t="shared" si="32"/>
        <v>43.75</v>
      </c>
      <c r="R132" s="4">
        <f t="shared" si="28"/>
        <v>0.006161971830985915</v>
      </c>
      <c r="T132" s="6">
        <f>+R132*(assessment!$J$277*assessment!$E$3)</f>
        <v>50255.22360607394</v>
      </c>
      <c r="V132" s="7">
        <f>+T132/payroll!F132</f>
        <v>0.002892280385786777</v>
      </c>
      <c r="X132" s="6">
        <f>IF(V132&lt;$X$2,T132,+payroll!F132*$X$2)</f>
        <v>50255.22360607394</v>
      </c>
      <c r="Z132" s="6">
        <f t="shared" si="33"/>
        <v>0</v>
      </c>
    </row>
    <row r="133" spans="1:26" ht="12.75">
      <c r="A133" t="s">
        <v>588</v>
      </c>
      <c r="B133" t="s">
        <v>589</v>
      </c>
      <c r="D133" s="30"/>
      <c r="E133" s="30"/>
      <c r="F133" s="46">
        <v>0</v>
      </c>
      <c r="G133">
        <f>SUM(D133:F133)</f>
        <v>0</v>
      </c>
      <c r="I133" s="25">
        <f>AVERAGE(D133:F133)</f>
        <v>0</v>
      </c>
      <c r="J133" s="7">
        <f>+IFR!AD133</f>
        <v>0</v>
      </c>
      <c r="K133" s="15">
        <f t="shared" si="34"/>
        <v>0.95</v>
      </c>
      <c r="L133" s="25">
        <f>+I133*K133</f>
        <v>0</v>
      </c>
      <c r="M133" s="15">
        <v>1</v>
      </c>
      <c r="N133" s="15">
        <v>1</v>
      </c>
      <c r="P133" s="25">
        <f>+L133*M133*N133</f>
        <v>0</v>
      </c>
      <c r="R133" s="4">
        <f>+P133/$P$269</f>
        <v>0</v>
      </c>
      <c r="T133" s="6">
        <f>+R133*(assessment!$J$277*assessment!$E$3)</f>
        <v>0</v>
      </c>
      <c r="V133" s="7">
        <f>+T133/payroll!F133</f>
        <v>0</v>
      </c>
      <c r="X133" s="6">
        <f>IF(V133&lt;$X$2,T133,+payroll!F133*$X$2)</f>
        <v>0</v>
      </c>
      <c r="Z133" s="6">
        <f>+T133-X133</f>
        <v>0</v>
      </c>
    </row>
    <row r="134" spans="1:26" ht="12.75">
      <c r="A134" t="s">
        <v>205</v>
      </c>
      <c r="B134" t="s">
        <v>206</v>
      </c>
      <c r="D134" s="30">
        <v>2</v>
      </c>
      <c r="E134" s="30">
        <v>1</v>
      </c>
      <c r="F134" s="30">
        <v>1</v>
      </c>
      <c r="G134">
        <f t="shared" si="29"/>
        <v>4</v>
      </c>
      <c r="I134" s="25">
        <f t="shared" si="30"/>
        <v>1.3333333333333333</v>
      </c>
      <c r="J134" s="7">
        <f>+IFR!AD134</f>
        <v>0.004321686494368681</v>
      </c>
      <c r="K134" s="15">
        <f t="shared" si="34"/>
        <v>0.95</v>
      </c>
      <c r="L134" s="25">
        <f t="shared" si="31"/>
        <v>1.2666666666666666</v>
      </c>
      <c r="M134" s="15">
        <v>1</v>
      </c>
      <c r="N134" s="15">
        <v>1</v>
      </c>
      <c r="P134" s="25">
        <f t="shared" si="32"/>
        <v>1.2666666666666666</v>
      </c>
      <c r="R134" s="4">
        <f t="shared" si="28"/>
        <v>0.0001784037558685446</v>
      </c>
      <c r="T134" s="6">
        <f>+R134*(assessment!$J$277*assessment!$E$3)</f>
        <v>1455.0083786901407</v>
      </c>
      <c r="V134" s="7">
        <f>+T134/payroll!F134</f>
        <v>9.210701811809358E-05</v>
      </c>
      <c r="X134" s="6">
        <f>IF(V134&lt;$X$2,T134,+payroll!F134*$X$2)</f>
        <v>1455.0083786901407</v>
      </c>
      <c r="Z134" s="6">
        <f t="shared" si="33"/>
        <v>0</v>
      </c>
    </row>
    <row r="135" spans="1:26" ht="12.75">
      <c r="A135" t="s">
        <v>207</v>
      </c>
      <c r="B135" t="s">
        <v>574</v>
      </c>
      <c r="D135" s="30">
        <v>1</v>
      </c>
      <c r="E135" s="30">
        <v>0</v>
      </c>
      <c r="F135" s="30">
        <v>1</v>
      </c>
      <c r="G135">
        <f t="shared" si="29"/>
        <v>2</v>
      </c>
      <c r="I135" s="25">
        <f t="shared" si="30"/>
        <v>0.6666666666666666</v>
      </c>
      <c r="J135" s="7">
        <f>+IFR!AD135</f>
        <v>0.005851232063995987</v>
      </c>
      <c r="K135" s="15">
        <f t="shared" si="34"/>
        <v>0.95</v>
      </c>
      <c r="L135" s="25">
        <f t="shared" si="31"/>
        <v>0.6333333333333333</v>
      </c>
      <c r="M135" s="15">
        <v>1</v>
      </c>
      <c r="N135" s="15">
        <v>1</v>
      </c>
      <c r="P135" s="25">
        <f t="shared" si="32"/>
        <v>0.6333333333333333</v>
      </c>
      <c r="R135" s="4">
        <f t="shared" si="28"/>
        <v>8.92018779342723E-05</v>
      </c>
      <c r="T135" s="6">
        <f>+R135*(assessment!$J$277*assessment!$E$3)</f>
        <v>727.5041893450704</v>
      </c>
      <c r="V135" s="7">
        <f>+T135/payroll!F135</f>
        <v>8.09530816077803E-05</v>
      </c>
      <c r="X135" s="6">
        <f>IF(V135&lt;$X$2,T135,+payroll!F135*$X$2)</f>
        <v>727.5041893450704</v>
      </c>
      <c r="Z135" s="6">
        <f t="shared" si="33"/>
        <v>0</v>
      </c>
    </row>
    <row r="136" spans="1:26" ht="12.75">
      <c r="A136" t="s">
        <v>208</v>
      </c>
      <c r="B136" t="s">
        <v>209</v>
      </c>
      <c r="D136" s="30">
        <v>15</v>
      </c>
      <c r="E136" s="30">
        <v>15</v>
      </c>
      <c r="F136" s="30">
        <v>5</v>
      </c>
      <c r="G136">
        <f t="shared" si="29"/>
        <v>35</v>
      </c>
      <c r="I136" s="25">
        <f t="shared" si="30"/>
        <v>11.666666666666666</v>
      </c>
      <c r="J136" s="7">
        <f>+IFR!AD136</f>
        <v>0.01101725985879867</v>
      </c>
      <c r="K136" s="15">
        <f t="shared" si="34"/>
        <v>0.95</v>
      </c>
      <c r="L136" s="25">
        <f t="shared" si="31"/>
        <v>11.083333333333332</v>
      </c>
      <c r="M136" s="15">
        <v>1</v>
      </c>
      <c r="N136" s="15">
        <v>1</v>
      </c>
      <c r="P136" s="25">
        <f t="shared" si="32"/>
        <v>11.083333333333332</v>
      </c>
      <c r="R136" s="4">
        <f t="shared" si="28"/>
        <v>0.0015610328638497651</v>
      </c>
      <c r="T136" s="6">
        <f>+R136*(assessment!$J$277*assessment!$E$3)</f>
        <v>12731.32331353873</v>
      </c>
      <c r="V136" s="7">
        <f>+T136/payroll!F136</f>
        <v>0.0002705700669611953</v>
      </c>
      <c r="X136" s="6">
        <f>IF(V136&lt;$X$2,T136,+payroll!F136*$X$2)</f>
        <v>12731.32331353873</v>
      </c>
      <c r="Z136" s="6">
        <f t="shared" si="33"/>
        <v>0</v>
      </c>
    </row>
    <row r="137" spans="1:26" ht="12.75">
      <c r="A137" t="s">
        <v>210</v>
      </c>
      <c r="B137" t="s">
        <v>575</v>
      </c>
      <c r="D137" s="30">
        <v>3</v>
      </c>
      <c r="E137" s="30">
        <v>3</v>
      </c>
      <c r="F137" s="30">
        <v>2</v>
      </c>
      <c r="G137">
        <f t="shared" si="29"/>
        <v>8</v>
      </c>
      <c r="I137" s="25">
        <f t="shared" si="30"/>
        <v>2.6666666666666665</v>
      </c>
      <c r="J137" s="7">
        <f>+IFR!AD137</f>
        <v>0.014287000518226489</v>
      </c>
      <c r="K137" s="15">
        <f t="shared" si="34"/>
        <v>0.95</v>
      </c>
      <c r="L137" s="25">
        <f t="shared" si="31"/>
        <v>2.533333333333333</v>
      </c>
      <c r="M137" s="15">
        <v>1</v>
      </c>
      <c r="N137" s="15">
        <v>1</v>
      </c>
      <c r="P137" s="25">
        <f t="shared" si="32"/>
        <v>2.533333333333333</v>
      </c>
      <c r="R137" s="4">
        <f t="shared" si="28"/>
        <v>0.0003568075117370892</v>
      </c>
      <c r="T137" s="6">
        <f>+R137*(assessment!$J$277*assessment!$E$3)</f>
        <v>2910.0167573802814</v>
      </c>
      <c r="V137" s="7">
        <f>+T137/payroll!F137</f>
        <v>0.00038592497086380916</v>
      </c>
      <c r="X137" s="6">
        <f>IF(V137&lt;$X$2,T137,+payroll!F137*$X$2)</f>
        <v>2910.0167573802814</v>
      </c>
      <c r="Z137" s="6">
        <f t="shared" si="33"/>
        <v>0</v>
      </c>
    </row>
    <row r="138" spans="1:26" ht="12.75">
      <c r="A138" t="s">
        <v>211</v>
      </c>
      <c r="B138" t="s">
        <v>576</v>
      </c>
      <c r="D138" s="30">
        <v>4</v>
      </c>
      <c r="E138" s="30">
        <v>3</v>
      </c>
      <c r="F138" s="30">
        <v>4</v>
      </c>
      <c r="G138">
        <f t="shared" si="29"/>
        <v>11</v>
      </c>
      <c r="I138" s="25">
        <f t="shared" si="30"/>
        <v>3.6666666666666665</v>
      </c>
      <c r="J138" s="7">
        <f>+IFR!AD138</f>
        <v>0.015853163613896156</v>
      </c>
      <c r="K138" s="15">
        <f t="shared" si="34"/>
        <v>0.95</v>
      </c>
      <c r="L138" s="25">
        <f t="shared" si="31"/>
        <v>3.483333333333333</v>
      </c>
      <c r="M138" s="15">
        <v>1</v>
      </c>
      <c r="N138" s="15">
        <v>1</v>
      </c>
      <c r="P138" s="25">
        <f t="shared" si="32"/>
        <v>3.483333333333333</v>
      </c>
      <c r="R138" s="4">
        <f t="shared" si="28"/>
        <v>0.0004906103286384976</v>
      </c>
      <c r="T138" s="6">
        <f>+R138*(assessment!$J$277*assessment!$E$3)</f>
        <v>4001.273041397887</v>
      </c>
      <c r="V138" s="7">
        <f>+T138/payroll!F138</f>
        <v>0.0003922885101344385</v>
      </c>
      <c r="X138" s="6">
        <f>IF(V138&lt;$X$2,T138,+payroll!F138*$X$2)</f>
        <v>4001.273041397887</v>
      </c>
      <c r="Z138" s="6">
        <f t="shared" si="33"/>
        <v>0</v>
      </c>
    </row>
    <row r="139" spans="1:26" ht="12.75">
      <c r="A139" t="s">
        <v>212</v>
      </c>
      <c r="B139" t="s">
        <v>523</v>
      </c>
      <c r="D139" s="30">
        <v>3</v>
      </c>
      <c r="E139" s="30">
        <v>5</v>
      </c>
      <c r="F139" s="30">
        <v>2</v>
      </c>
      <c r="G139">
        <f t="shared" si="29"/>
        <v>10</v>
      </c>
      <c r="I139" s="25">
        <f t="shared" si="30"/>
        <v>3.3333333333333335</v>
      </c>
      <c r="J139" s="7">
        <f>+IFR!AD139</f>
        <v>0.016500884831388573</v>
      </c>
      <c r="K139" s="15">
        <f t="shared" si="34"/>
        <v>0.95</v>
      </c>
      <c r="L139" s="25">
        <f t="shared" si="31"/>
        <v>3.1666666666666665</v>
      </c>
      <c r="M139" s="15">
        <v>1</v>
      </c>
      <c r="N139" s="15">
        <v>1</v>
      </c>
      <c r="P139" s="25">
        <f t="shared" si="32"/>
        <v>3.1666666666666665</v>
      </c>
      <c r="R139" s="4">
        <f aca="true" t="shared" si="35" ref="R139:R170">+P139/$P$269</f>
        <v>0.0004460093896713615</v>
      </c>
      <c r="T139" s="6">
        <f>+R139*(assessment!$J$277*assessment!$E$3)</f>
        <v>3637.5209467253517</v>
      </c>
      <c r="V139" s="7">
        <f>+T139/payroll!F139</f>
        <v>0.0004166879237764257</v>
      </c>
      <c r="X139" s="6">
        <f>IF(V139&lt;$X$2,T139,+payroll!F139*$X$2)</f>
        <v>3637.5209467253517</v>
      </c>
      <c r="Z139" s="6">
        <f t="shared" si="33"/>
        <v>0</v>
      </c>
    </row>
    <row r="140" spans="1:26" ht="12.75">
      <c r="A140" t="s">
        <v>213</v>
      </c>
      <c r="B140" t="s">
        <v>577</v>
      </c>
      <c r="D140" s="30">
        <v>139</v>
      </c>
      <c r="E140" s="30">
        <v>142</v>
      </c>
      <c r="F140" s="30">
        <v>117</v>
      </c>
      <c r="G140">
        <f t="shared" si="29"/>
        <v>398</v>
      </c>
      <c r="I140" s="25">
        <f t="shared" si="30"/>
        <v>132.66666666666666</v>
      </c>
      <c r="J140" s="7">
        <f>+IFR!AD140</f>
        <v>0.04301179404216269</v>
      </c>
      <c r="K140" s="15">
        <f t="shared" si="34"/>
        <v>1</v>
      </c>
      <c r="L140" s="25">
        <f t="shared" si="31"/>
        <v>132.66666666666666</v>
      </c>
      <c r="M140" s="15">
        <v>1</v>
      </c>
      <c r="N140" s="15">
        <v>1</v>
      </c>
      <c r="P140" s="25">
        <f t="shared" si="32"/>
        <v>132.66666666666666</v>
      </c>
      <c r="R140" s="4">
        <f t="shared" si="35"/>
        <v>0.01868544600938967</v>
      </c>
      <c r="T140" s="6">
        <f>+R140*(assessment!$J$277*assessment!$E$3)</f>
        <v>152392.9828207042</v>
      </c>
      <c r="V140" s="7">
        <f>+T140/payroll!F140</f>
        <v>0.0011335761910127005</v>
      </c>
      <c r="X140" s="6">
        <f>IF(V140&lt;$X$2,T140,+payroll!F140*$X$2)</f>
        <v>152392.9828207042</v>
      </c>
      <c r="Z140" s="6">
        <f t="shared" si="33"/>
        <v>0</v>
      </c>
    </row>
    <row r="141" spans="1:26" ht="12.75">
      <c r="A141" t="s">
        <v>214</v>
      </c>
      <c r="B141" t="s">
        <v>215</v>
      </c>
      <c r="D141" s="30">
        <v>2</v>
      </c>
      <c r="E141" s="30">
        <v>1</v>
      </c>
      <c r="F141" s="30">
        <v>7</v>
      </c>
      <c r="G141">
        <f t="shared" si="29"/>
        <v>10</v>
      </c>
      <c r="I141" s="25">
        <f t="shared" si="30"/>
        <v>3.3333333333333335</v>
      </c>
      <c r="J141" s="7">
        <f>+IFR!AD141</f>
        <v>0.022125967674764255</v>
      </c>
      <c r="K141" s="15">
        <f t="shared" si="34"/>
        <v>0.95</v>
      </c>
      <c r="L141" s="25">
        <f t="shared" si="31"/>
        <v>3.1666666666666665</v>
      </c>
      <c r="M141" s="15">
        <v>1</v>
      </c>
      <c r="N141" s="15">
        <v>1</v>
      </c>
      <c r="P141" s="25">
        <f t="shared" si="32"/>
        <v>3.1666666666666665</v>
      </c>
      <c r="R141" s="4">
        <f t="shared" si="35"/>
        <v>0.0004460093896713615</v>
      </c>
      <c r="T141" s="6">
        <f>+R141*(assessment!$J$277*assessment!$E$3)</f>
        <v>3637.5209467253517</v>
      </c>
      <c r="V141" s="7">
        <f>+T141/payroll!F141</f>
        <v>0.00046863400668640425</v>
      </c>
      <c r="X141" s="6">
        <f>IF(V141&lt;$X$2,T141,+payroll!F141*$X$2)</f>
        <v>3637.5209467253517</v>
      </c>
      <c r="Z141" s="6">
        <f t="shared" si="33"/>
        <v>0</v>
      </c>
    </row>
    <row r="142" spans="1:26" ht="12.75">
      <c r="A142" t="s">
        <v>216</v>
      </c>
      <c r="B142" t="s">
        <v>217</v>
      </c>
      <c r="D142" s="30">
        <v>7</v>
      </c>
      <c r="E142" s="30">
        <v>17</v>
      </c>
      <c r="F142" s="30">
        <v>7</v>
      </c>
      <c r="G142">
        <f t="shared" si="29"/>
        <v>31</v>
      </c>
      <c r="I142" s="25">
        <f t="shared" si="30"/>
        <v>10.333333333333334</v>
      </c>
      <c r="J142" s="7">
        <f>+IFR!AD142</f>
        <v>0.05709057528991995</v>
      </c>
      <c r="K142" s="15">
        <f t="shared" si="34"/>
        <v>1</v>
      </c>
      <c r="L142" s="25">
        <f t="shared" si="31"/>
        <v>10.333333333333334</v>
      </c>
      <c r="M142" s="15">
        <v>1</v>
      </c>
      <c r="N142" s="15">
        <v>1</v>
      </c>
      <c r="P142" s="25">
        <f t="shared" si="32"/>
        <v>10.333333333333334</v>
      </c>
      <c r="R142" s="4">
        <f t="shared" si="35"/>
        <v>0.0014553990610328639</v>
      </c>
      <c r="T142" s="6">
        <f>+R142*(assessment!$J$277*assessment!$E$3)</f>
        <v>11869.805194577464</v>
      </c>
      <c r="V142" s="7">
        <f>+T142/payroll!F142</f>
        <v>0.0019205758377888527</v>
      </c>
      <c r="X142" s="6">
        <f>IF(V142&lt;$X$2,T142,+payroll!F142*$X$2)</f>
        <v>11869.805194577464</v>
      </c>
      <c r="Z142" s="6">
        <f t="shared" si="33"/>
        <v>0</v>
      </c>
    </row>
    <row r="143" spans="1:26" ht="12.75">
      <c r="A143" t="s">
        <v>218</v>
      </c>
      <c r="B143" t="s">
        <v>219</v>
      </c>
      <c r="D143" s="30">
        <v>0</v>
      </c>
      <c r="E143" s="30">
        <v>0</v>
      </c>
      <c r="F143" s="30">
        <v>0</v>
      </c>
      <c r="G143">
        <f t="shared" si="29"/>
        <v>0</v>
      </c>
      <c r="I143" s="25">
        <f t="shared" si="30"/>
        <v>0</v>
      </c>
      <c r="J143" s="7">
        <f>+IFR!AD143</f>
        <v>0</v>
      </c>
      <c r="K143" s="15">
        <f t="shared" si="34"/>
        <v>0.95</v>
      </c>
      <c r="L143" s="25">
        <f t="shared" si="31"/>
        <v>0</v>
      </c>
      <c r="M143" s="15">
        <v>1</v>
      </c>
      <c r="N143" s="15">
        <v>1</v>
      </c>
      <c r="P143" s="25">
        <f t="shared" si="32"/>
        <v>0</v>
      </c>
      <c r="R143" s="4">
        <f t="shared" si="35"/>
        <v>0</v>
      </c>
      <c r="T143" s="6">
        <f>+R143*(assessment!$J$277*assessment!$E$3)</f>
        <v>0</v>
      </c>
      <c r="V143" s="7">
        <f>+T143/payroll!F143</f>
        <v>0</v>
      </c>
      <c r="X143" s="6">
        <f>IF(V143&lt;$X$2,T143,+payroll!F143*$X$2)</f>
        <v>0</v>
      </c>
      <c r="Z143" s="6">
        <f t="shared" si="33"/>
        <v>0</v>
      </c>
    </row>
    <row r="144" spans="1:26" ht="12.75">
      <c r="A144" t="s">
        <v>220</v>
      </c>
      <c r="B144" t="s">
        <v>476</v>
      </c>
      <c r="D144" s="30">
        <v>0</v>
      </c>
      <c r="E144" s="30">
        <v>0</v>
      </c>
      <c r="F144" s="30">
        <v>0</v>
      </c>
      <c r="G144">
        <f t="shared" si="29"/>
        <v>0</v>
      </c>
      <c r="I144" s="25">
        <f t="shared" si="30"/>
        <v>0</v>
      </c>
      <c r="J144" s="7">
        <f>+IFR!AD144</f>
        <v>0</v>
      </c>
      <c r="K144" s="15">
        <f t="shared" si="34"/>
        <v>0.95</v>
      </c>
      <c r="L144" s="25">
        <f t="shared" si="31"/>
        <v>0</v>
      </c>
      <c r="M144" s="15">
        <v>1</v>
      </c>
      <c r="N144" s="15">
        <v>1</v>
      </c>
      <c r="P144" s="25">
        <f t="shared" si="32"/>
        <v>0</v>
      </c>
      <c r="R144" s="4">
        <f t="shared" si="35"/>
        <v>0</v>
      </c>
      <c r="T144" s="6">
        <f>+R144*(assessment!$J$277*assessment!$E$3)</f>
        <v>0</v>
      </c>
      <c r="V144" s="7">
        <f>+T144/payroll!F144</f>
        <v>0</v>
      </c>
      <c r="X144" s="6">
        <f>IF(V144&lt;$X$2,T144,+payroll!F144*$X$2)</f>
        <v>0</v>
      </c>
      <c r="Z144" s="6">
        <f t="shared" si="33"/>
        <v>0</v>
      </c>
    </row>
    <row r="145" spans="1:26" ht="12.75" outlineLevel="1">
      <c r="A145" t="s">
        <v>221</v>
      </c>
      <c r="B145" t="s">
        <v>222</v>
      </c>
      <c r="D145" s="30">
        <v>0</v>
      </c>
      <c r="E145" s="30">
        <v>0</v>
      </c>
      <c r="F145" s="30">
        <v>1</v>
      </c>
      <c r="G145">
        <f t="shared" si="29"/>
        <v>1</v>
      </c>
      <c r="I145" s="25">
        <f t="shared" si="30"/>
        <v>0.3333333333333333</v>
      </c>
      <c r="J145" s="7">
        <f>+IFR!AD145</f>
        <v>0.005</v>
      </c>
      <c r="K145" s="15">
        <f t="shared" si="34"/>
        <v>0.95</v>
      </c>
      <c r="L145" s="25">
        <f t="shared" si="31"/>
        <v>0.31666666666666665</v>
      </c>
      <c r="M145" s="15">
        <v>1</v>
      </c>
      <c r="N145" s="15">
        <v>1</v>
      </c>
      <c r="P145" s="25">
        <f t="shared" si="32"/>
        <v>0.31666666666666665</v>
      </c>
      <c r="R145" s="4">
        <f t="shared" si="35"/>
        <v>4.460093896713615E-05</v>
      </c>
      <c r="T145" s="6">
        <f>+R145*(assessment!$J$277*assessment!$E$3)</f>
        <v>363.7520946725352</v>
      </c>
      <c r="V145" s="7">
        <f>+T145/payroll!F145</f>
        <v>0.00047608108872626814</v>
      </c>
      <c r="X145" s="6">
        <f>IF(V145&lt;$X$2,T145,+payroll!F145*$X$2)</f>
        <v>363.7520946725352</v>
      </c>
      <c r="Z145" s="6">
        <f t="shared" si="33"/>
        <v>0</v>
      </c>
    </row>
    <row r="146" spans="1:26" ht="12.75" outlineLevel="1">
      <c r="A146" t="s">
        <v>223</v>
      </c>
      <c r="B146" t="s">
        <v>224</v>
      </c>
      <c r="D146" s="30">
        <v>0</v>
      </c>
      <c r="E146" s="30">
        <v>0</v>
      </c>
      <c r="F146" s="30">
        <v>0</v>
      </c>
      <c r="G146">
        <f t="shared" si="29"/>
        <v>0</v>
      </c>
      <c r="I146" s="25">
        <f t="shared" si="30"/>
        <v>0</v>
      </c>
      <c r="J146" s="7">
        <f>+IFR!AD146</f>
        <v>0</v>
      </c>
      <c r="K146" s="15">
        <f t="shared" si="34"/>
        <v>0.95</v>
      </c>
      <c r="L146" s="25">
        <f t="shared" si="31"/>
        <v>0</v>
      </c>
      <c r="M146" s="15">
        <v>1</v>
      </c>
      <c r="N146" s="15">
        <v>1</v>
      </c>
      <c r="P146" s="25">
        <f t="shared" si="32"/>
        <v>0</v>
      </c>
      <c r="R146" s="4">
        <f t="shared" si="35"/>
        <v>0</v>
      </c>
      <c r="T146" s="6">
        <f>+R146*(assessment!$J$277*assessment!$E$3)</f>
        <v>0</v>
      </c>
      <c r="V146" s="7">
        <f>+T146/payroll!F146</f>
        <v>0</v>
      </c>
      <c r="X146" s="6">
        <f>IF(V146&lt;$X$2,T146,+payroll!F146*$X$2)</f>
        <v>0</v>
      </c>
      <c r="Z146" s="6">
        <f t="shared" si="33"/>
        <v>0</v>
      </c>
    </row>
    <row r="147" spans="1:26" ht="12.75" outlineLevel="1">
      <c r="A147" t="s">
        <v>225</v>
      </c>
      <c r="B147" t="s">
        <v>226</v>
      </c>
      <c r="D147" s="30">
        <v>1</v>
      </c>
      <c r="E147" s="30">
        <v>0</v>
      </c>
      <c r="F147" s="30">
        <v>0</v>
      </c>
      <c r="G147">
        <f t="shared" si="29"/>
        <v>1</v>
      </c>
      <c r="I147" s="25">
        <f t="shared" si="30"/>
        <v>0.3333333333333333</v>
      </c>
      <c r="J147" s="7">
        <f>+IFR!AD147</f>
        <v>0.0016666666666666668</v>
      </c>
      <c r="K147" s="15">
        <f t="shared" si="34"/>
        <v>0.95</v>
      </c>
      <c r="L147" s="25">
        <f t="shared" si="31"/>
        <v>0.31666666666666665</v>
      </c>
      <c r="M147" s="15">
        <v>1</v>
      </c>
      <c r="N147" s="15">
        <v>1</v>
      </c>
      <c r="P147" s="25">
        <f t="shared" si="32"/>
        <v>0.31666666666666665</v>
      </c>
      <c r="R147" s="4">
        <f t="shared" si="35"/>
        <v>4.460093896713615E-05</v>
      </c>
      <c r="T147" s="6">
        <f>+R147*(assessment!$J$277*assessment!$E$3)</f>
        <v>363.7520946725352</v>
      </c>
      <c r="V147" s="7">
        <f>+T147/payroll!F147</f>
        <v>0.0002879649798242716</v>
      </c>
      <c r="X147" s="6">
        <f>IF(V147&lt;$X$2,T147,+payroll!F147*$X$2)</f>
        <v>363.7520946725352</v>
      </c>
      <c r="Z147" s="6">
        <f t="shared" si="33"/>
        <v>0</v>
      </c>
    </row>
    <row r="148" spans="1:26" ht="12.75" outlineLevel="1">
      <c r="A148" t="s">
        <v>527</v>
      </c>
      <c r="B148" t="s">
        <v>525</v>
      </c>
      <c r="D148" s="30">
        <v>0</v>
      </c>
      <c r="E148" s="30">
        <v>0</v>
      </c>
      <c r="F148" s="30">
        <v>0</v>
      </c>
      <c r="G148">
        <f>SUM(D148:F148)</f>
        <v>0</v>
      </c>
      <c r="I148" s="25">
        <f>AVERAGE(D148:F148)</f>
        <v>0</v>
      </c>
      <c r="J148" s="7">
        <f>+IFR!AD148</f>
        <v>0</v>
      </c>
      <c r="K148" s="15">
        <f t="shared" si="34"/>
        <v>0.95</v>
      </c>
      <c r="L148" s="25">
        <f>+I148*K148</f>
        <v>0</v>
      </c>
      <c r="M148" s="15">
        <v>1</v>
      </c>
      <c r="N148" s="15">
        <v>1</v>
      </c>
      <c r="P148" s="25">
        <f>+L148*M148*N148</f>
        <v>0</v>
      </c>
      <c r="R148" s="4">
        <f t="shared" si="35"/>
        <v>0</v>
      </c>
      <c r="T148" s="6">
        <f>+R148*(assessment!$J$277*assessment!$E$3)</f>
        <v>0</v>
      </c>
      <c r="V148" s="7">
        <f>+T148/payroll!F148</f>
        <v>0</v>
      </c>
      <c r="X148" s="6">
        <f>IF(V148&lt;$X$2,T148,+payroll!F148*$X$2)</f>
        <v>0</v>
      </c>
      <c r="Z148" s="6">
        <f>+T148-X148</f>
        <v>0</v>
      </c>
    </row>
    <row r="149" spans="1:26" ht="12.75" outlineLevel="1">
      <c r="A149" t="s">
        <v>228</v>
      </c>
      <c r="B149" t="s">
        <v>229</v>
      </c>
      <c r="D149" s="30">
        <v>0</v>
      </c>
      <c r="E149" s="30">
        <v>0</v>
      </c>
      <c r="F149" s="30">
        <v>0</v>
      </c>
      <c r="G149">
        <f t="shared" si="29"/>
        <v>0</v>
      </c>
      <c r="I149" s="25">
        <f t="shared" si="30"/>
        <v>0</v>
      </c>
      <c r="J149" s="7">
        <f>+IFR!AD149</f>
        <v>0</v>
      </c>
      <c r="K149" s="15">
        <f t="shared" si="34"/>
        <v>0.95</v>
      </c>
      <c r="L149" s="25">
        <f t="shared" si="31"/>
        <v>0</v>
      </c>
      <c r="M149" s="15">
        <v>1</v>
      </c>
      <c r="N149" s="15">
        <v>1</v>
      </c>
      <c r="P149" s="25">
        <f t="shared" si="32"/>
        <v>0</v>
      </c>
      <c r="R149" s="4">
        <f t="shared" si="35"/>
        <v>0</v>
      </c>
      <c r="T149" s="6">
        <f>+R149*(assessment!$J$277*assessment!$E$3)</f>
        <v>0</v>
      </c>
      <c r="V149" s="7">
        <f>+T149/payroll!F149</f>
        <v>0</v>
      </c>
      <c r="X149" s="6">
        <f>IF(V149&lt;$X$2,T149,+payroll!F149*$X$2)</f>
        <v>0</v>
      </c>
      <c r="Z149" s="6">
        <f t="shared" si="33"/>
        <v>0</v>
      </c>
    </row>
    <row r="150" spans="1:26" ht="12.75" outlineLevel="1">
      <c r="A150" t="s">
        <v>230</v>
      </c>
      <c r="B150" t="s">
        <v>231</v>
      </c>
      <c r="D150" s="30">
        <v>0</v>
      </c>
      <c r="E150" s="30">
        <v>0</v>
      </c>
      <c r="F150" s="30">
        <v>0</v>
      </c>
      <c r="G150">
        <f t="shared" si="29"/>
        <v>0</v>
      </c>
      <c r="I150" s="25">
        <f t="shared" si="30"/>
        <v>0</v>
      </c>
      <c r="J150" s="7">
        <f>+IFR!AD150</f>
        <v>0</v>
      </c>
      <c r="K150" s="15">
        <f t="shared" si="34"/>
        <v>0.95</v>
      </c>
      <c r="L150" s="25">
        <f t="shared" si="31"/>
        <v>0</v>
      </c>
      <c r="M150" s="15">
        <v>1</v>
      </c>
      <c r="N150" s="15">
        <v>1</v>
      </c>
      <c r="P150" s="25">
        <f t="shared" si="32"/>
        <v>0</v>
      </c>
      <c r="R150" s="4">
        <f t="shared" si="35"/>
        <v>0</v>
      </c>
      <c r="T150" s="6">
        <f>+R150*(assessment!$J$277*assessment!$E$3)</f>
        <v>0</v>
      </c>
      <c r="V150" s="7">
        <f>+T150/payroll!F150</f>
        <v>0</v>
      </c>
      <c r="X150" s="6">
        <f>IF(V150&lt;$X$2,T150,+payroll!F150*$X$2)</f>
        <v>0</v>
      </c>
      <c r="Z150" s="6">
        <f t="shared" si="33"/>
        <v>0</v>
      </c>
    </row>
    <row r="151" spans="1:26" ht="12.75" outlineLevel="1">
      <c r="A151" t="s">
        <v>232</v>
      </c>
      <c r="B151" t="s">
        <v>233</v>
      </c>
      <c r="D151" s="30">
        <v>0</v>
      </c>
      <c r="E151" s="30">
        <v>1</v>
      </c>
      <c r="F151" s="30">
        <v>0</v>
      </c>
      <c r="G151">
        <f t="shared" si="29"/>
        <v>1</v>
      </c>
      <c r="I151" s="25">
        <f t="shared" si="30"/>
        <v>0.3333333333333333</v>
      </c>
      <c r="J151" s="7">
        <f>+IFR!AD151</f>
        <v>0.0033333333333333335</v>
      </c>
      <c r="K151" s="15">
        <f t="shared" si="34"/>
        <v>0.95</v>
      </c>
      <c r="L151" s="25">
        <f t="shared" si="31"/>
        <v>0.31666666666666665</v>
      </c>
      <c r="M151" s="15">
        <v>1</v>
      </c>
      <c r="N151" s="15">
        <v>1</v>
      </c>
      <c r="P151" s="25">
        <f t="shared" si="32"/>
        <v>0.31666666666666665</v>
      </c>
      <c r="R151" s="4">
        <f t="shared" si="35"/>
        <v>4.460093896713615E-05</v>
      </c>
      <c r="T151" s="6">
        <f>+R151*(assessment!$J$277*assessment!$E$3)</f>
        <v>363.7520946725352</v>
      </c>
      <c r="V151" s="7">
        <f>+T151/payroll!F151</f>
        <v>0.00013295137250244794</v>
      </c>
      <c r="X151" s="6">
        <f>IF(V151&lt;$X$2,T151,+payroll!F151*$X$2)</f>
        <v>363.7520946725352</v>
      </c>
      <c r="Z151" s="6">
        <f t="shared" si="33"/>
        <v>0</v>
      </c>
    </row>
    <row r="152" spans="1:26" ht="12.75" outlineLevel="1">
      <c r="A152" t="s">
        <v>234</v>
      </c>
      <c r="B152" t="s">
        <v>235</v>
      </c>
      <c r="D152" s="30">
        <v>9</v>
      </c>
      <c r="E152" s="30">
        <v>19</v>
      </c>
      <c r="F152" s="30">
        <v>12</v>
      </c>
      <c r="G152">
        <f t="shared" si="29"/>
        <v>40</v>
      </c>
      <c r="I152" s="25">
        <f t="shared" si="30"/>
        <v>13.333333333333334</v>
      </c>
      <c r="J152" s="7">
        <f>+IFR!AD152</f>
        <v>0.029947985635627516</v>
      </c>
      <c r="K152" s="15">
        <f t="shared" si="34"/>
        <v>0.95</v>
      </c>
      <c r="L152" s="25">
        <f t="shared" si="31"/>
        <v>12.666666666666666</v>
      </c>
      <c r="M152" s="15">
        <v>1</v>
      </c>
      <c r="N152" s="15">
        <v>1</v>
      </c>
      <c r="P152" s="25">
        <f t="shared" si="32"/>
        <v>12.666666666666666</v>
      </c>
      <c r="R152" s="4">
        <f t="shared" si="35"/>
        <v>0.001784037558685446</v>
      </c>
      <c r="T152" s="6">
        <f>+R152*(assessment!$J$277*assessment!$E$3)</f>
        <v>14550.083786901407</v>
      </c>
      <c r="V152" s="7">
        <f>+T152/payroll!F152</f>
        <v>0.0009072168791168507</v>
      </c>
      <c r="X152" s="6">
        <f>IF(V152&lt;$X$2,T152,+payroll!F152*$X$2)</f>
        <v>14550.083786901407</v>
      </c>
      <c r="Z152" s="6">
        <f t="shared" si="33"/>
        <v>0</v>
      </c>
    </row>
    <row r="153" spans="1:26" ht="12.75" outlineLevel="1">
      <c r="A153" t="s">
        <v>236</v>
      </c>
      <c r="B153" t="s">
        <v>237</v>
      </c>
      <c r="D153" s="30">
        <v>0</v>
      </c>
      <c r="E153" s="30">
        <v>1</v>
      </c>
      <c r="F153" s="30">
        <v>1</v>
      </c>
      <c r="G153">
        <f t="shared" si="29"/>
        <v>2</v>
      </c>
      <c r="I153" s="25">
        <f t="shared" si="30"/>
        <v>0.6666666666666666</v>
      </c>
      <c r="J153" s="7">
        <f>+IFR!AD153</f>
        <v>0.008333333333333333</v>
      </c>
      <c r="K153" s="15">
        <f t="shared" si="34"/>
        <v>0.95</v>
      </c>
      <c r="L153" s="25">
        <f t="shared" si="31"/>
        <v>0.6333333333333333</v>
      </c>
      <c r="M153" s="15">
        <v>1</v>
      </c>
      <c r="N153" s="15">
        <v>1</v>
      </c>
      <c r="P153" s="25">
        <f t="shared" si="32"/>
        <v>0.6333333333333333</v>
      </c>
      <c r="R153" s="4">
        <f t="shared" si="35"/>
        <v>8.92018779342723E-05</v>
      </c>
      <c r="T153" s="6">
        <f>+R153*(assessment!$J$277*assessment!$E$3)</f>
        <v>727.5041893450704</v>
      </c>
      <c r="V153" s="7">
        <f>+T153/payroll!F153</f>
        <v>0.0003598563653200888</v>
      </c>
      <c r="X153" s="6">
        <f>IF(V153&lt;$X$2,T153,+payroll!F153*$X$2)</f>
        <v>727.5041893450704</v>
      </c>
      <c r="Z153" s="6">
        <f t="shared" si="33"/>
        <v>0</v>
      </c>
    </row>
    <row r="154" spans="1:26" ht="12.75" outlineLevel="1">
      <c r="A154" t="s">
        <v>238</v>
      </c>
      <c r="B154" t="s">
        <v>239</v>
      </c>
      <c r="D154" s="30">
        <v>4</v>
      </c>
      <c r="E154" s="30">
        <v>3</v>
      </c>
      <c r="F154" s="30">
        <v>1</v>
      </c>
      <c r="G154">
        <f t="shared" si="29"/>
        <v>8</v>
      </c>
      <c r="I154" s="25">
        <f t="shared" si="30"/>
        <v>2.6666666666666665</v>
      </c>
      <c r="J154" s="7">
        <f>+IFR!AD154</f>
        <v>0.021666666666666667</v>
      </c>
      <c r="K154" s="15">
        <f t="shared" si="34"/>
        <v>0.95</v>
      </c>
      <c r="L154" s="25">
        <f t="shared" si="31"/>
        <v>2.533333333333333</v>
      </c>
      <c r="M154" s="15">
        <v>1</v>
      </c>
      <c r="N154" s="15">
        <v>1</v>
      </c>
      <c r="P154" s="25">
        <f t="shared" si="32"/>
        <v>2.533333333333333</v>
      </c>
      <c r="R154" s="4">
        <f t="shared" si="35"/>
        <v>0.0003568075117370892</v>
      </c>
      <c r="T154" s="6">
        <f>+R154*(assessment!$J$277*assessment!$E$3)</f>
        <v>2910.0167573802814</v>
      </c>
      <c r="V154" s="7">
        <f>+T154/payroll!F154</f>
        <v>0.0010103539927843084</v>
      </c>
      <c r="X154" s="6">
        <f>IF(V154&lt;$X$2,T154,+payroll!F154*$X$2)</f>
        <v>2910.0167573802814</v>
      </c>
      <c r="Z154" s="6">
        <f t="shared" si="33"/>
        <v>0</v>
      </c>
    </row>
    <row r="155" spans="1:26" ht="12.75" outlineLevel="1">
      <c r="A155" t="s">
        <v>240</v>
      </c>
      <c r="B155" t="s">
        <v>241</v>
      </c>
      <c r="D155" s="30">
        <v>1</v>
      </c>
      <c r="E155" s="30">
        <v>0</v>
      </c>
      <c r="F155" s="30">
        <v>1</v>
      </c>
      <c r="G155">
        <f t="shared" si="29"/>
        <v>2</v>
      </c>
      <c r="I155" s="25">
        <f t="shared" si="30"/>
        <v>0.6666666666666666</v>
      </c>
      <c r="J155" s="7">
        <f>+IFR!AD155</f>
        <v>0.006666666666666667</v>
      </c>
      <c r="K155" s="15">
        <f t="shared" si="34"/>
        <v>0.95</v>
      </c>
      <c r="L155" s="25">
        <f t="shared" si="31"/>
        <v>0.6333333333333333</v>
      </c>
      <c r="M155" s="15">
        <v>1</v>
      </c>
      <c r="N155" s="15">
        <v>1</v>
      </c>
      <c r="P155" s="25">
        <f t="shared" si="32"/>
        <v>0.6333333333333333</v>
      </c>
      <c r="R155" s="4">
        <f t="shared" si="35"/>
        <v>8.92018779342723E-05</v>
      </c>
      <c r="T155" s="6">
        <f>+R155*(assessment!$J$277*assessment!$E$3)</f>
        <v>727.5041893450704</v>
      </c>
      <c r="V155" s="7">
        <f>+T155/payroll!F155</f>
        <v>0.00033343111326863836</v>
      </c>
      <c r="X155" s="6">
        <f>IF(V155&lt;$X$2,T155,+payroll!F155*$X$2)</f>
        <v>727.5041893450704</v>
      </c>
      <c r="Z155" s="6">
        <f t="shared" si="33"/>
        <v>0</v>
      </c>
    </row>
    <row r="156" spans="1:26" ht="12.75" outlineLevel="1">
      <c r="A156" t="s">
        <v>242</v>
      </c>
      <c r="B156" t="s">
        <v>243</v>
      </c>
      <c r="D156" s="30">
        <v>0</v>
      </c>
      <c r="E156" s="30">
        <v>0</v>
      </c>
      <c r="F156" s="30">
        <v>0</v>
      </c>
      <c r="G156">
        <f t="shared" si="29"/>
        <v>0</v>
      </c>
      <c r="I156" s="25">
        <f t="shared" si="30"/>
        <v>0</v>
      </c>
      <c r="J156" s="7">
        <f>+IFR!AD156</f>
        <v>0</v>
      </c>
      <c r="K156" s="15">
        <f t="shared" si="34"/>
        <v>0.95</v>
      </c>
      <c r="L156" s="25">
        <f t="shared" si="31"/>
        <v>0</v>
      </c>
      <c r="M156" s="15">
        <v>1</v>
      </c>
      <c r="N156" s="15">
        <v>1</v>
      </c>
      <c r="P156" s="25">
        <f t="shared" si="32"/>
        <v>0</v>
      </c>
      <c r="R156" s="4">
        <f t="shared" si="35"/>
        <v>0</v>
      </c>
      <c r="T156" s="6">
        <f>+R156*(assessment!$J$277*assessment!$E$3)</f>
        <v>0</v>
      </c>
      <c r="V156" s="7">
        <f>+T156/payroll!F156</f>
        <v>0</v>
      </c>
      <c r="X156" s="6">
        <f>IF(V156&lt;$X$2,T156,+payroll!F156*$X$2)</f>
        <v>0</v>
      </c>
      <c r="Z156" s="6">
        <f t="shared" si="33"/>
        <v>0</v>
      </c>
    </row>
    <row r="157" spans="1:26" ht="12.75" outlineLevel="1">
      <c r="A157" t="s">
        <v>244</v>
      </c>
      <c r="B157" t="s">
        <v>245</v>
      </c>
      <c r="D157" s="30">
        <v>0</v>
      </c>
      <c r="E157" s="30">
        <v>0</v>
      </c>
      <c r="F157" s="30">
        <v>0</v>
      </c>
      <c r="G157">
        <f t="shared" si="29"/>
        <v>0</v>
      </c>
      <c r="I157" s="25">
        <f t="shared" si="30"/>
        <v>0</v>
      </c>
      <c r="J157" s="7">
        <f>+IFR!AD157</f>
        <v>0</v>
      </c>
      <c r="K157" s="15">
        <f t="shared" si="34"/>
        <v>0.95</v>
      </c>
      <c r="L157" s="25">
        <f t="shared" si="31"/>
        <v>0</v>
      </c>
      <c r="M157" s="15">
        <v>1</v>
      </c>
      <c r="N157" s="15">
        <v>1</v>
      </c>
      <c r="P157" s="25">
        <f t="shared" si="32"/>
        <v>0</v>
      </c>
      <c r="R157" s="4">
        <f t="shared" si="35"/>
        <v>0</v>
      </c>
      <c r="T157" s="6">
        <f>+R157*(assessment!$J$277*assessment!$E$3)</f>
        <v>0</v>
      </c>
      <c r="V157" s="7">
        <f>+T157/payroll!F157</f>
        <v>0</v>
      </c>
      <c r="X157" s="6">
        <f>IF(V157&lt;$X$2,T157,+payroll!F157*$X$2)</f>
        <v>0</v>
      </c>
      <c r="Z157" s="6">
        <f t="shared" si="33"/>
        <v>0</v>
      </c>
    </row>
    <row r="158" spans="1:26" ht="12.75" outlineLevel="1">
      <c r="A158" t="s">
        <v>246</v>
      </c>
      <c r="B158" t="s">
        <v>247</v>
      </c>
      <c r="D158" s="30">
        <v>2</v>
      </c>
      <c r="E158" s="30">
        <v>2</v>
      </c>
      <c r="F158" s="30">
        <v>0</v>
      </c>
      <c r="G158">
        <f t="shared" si="29"/>
        <v>4</v>
      </c>
      <c r="I158" s="25">
        <f t="shared" si="30"/>
        <v>1.3333333333333333</v>
      </c>
      <c r="J158" s="7">
        <f>+IFR!AD158</f>
        <v>0.01</v>
      </c>
      <c r="K158" s="15">
        <f t="shared" si="34"/>
        <v>0.95</v>
      </c>
      <c r="L158" s="25">
        <f t="shared" si="31"/>
        <v>1.2666666666666666</v>
      </c>
      <c r="M158" s="15">
        <v>1</v>
      </c>
      <c r="N158" s="15">
        <v>1</v>
      </c>
      <c r="P158" s="25">
        <f t="shared" si="32"/>
        <v>1.2666666666666666</v>
      </c>
      <c r="R158" s="4">
        <f t="shared" si="35"/>
        <v>0.0001784037558685446</v>
      </c>
      <c r="T158" s="6">
        <f>+R158*(assessment!$J$277*assessment!$E$3)</f>
        <v>1455.0083786901407</v>
      </c>
      <c r="V158" s="7">
        <f>+T158/payroll!F158</f>
        <v>0.0003867805918702294</v>
      </c>
      <c r="X158" s="6">
        <f>IF(V158&lt;$X$2,T158,+payroll!F158*$X$2)</f>
        <v>1455.0083786901407</v>
      </c>
      <c r="Z158" s="6">
        <f t="shared" si="33"/>
        <v>0</v>
      </c>
    </row>
    <row r="159" spans="1:26" ht="12.75" outlineLevel="1">
      <c r="A159" t="s">
        <v>248</v>
      </c>
      <c r="B159" t="s">
        <v>249</v>
      </c>
      <c r="D159" s="30">
        <v>9</v>
      </c>
      <c r="E159" s="30">
        <v>3</v>
      </c>
      <c r="F159" s="30">
        <v>1</v>
      </c>
      <c r="G159">
        <f t="shared" si="29"/>
        <v>13</v>
      </c>
      <c r="I159" s="25">
        <f t="shared" si="30"/>
        <v>4.333333333333333</v>
      </c>
      <c r="J159" s="7">
        <f>+IFR!AD159</f>
        <v>0.020225616192435413</v>
      </c>
      <c r="K159" s="15">
        <f t="shared" si="34"/>
        <v>0.95</v>
      </c>
      <c r="L159" s="25">
        <f t="shared" si="31"/>
        <v>4.116666666666666</v>
      </c>
      <c r="M159" s="15">
        <v>1</v>
      </c>
      <c r="N159" s="15">
        <v>1</v>
      </c>
      <c r="P159" s="25">
        <f t="shared" si="32"/>
        <v>4.116666666666666</v>
      </c>
      <c r="R159" s="4">
        <f t="shared" si="35"/>
        <v>0.0005798122065727699</v>
      </c>
      <c r="T159" s="6">
        <f>+R159*(assessment!$J$277*assessment!$E$3)</f>
        <v>4728.777230742957</v>
      </c>
      <c r="V159" s="7">
        <f>+T159/payroll!F159</f>
        <v>0.0008318643836794477</v>
      </c>
      <c r="X159" s="6">
        <f>IF(V159&lt;$X$2,T159,+payroll!F159*$X$2)</f>
        <v>4728.777230742957</v>
      </c>
      <c r="Z159" s="6">
        <f t="shared" si="33"/>
        <v>0</v>
      </c>
    </row>
    <row r="160" spans="1:26" ht="12.75" outlineLevel="1">
      <c r="A160" t="s">
        <v>250</v>
      </c>
      <c r="B160" t="s">
        <v>251</v>
      </c>
      <c r="D160" s="30">
        <v>1</v>
      </c>
      <c r="E160" s="30">
        <v>1</v>
      </c>
      <c r="F160" s="30">
        <v>0</v>
      </c>
      <c r="G160">
        <f t="shared" si="29"/>
        <v>2</v>
      </c>
      <c r="I160" s="25">
        <f t="shared" si="30"/>
        <v>0.6666666666666666</v>
      </c>
      <c r="J160" s="7">
        <f>+IFR!AD160</f>
        <v>0.005</v>
      </c>
      <c r="K160" s="15">
        <f t="shared" si="34"/>
        <v>0.95</v>
      </c>
      <c r="L160" s="25">
        <f t="shared" si="31"/>
        <v>0.6333333333333333</v>
      </c>
      <c r="M160" s="15">
        <v>1</v>
      </c>
      <c r="N160" s="15">
        <v>1</v>
      </c>
      <c r="P160" s="25">
        <f t="shared" si="32"/>
        <v>0.6333333333333333</v>
      </c>
      <c r="R160" s="4">
        <f t="shared" si="35"/>
        <v>8.92018779342723E-05</v>
      </c>
      <c r="T160" s="6">
        <f>+R160*(assessment!$J$277*assessment!$E$3)</f>
        <v>727.5041893450704</v>
      </c>
      <c r="V160" s="7">
        <f>+T160/payroll!F160</f>
        <v>0.0006636869513392909</v>
      </c>
      <c r="X160" s="6">
        <f>IF(V160&lt;$X$2,T160,+payroll!F160*$X$2)</f>
        <v>727.5041893450704</v>
      </c>
      <c r="Z160" s="6">
        <f t="shared" si="33"/>
        <v>0</v>
      </c>
    </row>
    <row r="161" spans="1:26" ht="12.75" outlineLevel="1">
      <c r="A161" t="s">
        <v>252</v>
      </c>
      <c r="B161" t="s">
        <v>253</v>
      </c>
      <c r="D161" s="30">
        <v>0</v>
      </c>
      <c r="E161" s="30">
        <v>0</v>
      </c>
      <c r="F161" s="30">
        <v>0</v>
      </c>
      <c r="G161">
        <f t="shared" si="29"/>
        <v>0</v>
      </c>
      <c r="I161" s="25">
        <f t="shared" si="30"/>
        <v>0</v>
      </c>
      <c r="J161" s="7">
        <f>+IFR!AD161</f>
        <v>0</v>
      </c>
      <c r="K161" s="15">
        <f t="shared" si="34"/>
        <v>0.95</v>
      </c>
      <c r="L161" s="25">
        <f t="shared" si="31"/>
        <v>0</v>
      </c>
      <c r="M161" s="15">
        <v>1</v>
      </c>
      <c r="N161" s="15">
        <v>1</v>
      </c>
      <c r="P161" s="25">
        <f t="shared" si="32"/>
        <v>0</v>
      </c>
      <c r="R161" s="4">
        <f t="shared" si="35"/>
        <v>0</v>
      </c>
      <c r="T161" s="6">
        <f>+R161*(assessment!$J$277*assessment!$E$3)</f>
        <v>0</v>
      </c>
      <c r="V161" s="7">
        <f>+T161/payroll!F161</f>
        <v>0</v>
      </c>
      <c r="X161" s="6">
        <f>IF(V161&lt;$X$2,T161,+payroll!F161*$X$2)</f>
        <v>0</v>
      </c>
      <c r="Z161" s="6">
        <f t="shared" si="33"/>
        <v>0</v>
      </c>
    </row>
    <row r="162" spans="1:26" ht="12.75" outlineLevel="1">
      <c r="A162" t="s">
        <v>254</v>
      </c>
      <c r="B162" t="s">
        <v>255</v>
      </c>
      <c r="D162" s="30">
        <v>0</v>
      </c>
      <c r="E162" s="30">
        <v>0</v>
      </c>
      <c r="F162" s="30">
        <v>0</v>
      </c>
      <c r="G162">
        <f t="shared" si="29"/>
        <v>0</v>
      </c>
      <c r="I162" s="25">
        <f t="shared" si="30"/>
        <v>0</v>
      </c>
      <c r="J162" s="7">
        <f>+IFR!AD162</f>
        <v>0</v>
      </c>
      <c r="K162" s="15">
        <f t="shared" si="34"/>
        <v>0.95</v>
      </c>
      <c r="L162" s="25">
        <f t="shared" si="31"/>
        <v>0</v>
      </c>
      <c r="M162" s="15">
        <v>1</v>
      </c>
      <c r="N162" s="15">
        <v>1</v>
      </c>
      <c r="P162" s="25">
        <f t="shared" si="32"/>
        <v>0</v>
      </c>
      <c r="R162" s="4">
        <f t="shared" si="35"/>
        <v>0</v>
      </c>
      <c r="T162" s="6">
        <f>+R162*(assessment!$J$277*assessment!$E$3)</f>
        <v>0</v>
      </c>
      <c r="V162" s="7">
        <f>+T162/payroll!F162</f>
        <v>0</v>
      </c>
      <c r="X162" s="6">
        <f>IF(V162&lt;$X$2,T162,+payroll!F162*$X$2)</f>
        <v>0</v>
      </c>
      <c r="Z162" s="6">
        <f t="shared" si="33"/>
        <v>0</v>
      </c>
    </row>
    <row r="163" spans="1:26" ht="12.75" outlineLevel="1">
      <c r="A163" t="s">
        <v>256</v>
      </c>
      <c r="B163" t="s">
        <v>257</v>
      </c>
      <c r="D163" s="30">
        <v>5</v>
      </c>
      <c r="E163" s="30">
        <v>3</v>
      </c>
      <c r="F163" s="30">
        <v>1</v>
      </c>
      <c r="G163">
        <f t="shared" si="29"/>
        <v>9</v>
      </c>
      <c r="I163" s="25">
        <f t="shared" si="30"/>
        <v>3</v>
      </c>
      <c r="J163" s="7">
        <f>+IFR!AD163</f>
        <v>0.02231468639235629</v>
      </c>
      <c r="K163" s="15">
        <f t="shared" si="34"/>
        <v>0.95</v>
      </c>
      <c r="L163" s="25">
        <f t="shared" si="31"/>
        <v>2.8499999999999996</v>
      </c>
      <c r="M163" s="15">
        <v>1</v>
      </c>
      <c r="N163" s="15">
        <v>1</v>
      </c>
      <c r="P163" s="25">
        <f t="shared" si="32"/>
        <v>2.8499999999999996</v>
      </c>
      <c r="R163" s="4">
        <f t="shared" si="35"/>
        <v>0.0004014084507042253</v>
      </c>
      <c r="T163" s="6">
        <f>+R163*(assessment!$J$277*assessment!$E$3)</f>
        <v>3273.7688520528163</v>
      </c>
      <c r="V163" s="7">
        <f>+T163/payroll!F163</f>
        <v>0.0007121365237295804</v>
      </c>
      <c r="X163" s="6">
        <f>IF(V163&lt;$X$2,T163,+payroll!F163*$X$2)</f>
        <v>3273.7688520528163</v>
      </c>
      <c r="Z163" s="6">
        <f t="shared" si="33"/>
        <v>0</v>
      </c>
    </row>
    <row r="164" spans="1:26" ht="12.75" outlineLevel="1">
      <c r="A164" t="s">
        <v>258</v>
      </c>
      <c r="B164" t="s">
        <v>259</v>
      </c>
      <c r="D164" s="30">
        <v>0</v>
      </c>
      <c r="E164" s="30">
        <v>0</v>
      </c>
      <c r="F164" s="30">
        <v>0</v>
      </c>
      <c r="G164">
        <f t="shared" si="29"/>
        <v>0</v>
      </c>
      <c r="I164" s="25">
        <f t="shared" si="30"/>
        <v>0</v>
      </c>
      <c r="J164" s="7">
        <f>+IFR!AD164</f>
        <v>0</v>
      </c>
      <c r="K164" s="15">
        <f t="shared" si="34"/>
        <v>0.95</v>
      </c>
      <c r="L164" s="25">
        <f t="shared" si="31"/>
        <v>0</v>
      </c>
      <c r="M164" s="15">
        <v>1</v>
      </c>
      <c r="N164" s="15">
        <v>1</v>
      </c>
      <c r="P164" s="25">
        <f t="shared" si="32"/>
        <v>0</v>
      </c>
      <c r="R164" s="4">
        <f t="shared" si="35"/>
        <v>0</v>
      </c>
      <c r="T164" s="6">
        <f>+R164*(assessment!$J$277*assessment!$E$3)</f>
        <v>0</v>
      </c>
      <c r="V164" s="7">
        <f>+T164/payroll!F164</f>
        <v>0</v>
      </c>
      <c r="X164" s="6">
        <f>IF(V164&lt;$X$2,T164,+payroll!F164*$X$2)</f>
        <v>0</v>
      </c>
      <c r="Z164" s="6">
        <f t="shared" si="33"/>
        <v>0</v>
      </c>
    </row>
    <row r="165" spans="1:26" ht="12.75" outlineLevel="1">
      <c r="A165" t="s">
        <v>260</v>
      </c>
      <c r="B165" t="s">
        <v>261</v>
      </c>
      <c r="D165" s="30">
        <v>0</v>
      </c>
      <c r="E165" s="30">
        <v>0</v>
      </c>
      <c r="F165" s="30">
        <v>0</v>
      </c>
      <c r="G165">
        <f t="shared" si="29"/>
        <v>0</v>
      </c>
      <c r="I165" s="25">
        <f t="shared" si="30"/>
        <v>0</v>
      </c>
      <c r="J165" s="7">
        <f>+IFR!AD165</f>
        <v>0</v>
      </c>
      <c r="K165" s="15">
        <f t="shared" si="34"/>
        <v>0.95</v>
      </c>
      <c r="L165" s="25">
        <f t="shared" si="31"/>
        <v>0</v>
      </c>
      <c r="M165" s="15">
        <v>1</v>
      </c>
      <c r="N165" s="15">
        <v>1</v>
      </c>
      <c r="P165" s="25">
        <f t="shared" si="32"/>
        <v>0</v>
      </c>
      <c r="R165" s="4">
        <f t="shared" si="35"/>
        <v>0</v>
      </c>
      <c r="T165" s="6">
        <f>+R165*(assessment!$J$277*assessment!$E$3)</f>
        <v>0</v>
      </c>
      <c r="V165" s="7">
        <f>+T165/payroll!F165</f>
        <v>0</v>
      </c>
      <c r="X165" s="6">
        <f>IF(V165&lt;$X$2,T165,+payroll!F165*$X$2)</f>
        <v>0</v>
      </c>
      <c r="Z165" s="6">
        <f t="shared" si="33"/>
        <v>0</v>
      </c>
    </row>
    <row r="166" spans="1:26" ht="12.75" outlineLevel="1">
      <c r="A166" t="s">
        <v>262</v>
      </c>
      <c r="B166" t="s">
        <v>263</v>
      </c>
      <c r="D166" s="30">
        <v>0</v>
      </c>
      <c r="E166" s="30">
        <v>0</v>
      </c>
      <c r="F166" s="30">
        <v>0</v>
      </c>
      <c r="G166">
        <f t="shared" si="29"/>
        <v>0</v>
      </c>
      <c r="I166" s="25">
        <f t="shared" si="30"/>
        <v>0</v>
      </c>
      <c r="J166" s="7">
        <f>+IFR!AD166</f>
        <v>0</v>
      </c>
      <c r="K166" s="15">
        <f t="shared" si="34"/>
        <v>0.95</v>
      </c>
      <c r="L166" s="25">
        <f t="shared" si="31"/>
        <v>0</v>
      </c>
      <c r="M166" s="15">
        <v>1</v>
      </c>
      <c r="N166" s="15">
        <v>1</v>
      </c>
      <c r="P166" s="25">
        <f t="shared" si="32"/>
        <v>0</v>
      </c>
      <c r="R166" s="4">
        <f t="shared" si="35"/>
        <v>0</v>
      </c>
      <c r="T166" s="6">
        <f>+R166*(assessment!$J$277*assessment!$E$3)</f>
        <v>0</v>
      </c>
      <c r="V166" s="7">
        <f>+T166/payroll!F166</f>
        <v>0</v>
      </c>
      <c r="X166" s="6">
        <f>IF(V166&lt;$X$2,T166,+payroll!F166*$X$2)</f>
        <v>0</v>
      </c>
      <c r="Z166" s="6">
        <f t="shared" si="33"/>
        <v>0</v>
      </c>
    </row>
    <row r="167" spans="1:26" ht="12.75" outlineLevel="1">
      <c r="A167" t="s">
        <v>515</v>
      </c>
      <c r="B167" t="s">
        <v>516</v>
      </c>
      <c r="D167" s="30">
        <v>0</v>
      </c>
      <c r="E167" s="30">
        <v>0</v>
      </c>
      <c r="F167" s="30">
        <v>0</v>
      </c>
      <c r="G167">
        <f>SUM(D167:F167)</f>
        <v>0</v>
      </c>
      <c r="I167" s="25">
        <f>AVERAGE(D167:F167)</f>
        <v>0</v>
      </c>
      <c r="J167" s="7">
        <f>+IFR!AD167</f>
        <v>0</v>
      </c>
      <c r="K167" s="15">
        <f t="shared" si="34"/>
        <v>0.95</v>
      </c>
      <c r="L167" s="25">
        <f>+I167*K167</f>
        <v>0</v>
      </c>
      <c r="M167" s="15">
        <v>1</v>
      </c>
      <c r="N167" s="15">
        <v>1</v>
      </c>
      <c r="P167" s="25">
        <f>+L167*M167*N167</f>
        <v>0</v>
      </c>
      <c r="R167" s="4">
        <f t="shared" si="35"/>
        <v>0</v>
      </c>
      <c r="T167" s="6">
        <f>+R167*(assessment!$J$277*assessment!$E$3)</f>
        <v>0</v>
      </c>
      <c r="V167" s="7">
        <f>+T167/payroll!F167</f>
        <v>0</v>
      </c>
      <c r="X167" s="6">
        <f>IF(V167&lt;$X$2,T167,+payroll!F167*$X$2)</f>
        <v>0</v>
      </c>
      <c r="Z167" s="6">
        <f>+T167-X167</f>
        <v>0</v>
      </c>
    </row>
    <row r="168" spans="1:26" ht="12.75" outlineLevel="1">
      <c r="A168" t="s">
        <v>264</v>
      </c>
      <c r="B168" t="s">
        <v>265</v>
      </c>
      <c r="D168" s="30">
        <v>0</v>
      </c>
      <c r="E168" s="30">
        <v>0</v>
      </c>
      <c r="F168" s="30">
        <v>0</v>
      </c>
      <c r="G168">
        <f t="shared" si="29"/>
        <v>0</v>
      </c>
      <c r="I168" s="25">
        <f t="shared" si="30"/>
        <v>0</v>
      </c>
      <c r="J168" s="7">
        <f>+IFR!AD168</f>
        <v>0</v>
      </c>
      <c r="K168" s="15">
        <f t="shared" si="34"/>
        <v>0.95</v>
      </c>
      <c r="L168" s="25">
        <f t="shared" si="31"/>
        <v>0</v>
      </c>
      <c r="M168" s="15">
        <v>1</v>
      </c>
      <c r="N168" s="15">
        <v>1</v>
      </c>
      <c r="P168" s="25">
        <f t="shared" si="32"/>
        <v>0</v>
      </c>
      <c r="R168" s="4">
        <f t="shared" si="35"/>
        <v>0</v>
      </c>
      <c r="T168" s="6">
        <f>+R168*(assessment!$J$277*assessment!$E$3)</f>
        <v>0</v>
      </c>
      <c r="V168" s="7">
        <f>+T168/payroll!F168</f>
        <v>0</v>
      </c>
      <c r="X168" s="6">
        <f>IF(V168&lt;$X$2,T168,+payroll!F168*$X$2)</f>
        <v>0</v>
      </c>
      <c r="Z168" s="6">
        <f t="shared" si="33"/>
        <v>0</v>
      </c>
    </row>
    <row r="169" spans="1:26" ht="12.75" outlineLevel="1">
      <c r="A169" t="s">
        <v>266</v>
      </c>
      <c r="B169" t="s">
        <v>267</v>
      </c>
      <c r="D169" s="30">
        <v>5</v>
      </c>
      <c r="E169" s="30">
        <v>1</v>
      </c>
      <c r="F169" s="30">
        <v>5</v>
      </c>
      <c r="G169">
        <f t="shared" si="29"/>
        <v>11</v>
      </c>
      <c r="I169" s="25">
        <f t="shared" si="30"/>
        <v>3.6666666666666665</v>
      </c>
      <c r="J169" s="7">
        <f>+IFR!AD169</f>
        <v>0.005862253946439674</v>
      </c>
      <c r="K169" s="15">
        <f t="shared" si="34"/>
        <v>0.95</v>
      </c>
      <c r="L169" s="25">
        <f t="shared" si="31"/>
        <v>3.483333333333333</v>
      </c>
      <c r="M169" s="15">
        <v>1</v>
      </c>
      <c r="N169" s="15">
        <v>1</v>
      </c>
      <c r="P169" s="25">
        <f t="shared" si="32"/>
        <v>3.483333333333333</v>
      </c>
      <c r="R169" s="4">
        <f t="shared" si="35"/>
        <v>0.0004906103286384976</v>
      </c>
      <c r="T169" s="6">
        <f>+R169*(assessment!$J$277*assessment!$E$3)</f>
        <v>4001.273041397887</v>
      </c>
      <c r="V169" s="7">
        <f>+T169/payroll!F169</f>
        <v>0.00015438956709216105</v>
      </c>
      <c r="X169" s="6">
        <f>IF(V169&lt;$X$2,T169,+payroll!F169*$X$2)</f>
        <v>4001.273041397887</v>
      </c>
      <c r="Z169" s="6">
        <f t="shared" si="33"/>
        <v>0</v>
      </c>
    </row>
    <row r="170" spans="1:26" ht="12.75" outlineLevel="1">
      <c r="A170" t="s">
        <v>268</v>
      </c>
      <c r="B170" t="s">
        <v>269</v>
      </c>
      <c r="D170" s="30">
        <v>0</v>
      </c>
      <c r="E170" s="30">
        <v>0</v>
      </c>
      <c r="F170" s="30">
        <v>0</v>
      </c>
      <c r="G170">
        <f t="shared" si="29"/>
        <v>0</v>
      </c>
      <c r="I170" s="25">
        <f t="shared" si="30"/>
        <v>0</v>
      </c>
      <c r="J170" s="7">
        <f>+IFR!AD170</f>
        <v>0</v>
      </c>
      <c r="K170" s="15">
        <f t="shared" si="34"/>
        <v>0.95</v>
      </c>
      <c r="L170" s="25">
        <f t="shared" si="31"/>
        <v>0</v>
      </c>
      <c r="M170" s="15">
        <v>1</v>
      </c>
      <c r="N170" s="15">
        <v>1</v>
      </c>
      <c r="P170" s="25">
        <f t="shared" si="32"/>
        <v>0</v>
      </c>
      <c r="R170" s="4">
        <f t="shared" si="35"/>
        <v>0</v>
      </c>
      <c r="T170" s="6">
        <f>+R170*(assessment!$J$277*assessment!$E$3)</f>
        <v>0</v>
      </c>
      <c r="V170" s="7">
        <f>+T170/payroll!F170</f>
        <v>0</v>
      </c>
      <c r="X170" s="6">
        <f>IF(V170&lt;$X$2,T170,+payroll!F170*$X$2)</f>
        <v>0</v>
      </c>
      <c r="Z170" s="6">
        <f t="shared" si="33"/>
        <v>0</v>
      </c>
    </row>
    <row r="171" spans="1:26" ht="12.75" outlineLevel="1">
      <c r="A171" t="s">
        <v>270</v>
      </c>
      <c r="B171" t="s">
        <v>271</v>
      </c>
      <c r="D171" s="30">
        <v>0</v>
      </c>
      <c r="E171" s="30">
        <v>0</v>
      </c>
      <c r="F171" s="30">
        <v>0</v>
      </c>
      <c r="G171">
        <f aca="true" t="shared" si="36" ref="G171:G234">SUM(D171:F171)</f>
        <v>0</v>
      </c>
      <c r="I171" s="25">
        <f t="shared" si="30"/>
        <v>0</v>
      </c>
      <c r="J171" s="7">
        <f>+IFR!AD171</f>
        <v>0</v>
      </c>
      <c r="K171" s="15">
        <f t="shared" si="34"/>
        <v>0.95</v>
      </c>
      <c r="L171" s="25">
        <f t="shared" si="31"/>
        <v>0</v>
      </c>
      <c r="M171" s="15">
        <v>1</v>
      </c>
      <c r="N171" s="15">
        <v>1</v>
      </c>
      <c r="P171" s="25">
        <f aca="true" t="shared" si="37" ref="P171:P234">+L171*M171*N171</f>
        <v>0</v>
      </c>
      <c r="R171" s="4">
        <f aca="true" t="shared" si="38" ref="R171:R202">+P171/$P$269</f>
        <v>0</v>
      </c>
      <c r="T171" s="6">
        <f>+R171*(assessment!$J$277*assessment!$E$3)</f>
        <v>0</v>
      </c>
      <c r="V171" s="7">
        <f>+T171/payroll!F171</f>
        <v>0</v>
      </c>
      <c r="X171" s="6">
        <f>IF(V171&lt;$X$2,T171,+payroll!F171*$X$2)</f>
        <v>0</v>
      </c>
      <c r="Z171" s="6">
        <f aca="true" t="shared" si="39" ref="Z171:Z234">+T171-X171</f>
        <v>0</v>
      </c>
    </row>
    <row r="172" spans="1:26" ht="12.75" outlineLevel="1">
      <c r="A172" t="s">
        <v>272</v>
      </c>
      <c r="B172" t="s">
        <v>273</v>
      </c>
      <c r="D172" s="30">
        <v>1</v>
      </c>
      <c r="E172" s="30">
        <v>1</v>
      </c>
      <c r="F172" s="30">
        <v>0</v>
      </c>
      <c r="G172">
        <f t="shared" si="36"/>
        <v>2</v>
      </c>
      <c r="I172" s="25">
        <f aca="true" t="shared" si="40" ref="I172:I235">AVERAGE(D172:F172)</f>
        <v>0.6666666666666666</v>
      </c>
      <c r="J172" s="7">
        <f>+IFR!AD172</f>
        <v>0.005</v>
      </c>
      <c r="K172" s="15">
        <f t="shared" si="34"/>
        <v>0.95</v>
      </c>
      <c r="L172" s="25">
        <f aca="true" t="shared" si="41" ref="L172:L235">+I172*K172</f>
        <v>0.6333333333333333</v>
      </c>
      <c r="M172" s="15">
        <v>1</v>
      </c>
      <c r="N172" s="15">
        <v>1</v>
      </c>
      <c r="P172" s="25">
        <f t="shared" si="37"/>
        <v>0.6333333333333333</v>
      </c>
      <c r="R172" s="4">
        <f t="shared" si="38"/>
        <v>8.92018779342723E-05</v>
      </c>
      <c r="T172" s="6">
        <f>+R172*(assessment!$J$277*assessment!$E$3)</f>
        <v>727.5041893450704</v>
      </c>
      <c r="V172" s="7">
        <f>+T172/payroll!F172</f>
        <v>0.00022713514891301663</v>
      </c>
      <c r="X172" s="6">
        <f>IF(V172&lt;$X$2,T172,+payroll!F172*$X$2)</f>
        <v>727.5041893450704</v>
      </c>
      <c r="Z172" s="6">
        <f t="shared" si="39"/>
        <v>0</v>
      </c>
    </row>
    <row r="173" spans="1:26" ht="12.75" outlineLevel="1">
      <c r="A173" t="s">
        <v>274</v>
      </c>
      <c r="B173" t="s">
        <v>275</v>
      </c>
      <c r="D173" s="30">
        <v>0</v>
      </c>
      <c r="E173" s="30">
        <v>0</v>
      </c>
      <c r="F173" s="30">
        <v>0</v>
      </c>
      <c r="G173">
        <f t="shared" si="36"/>
        <v>0</v>
      </c>
      <c r="I173" s="25">
        <f t="shared" si="40"/>
        <v>0</v>
      </c>
      <c r="J173" s="7">
        <f>+IFR!AD173</f>
        <v>0</v>
      </c>
      <c r="K173" s="15">
        <f t="shared" si="34"/>
        <v>0.95</v>
      </c>
      <c r="L173" s="25">
        <f t="shared" si="41"/>
        <v>0</v>
      </c>
      <c r="M173" s="15">
        <v>1</v>
      </c>
      <c r="N173" s="15">
        <v>1</v>
      </c>
      <c r="P173" s="25">
        <f t="shared" si="37"/>
        <v>0</v>
      </c>
      <c r="R173" s="4">
        <f t="shared" si="38"/>
        <v>0</v>
      </c>
      <c r="T173" s="6">
        <f>+R173*(assessment!$J$277*assessment!$E$3)</f>
        <v>0</v>
      </c>
      <c r="V173" s="7">
        <f>+T173/payroll!F173</f>
        <v>0</v>
      </c>
      <c r="X173" s="6">
        <f>IF(V173&lt;$X$2,T173,+payroll!F173*$X$2)</f>
        <v>0</v>
      </c>
      <c r="Z173" s="6">
        <f t="shared" si="39"/>
        <v>0</v>
      </c>
    </row>
    <row r="174" spans="1:26" ht="12.75" outlineLevel="1">
      <c r="A174" t="s">
        <v>276</v>
      </c>
      <c r="B174" t="s">
        <v>277</v>
      </c>
      <c r="D174" s="30">
        <v>0</v>
      </c>
      <c r="E174" s="30">
        <v>0</v>
      </c>
      <c r="F174" s="30">
        <v>0</v>
      </c>
      <c r="G174">
        <f t="shared" si="36"/>
        <v>0</v>
      </c>
      <c r="I174" s="25">
        <f t="shared" si="40"/>
        <v>0</v>
      </c>
      <c r="J174" s="7">
        <f>+IFR!AD174</f>
        <v>0</v>
      </c>
      <c r="K174" s="15">
        <f t="shared" si="34"/>
        <v>0.95</v>
      </c>
      <c r="L174" s="25">
        <f t="shared" si="41"/>
        <v>0</v>
      </c>
      <c r="M174" s="15">
        <v>1</v>
      </c>
      <c r="N174" s="15">
        <v>1</v>
      </c>
      <c r="P174" s="25">
        <f t="shared" si="37"/>
        <v>0</v>
      </c>
      <c r="R174" s="4">
        <f t="shared" si="38"/>
        <v>0</v>
      </c>
      <c r="T174" s="6">
        <f>+R174*(assessment!$J$277*assessment!$E$3)</f>
        <v>0</v>
      </c>
      <c r="V174" s="7">
        <f>+T174/payroll!F174</f>
        <v>0</v>
      </c>
      <c r="X174" s="6">
        <f>IF(V174&lt;$X$2,T174,+payroll!F174*$X$2)</f>
        <v>0</v>
      </c>
      <c r="Z174" s="6">
        <f t="shared" si="39"/>
        <v>0</v>
      </c>
    </row>
    <row r="175" spans="1:26" ht="12.75" outlineLevel="1">
      <c r="A175" t="s">
        <v>278</v>
      </c>
      <c r="B175" t="s">
        <v>279</v>
      </c>
      <c r="D175" s="30">
        <v>0</v>
      </c>
      <c r="E175" s="30">
        <v>0</v>
      </c>
      <c r="F175" s="30">
        <v>0</v>
      </c>
      <c r="G175">
        <f t="shared" si="36"/>
        <v>0</v>
      </c>
      <c r="I175" s="25">
        <f t="shared" si="40"/>
        <v>0</v>
      </c>
      <c r="J175" s="7">
        <f>+IFR!AD175</f>
        <v>0</v>
      </c>
      <c r="K175" s="15">
        <f t="shared" si="34"/>
        <v>0.95</v>
      </c>
      <c r="L175" s="25">
        <f t="shared" si="41"/>
        <v>0</v>
      </c>
      <c r="M175" s="15">
        <v>1</v>
      </c>
      <c r="N175" s="15">
        <v>1</v>
      </c>
      <c r="P175" s="25">
        <f t="shared" si="37"/>
        <v>0</v>
      </c>
      <c r="R175" s="4">
        <f t="shared" si="38"/>
        <v>0</v>
      </c>
      <c r="T175" s="6">
        <f>+R175*(assessment!$J$277*assessment!$E$3)</f>
        <v>0</v>
      </c>
      <c r="V175" s="7">
        <f>+T175/payroll!F175</f>
        <v>0</v>
      </c>
      <c r="X175" s="6">
        <f>IF(V175&lt;$X$2,T175,+payroll!F175*$X$2)</f>
        <v>0</v>
      </c>
      <c r="Z175" s="6">
        <f t="shared" si="39"/>
        <v>0</v>
      </c>
    </row>
    <row r="176" spans="1:26" ht="12.75" outlineLevel="1">
      <c r="A176" t="s">
        <v>280</v>
      </c>
      <c r="B176" t="s">
        <v>281</v>
      </c>
      <c r="D176" s="30">
        <v>4</v>
      </c>
      <c r="E176" s="30">
        <v>13</v>
      </c>
      <c r="F176" s="30">
        <v>16</v>
      </c>
      <c r="G176">
        <f t="shared" si="36"/>
        <v>33</v>
      </c>
      <c r="I176" s="25">
        <f t="shared" si="40"/>
        <v>11</v>
      </c>
      <c r="J176" s="7">
        <f>+IFR!AD176</f>
        <v>0.041973025649392225</v>
      </c>
      <c r="K176" s="15">
        <f t="shared" si="34"/>
        <v>1</v>
      </c>
      <c r="L176" s="25">
        <f t="shared" si="41"/>
        <v>11</v>
      </c>
      <c r="M176" s="15">
        <v>1</v>
      </c>
      <c r="N176" s="15">
        <v>1</v>
      </c>
      <c r="P176" s="25">
        <f t="shared" si="37"/>
        <v>11</v>
      </c>
      <c r="R176" s="4">
        <f t="shared" si="38"/>
        <v>0.0015492957746478873</v>
      </c>
      <c r="T176" s="6">
        <f>+R176*(assessment!$J$277*assessment!$E$3)</f>
        <v>12635.59907809859</v>
      </c>
      <c r="V176" s="7">
        <f>+T176/payroll!F176</f>
        <v>0.0011973990118740562</v>
      </c>
      <c r="X176" s="6">
        <f>IF(V176&lt;$X$2,T176,+payroll!F176*$X$2)</f>
        <v>12635.59907809859</v>
      </c>
      <c r="Z176" s="6">
        <f t="shared" si="39"/>
        <v>0</v>
      </c>
    </row>
    <row r="177" spans="1:26" ht="12.75" outlineLevel="1">
      <c r="A177" t="s">
        <v>282</v>
      </c>
      <c r="B177" t="s">
        <v>283</v>
      </c>
      <c r="D177" s="30">
        <v>0</v>
      </c>
      <c r="E177" s="30">
        <v>0</v>
      </c>
      <c r="F177" s="30">
        <v>0</v>
      </c>
      <c r="G177">
        <f t="shared" si="36"/>
        <v>0</v>
      </c>
      <c r="I177" s="25">
        <f t="shared" si="40"/>
        <v>0</v>
      </c>
      <c r="J177" s="7">
        <f>+IFR!AD177</f>
        <v>0</v>
      </c>
      <c r="K177" s="15">
        <f t="shared" si="34"/>
        <v>0.95</v>
      </c>
      <c r="L177" s="25">
        <f t="shared" si="41"/>
        <v>0</v>
      </c>
      <c r="M177" s="15">
        <v>1</v>
      </c>
      <c r="N177" s="15">
        <v>1</v>
      </c>
      <c r="P177" s="25">
        <f t="shared" si="37"/>
        <v>0</v>
      </c>
      <c r="R177" s="4">
        <f t="shared" si="38"/>
        <v>0</v>
      </c>
      <c r="T177" s="6">
        <f>+R177*(assessment!$J$277*assessment!$E$3)</f>
        <v>0</v>
      </c>
      <c r="V177" s="7">
        <f>+T177/payroll!F177</f>
        <v>0</v>
      </c>
      <c r="X177" s="6">
        <f>IF(V177&lt;$X$2,T177,+payroll!F177*$X$2)</f>
        <v>0</v>
      </c>
      <c r="Z177" s="6">
        <f t="shared" si="39"/>
        <v>0</v>
      </c>
    </row>
    <row r="178" spans="1:26" ht="12.75" outlineLevel="1">
      <c r="A178" t="s">
        <v>284</v>
      </c>
      <c r="B178" t="s">
        <v>285</v>
      </c>
      <c r="D178" s="30">
        <v>0</v>
      </c>
      <c r="E178" s="30">
        <v>0</v>
      </c>
      <c r="F178" s="30">
        <v>0</v>
      </c>
      <c r="G178">
        <f t="shared" si="36"/>
        <v>0</v>
      </c>
      <c r="I178" s="25">
        <f t="shared" si="40"/>
        <v>0</v>
      </c>
      <c r="J178" s="7">
        <f>+IFR!AD178</f>
        <v>0</v>
      </c>
      <c r="K178" s="15">
        <f t="shared" si="34"/>
        <v>0.95</v>
      </c>
      <c r="L178" s="25">
        <f t="shared" si="41"/>
        <v>0</v>
      </c>
      <c r="M178" s="15">
        <v>1</v>
      </c>
      <c r="N178" s="15">
        <v>1</v>
      </c>
      <c r="P178" s="25">
        <f t="shared" si="37"/>
        <v>0</v>
      </c>
      <c r="R178" s="4">
        <f t="shared" si="38"/>
        <v>0</v>
      </c>
      <c r="T178" s="6">
        <f>+R178*(assessment!$J$277*assessment!$E$3)</f>
        <v>0</v>
      </c>
      <c r="V178" s="7">
        <f>+T178/payroll!F178</f>
        <v>0</v>
      </c>
      <c r="X178" s="6">
        <f>IF(V178&lt;$X$2,T178,+payroll!F178*$X$2)</f>
        <v>0</v>
      </c>
      <c r="Z178" s="6">
        <f t="shared" si="39"/>
        <v>0</v>
      </c>
    </row>
    <row r="179" spans="1:26" ht="12.75" outlineLevel="1">
      <c r="A179" t="s">
        <v>286</v>
      </c>
      <c r="B179" t="s">
        <v>287</v>
      </c>
      <c r="D179" s="30">
        <v>0</v>
      </c>
      <c r="E179" s="30">
        <v>0</v>
      </c>
      <c r="F179" s="30">
        <v>0</v>
      </c>
      <c r="G179">
        <f t="shared" si="36"/>
        <v>0</v>
      </c>
      <c r="I179" s="25">
        <f t="shared" si="40"/>
        <v>0</v>
      </c>
      <c r="J179" s="7">
        <f>+IFR!AD179</f>
        <v>0</v>
      </c>
      <c r="K179" s="15">
        <f t="shared" si="34"/>
        <v>0.95</v>
      </c>
      <c r="L179" s="25">
        <f t="shared" si="41"/>
        <v>0</v>
      </c>
      <c r="M179" s="15">
        <v>1</v>
      </c>
      <c r="N179" s="15">
        <v>1</v>
      </c>
      <c r="P179" s="25">
        <f t="shared" si="37"/>
        <v>0</v>
      </c>
      <c r="R179" s="4">
        <f t="shared" si="38"/>
        <v>0</v>
      </c>
      <c r="T179" s="6">
        <f>+R179*(assessment!$J$277*assessment!$E$3)</f>
        <v>0</v>
      </c>
      <c r="V179" s="7">
        <f>+T179/payroll!F179</f>
        <v>0</v>
      </c>
      <c r="X179" s="6">
        <f>IF(V179&lt;$X$2,T179,+payroll!F179*$X$2)</f>
        <v>0</v>
      </c>
      <c r="Z179" s="6">
        <f t="shared" si="39"/>
        <v>0</v>
      </c>
    </row>
    <row r="180" spans="1:26" ht="12.75" outlineLevel="1">
      <c r="A180" t="s">
        <v>288</v>
      </c>
      <c r="B180" t="s">
        <v>289</v>
      </c>
      <c r="D180" s="30">
        <v>0</v>
      </c>
      <c r="E180" s="30">
        <v>1</v>
      </c>
      <c r="F180" s="30">
        <v>0</v>
      </c>
      <c r="G180">
        <f t="shared" si="36"/>
        <v>1</v>
      </c>
      <c r="I180" s="25">
        <f t="shared" si="40"/>
        <v>0.3333333333333333</v>
      </c>
      <c r="J180" s="7">
        <f>+IFR!AD180</f>
        <v>0.0033333333333333335</v>
      </c>
      <c r="K180" s="15">
        <f t="shared" si="34"/>
        <v>0.95</v>
      </c>
      <c r="L180" s="25">
        <f t="shared" si="41"/>
        <v>0.31666666666666665</v>
      </c>
      <c r="M180" s="15">
        <v>1</v>
      </c>
      <c r="N180" s="15">
        <v>1</v>
      </c>
      <c r="P180" s="25">
        <f t="shared" si="37"/>
        <v>0.31666666666666665</v>
      </c>
      <c r="R180" s="4">
        <f t="shared" si="38"/>
        <v>4.460093896713615E-05</v>
      </c>
      <c r="T180" s="6">
        <f>+R180*(assessment!$J$277*assessment!$E$3)</f>
        <v>363.7520946725352</v>
      </c>
      <c r="V180" s="7">
        <f>+T180/payroll!F180</f>
        <v>0.000513168148566886</v>
      </c>
      <c r="X180" s="6">
        <f>IF(V180&lt;$X$2,T180,+payroll!F180*$X$2)</f>
        <v>363.7520946725352</v>
      </c>
      <c r="Z180" s="6">
        <f t="shared" si="39"/>
        <v>0</v>
      </c>
    </row>
    <row r="181" spans="1:26" ht="12.75" outlineLevel="1">
      <c r="A181" t="s">
        <v>290</v>
      </c>
      <c r="B181" t="s">
        <v>291</v>
      </c>
      <c r="D181" s="30">
        <v>0</v>
      </c>
      <c r="E181" s="30">
        <v>0</v>
      </c>
      <c r="F181" s="30">
        <v>0</v>
      </c>
      <c r="G181">
        <f t="shared" si="36"/>
        <v>0</v>
      </c>
      <c r="I181" s="25">
        <f t="shared" si="40"/>
        <v>0</v>
      </c>
      <c r="J181" s="7">
        <f>+IFR!AD181</f>
        <v>0</v>
      </c>
      <c r="K181" s="15">
        <f t="shared" si="34"/>
        <v>0.95</v>
      </c>
      <c r="L181" s="25">
        <f t="shared" si="41"/>
        <v>0</v>
      </c>
      <c r="M181" s="15">
        <v>1</v>
      </c>
      <c r="N181" s="15">
        <v>1</v>
      </c>
      <c r="P181" s="25">
        <f t="shared" si="37"/>
        <v>0</v>
      </c>
      <c r="R181" s="4">
        <f t="shared" si="38"/>
        <v>0</v>
      </c>
      <c r="T181" s="6">
        <f>+R181*(assessment!$J$277*assessment!$E$3)</f>
        <v>0</v>
      </c>
      <c r="V181" s="7">
        <f>+T181/payroll!F181</f>
        <v>0</v>
      </c>
      <c r="X181" s="6">
        <f>IF(V181&lt;$X$2,T181,+payroll!F181*$X$2)</f>
        <v>0</v>
      </c>
      <c r="Z181" s="6">
        <f t="shared" si="39"/>
        <v>0</v>
      </c>
    </row>
    <row r="182" spans="1:26" ht="12.75" outlineLevel="1">
      <c r="A182" t="s">
        <v>292</v>
      </c>
      <c r="B182" t="s">
        <v>293</v>
      </c>
      <c r="D182" s="30">
        <v>0</v>
      </c>
      <c r="E182" s="30">
        <v>0</v>
      </c>
      <c r="F182" s="30">
        <v>0</v>
      </c>
      <c r="G182">
        <f t="shared" si="36"/>
        <v>0</v>
      </c>
      <c r="I182" s="25">
        <f t="shared" si="40"/>
        <v>0</v>
      </c>
      <c r="J182" s="7">
        <f>+IFR!AD182</f>
        <v>0</v>
      </c>
      <c r="K182" s="15">
        <f t="shared" si="34"/>
        <v>0.95</v>
      </c>
      <c r="L182" s="25">
        <f t="shared" si="41"/>
        <v>0</v>
      </c>
      <c r="M182" s="15">
        <v>1</v>
      </c>
      <c r="N182" s="15">
        <v>1</v>
      </c>
      <c r="P182" s="25">
        <f t="shared" si="37"/>
        <v>0</v>
      </c>
      <c r="R182" s="4">
        <f t="shared" si="38"/>
        <v>0</v>
      </c>
      <c r="T182" s="6">
        <f>+R182*(assessment!$J$277*assessment!$E$3)</f>
        <v>0</v>
      </c>
      <c r="V182" s="7">
        <f>+T182/payroll!F182</f>
        <v>0</v>
      </c>
      <c r="X182" s="6">
        <f>IF(V182&lt;$X$2,T182,+payroll!F182*$X$2)</f>
        <v>0</v>
      </c>
      <c r="Z182" s="6">
        <f t="shared" si="39"/>
        <v>0</v>
      </c>
    </row>
    <row r="183" spans="1:26" ht="12.75" outlineLevel="1">
      <c r="A183" t="s">
        <v>294</v>
      </c>
      <c r="B183" t="s">
        <v>295</v>
      </c>
      <c r="D183" s="30">
        <v>1</v>
      </c>
      <c r="E183" s="30">
        <v>0</v>
      </c>
      <c r="F183" s="30">
        <v>0</v>
      </c>
      <c r="G183">
        <f t="shared" si="36"/>
        <v>1</v>
      </c>
      <c r="I183" s="25">
        <f t="shared" si="40"/>
        <v>0.3333333333333333</v>
      </c>
      <c r="J183" s="7">
        <f>+IFR!AD183</f>
        <v>0.0016666666666666668</v>
      </c>
      <c r="K183" s="15">
        <f t="shared" si="34"/>
        <v>0.95</v>
      </c>
      <c r="L183" s="25">
        <f t="shared" si="41"/>
        <v>0.31666666666666665</v>
      </c>
      <c r="M183" s="15">
        <v>1</v>
      </c>
      <c r="N183" s="15">
        <v>1</v>
      </c>
      <c r="P183" s="25">
        <f t="shared" si="37"/>
        <v>0.31666666666666665</v>
      </c>
      <c r="R183" s="4">
        <f t="shared" si="38"/>
        <v>4.460093896713615E-05</v>
      </c>
      <c r="T183" s="6">
        <f>+R183*(assessment!$J$277*assessment!$E$3)</f>
        <v>363.7520946725352</v>
      </c>
      <c r="V183" s="7">
        <f>+T183/payroll!F183</f>
        <v>0.0001954118242888355</v>
      </c>
      <c r="X183" s="6">
        <f>IF(V183&lt;$X$2,T183,+payroll!F183*$X$2)</f>
        <v>363.7520946725352</v>
      </c>
      <c r="Z183" s="6">
        <f t="shared" si="39"/>
        <v>0</v>
      </c>
    </row>
    <row r="184" spans="1:26" ht="12.75" outlineLevel="1">
      <c r="A184" t="s">
        <v>296</v>
      </c>
      <c r="B184" t="s">
        <v>297</v>
      </c>
      <c r="D184" s="30">
        <v>0</v>
      </c>
      <c r="E184" s="30">
        <v>0</v>
      </c>
      <c r="F184" s="30">
        <v>0</v>
      </c>
      <c r="G184">
        <f t="shared" si="36"/>
        <v>0</v>
      </c>
      <c r="I184" s="25">
        <f t="shared" si="40"/>
        <v>0</v>
      </c>
      <c r="J184" s="7">
        <f>+IFR!AD184</f>
        <v>0</v>
      </c>
      <c r="K184" s="15">
        <f t="shared" si="34"/>
        <v>0.95</v>
      </c>
      <c r="L184" s="25">
        <f t="shared" si="41"/>
        <v>0</v>
      </c>
      <c r="M184" s="15">
        <v>1</v>
      </c>
      <c r="N184" s="15">
        <v>1</v>
      </c>
      <c r="P184" s="25">
        <f t="shared" si="37"/>
        <v>0</v>
      </c>
      <c r="R184" s="4">
        <f t="shared" si="38"/>
        <v>0</v>
      </c>
      <c r="T184" s="6">
        <f>+R184*(assessment!$J$277*assessment!$E$3)</f>
        <v>0</v>
      </c>
      <c r="V184" s="7">
        <f>+T184/payroll!F184</f>
        <v>0</v>
      </c>
      <c r="X184" s="6">
        <f>IF(V184&lt;$X$2,T184,+payroll!F184*$X$2)</f>
        <v>0</v>
      </c>
      <c r="Z184" s="6">
        <f t="shared" si="39"/>
        <v>0</v>
      </c>
    </row>
    <row r="185" spans="1:26" ht="12.75" outlineLevel="1">
      <c r="A185" t="s">
        <v>298</v>
      </c>
      <c r="B185" t="s">
        <v>299</v>
      </c>
      <c r="D185" s="30">
        <v>0</v>
      </c>
      <c r="E185" s="30">
        <v>0</v>
      </c>
      <c r="F185" s="30">
        <v>0</v>
      </c>
      <c r="G185">
        <f t="shared" si="36"/>
        <v>0</v>
      </c>
      <c r="I185" s="25">
        <f t="shared" si="40"/>
        <v>0</v>
      </c>
      <c r="J185" s="7">
        <f>+IFR!AD185</f>
        <v>0</v>
      </c>
      <c r="K185" s="15">
        <f t="shared" si="34"/>
        <v>0.95</v>
      </c>
      <c r="L185" s="25">
        <f t="shared" si="41"/>
        <v>0</v>
      </c>
      <c r="M185" s="15">
        <v>1</v>
      </c>
      <c r="N185" s="15">
        <v>1</v>
      </c>
      <c r="P185" s="25">
        <f t="shared" si="37"/>
        <v>0</v>
      </c>
      <c r="R185" s="4">
        <f t="shared" si="38"/>
        <v>0</v>
      </c>
      <c r="T185" s="6">
        <f>+R185*(assessment!$J$277*assessment!$E$3)</f>
        <v>0</v>
      </c>
      <c r="V185" s="7">
        <f>+T185/payroll!F185</f>
        <v>0</v>
      </c>
      <c r="X185" s="6">
        <f>IF(V185&lt;$X$2,T185,+payroll!F185*$X$2)</f>
        <v>0</v>
      </c>
      <c r="Z185" s="6">
        <f t="shared" si="39"/>
        <v>0</v>
      </c>
    </row>
    <row r="186" spans="1:26" ht="12.75" outlineLevel="1">
      <c r="A186" t="s">
        <v>300</v>
      </c>
      <c r="B186" t="s">
        <v>301</v>
      </c>
      <c r="D186" s="30">
        <v>1</v>
      </c>
      <c r="E186" s="30">
        <v>0</v>
      </c>
      <c r="F186" s="30">
        <v>0</v>
      </c>
      <c r="G186">
        <f t="shared" si="36"/>
        <v>1</v>
      </c>
      <c r="I186" s="25">
        <f t="shared" si="40"/>
        <v>0.3333333333333333</v>
      </c>
      <c r="J186" s="7">
        <f>+IFR!AD186</f>
        <v>0.0016666666666666668</v>
      </c>
      <c r="K186" s="15">
        <f t="shared" si="34"/>
        <v>0.95</v>
      </c>
      <c r="L186" s="25">
        <f t="shared" si="41"/>
        <v>0.31666666666666665</v>
      </c>
      <c r="M186" s="15">
        <v>1</v>
      </c>
      <c r="N186" s="15">
        <v>1</v>
      </c>
      <c r="P186" s="25">
        <f t="shared" si="37"/>
        <v>0.31666666666666665</v>
      </c>
      <c r="R186" s="4">
        <f t="shared" si="38"/>
        <v>4.460093896713615E-05</v>
      </c>
      <c r="T186" s="6">
        <f>+R186*(assessment!$J$277*assessment!$E$3)</f>
        <v>363.7520946725352</v>
      </c>
      <c r="V186" s="7">
        <f>+T186/payroll!F186</f>
        <v>0.00024925886534810337</v>
      </c>
      <c r="X186" s="6">
        <f>IF(V186&lt;$X$2,T186,+payroll!F186*$X$2)</f>
        <v>363.7520946725352</v>
      </c>
      <c r="Z186" s="6">
        <f t="shared" si="39"/>
        <v>0</v>
      </c>
    </row>
    <row r="187" spans="1:26" ht="12.75" outlineLevel="1">
      <c r="A187" t="s">
        <v>302</v>
      </c>
      <c r="B187" t="s">
        <v>303</v>
      </c>
      <c r="D187" s="30">
        <v>0</v>
      </c>
      <c r="E187" s="30">
        <v>0</v>
      </c>
      <c r="F187" s="30">
        <v>0</v>
      </c>
      <c r="G187">
        <f t="shared" si="36"/>
        <v>0</v>
      </c>
      <c r="I187" s="25">
        <f t="shared" si="40"/>
        <v>0</v>
      </c>
      <c r="J187" s="7">
        <f>+IFR!AD187</f>
        <v>0</v>
      </c>
      <c r="K187" s="15">
        <f t="shared" si="34"/>
        <v>0.95</v>
      </c>
      <c r="L187" s="25">
        <f t="shared" si="41"/>
        <v>0</v>
      </c>
      <c r="M187" s="15">
        <v>1</v>
      </c>
      <c r="N187" s="15">
        <v>1</v>
      </c>
      <c r="P187" s="25">
        <f t="shared" si="37"/>
        <v>0</v>
      </c>
      <c r="R187" s="4">
        <f t="shared" si="38"/>
        <v>0</v>
      </c>
      <c r="T187" s="6">
        <f>+R187*(assessment!$J$277*assessment!$E$3)</f>
        <v>0</v>
      </c>
      <c r="V187" s="7">
        <f>+T187/payroll!F187</f>
        <v>0</v>
      </c>
      <c r="X187" s="6">
        <f>IF(V187&lt;$X$2,T187,+payroll!F187*$X$2)</f>
        <v>0</v>
      </c>
      <c r="Z187" s="6">
        <f t="shared" si="39"/>
        <v>0</v>
      </c>
    </row>
    <row r="188" spans="1:26" ht="12.75" outlineLevel="1">
      <c r="A188" t="s">
        <v>304</v>
      </c>
      <c r="B188" t="s">
        <v>305</v>
      </c>
      <c r="D188" s="30">
        <v>0</v>
      </c>
      <c r="E188" s="30">
        <v>0</v>
      </c>
      <c r="F188" s="30">
        <v>1</v>
      </c>
      <c r="G188">
        <f t="shared" si="36"/>
        <v>1</v>
      </c>
      <c r="I188" s="25">
        <f t="shared" si="40"/>
        <v>0.3333333333333333</v>
      </c>
      <c r="J188" s="7">
        <f>+IFR!AD188</f>
        <v>0.005</v>
      </c>
      <c r="K188" s="15">
        <f t="shared" si="34"/>
        <v>0.95</v>
      </c>
      <c r="L188" s="25">
        <f t="shared" si="41"/>
        <v>0.31666666666666665</v>
      </c>
      <c r="M188" s="15">
        <v>1</v>
      </c>
      <c r="N188" s="15">
        <v>1</v>
      </c>
      <c r="P188" s="25">
        <f t="shared" si="37"/>
        <v>0.31666666666666665</v>
      </c>
      <c r="R188" s="4">
        <f t="shared" si="38"/>
        <v>4.460093896713615E-05</v>
      </c>
      <c r="T188" s="6">
        <f>+R188*(assessment!$J$277*assessment!$E$3)</f>
        <v>363.7520946725352</v>
      </c>
      <c r="V188" s="7">
        <f>+T188/payroll!F188</f>
        <v>0.0006262583238744554</v>
      </c>
      <c r="X188" s="6">
        <f>IF(V188&lt;$X$2,T188,+payroll!F188*$X$2)</f>
        <v>363.7520946725352</v>
      </c>
      <c r="Z188" s="6">
        <f t="shared" si="39"/>
        <v>0</v>
      </c>
    </row>
    <row r="189" spans="1:26" ht="12.75" outlineLevel="1">
      <c r="A189" t="s">
        <v>306</v>
      </c>
      <c r="B189" t="s">
        <v>307</v>
      </c>
      <c r="D189" s="30">
        <v>0</v>
      </c>
      <c r="E189" s="30">
        <v>0</v>
      </c>
      <c r="F189" s="30">
        <v>0</v>
      </c>
      <c r="G189">
        <f t="shared" si="36"/>
        <v>0</v>
      </c>
      <c r="I189" s="25">
        <f t="shared" si="40"/>
        <v>0</v>
      </c>
      <c r="J189" s="7">
        <f>+IFR!AD189</f>
        <v>0</v>
      </c>
      <c r="K189" s="15">
        <f t="shared" si="34"/>
        <v>0.95</v>
      </c>
      <c r="L189" s="25">
        <f t="shared" si="41"/>
        <v>0</v>
      </c>
      <c r="M189" s="15">
        <v>1</v>
      </c>
      <c r="N189" s="15">
        <v>1</v>
      </c>
      <c r="P189" s="25">
        <f t="shared" si="37"/>
        <v>0</v>
      </c>
      <c r="R189" s="4">
        <f t="shared" si="38"/>
        <v>0</v>
      </c>
      <c r="T189" s="6">
        <f>+R189*(assessment!$J$277*assessment!$E$3)</f>
        <v>0</v>
      </c>
      <c r="V189" s="7">
        <f>+T189/payroll!F189</f>
        <v>0</v>
      </c>
      <c r="X189" s="6">
        <f>IF(V189&lt;$X$2,T189,+payroll!F189*$X$2)</f>
        <v>0</v>
      </c>
      <c r="Z189" s="6">
        <f t="shared" si="39"/>
        <v>0</v>
      </c>
    </row>
    <row r="190" spans="1:26" ht="12.75" outlineLevel="1">
      <c r="A190" t="s">
        <v>308</v>
      </c>
      <c r="B190" t="s">
        <v>309</v>
      </c>
      <c r="D190" s="30">
        <v>12</v>
      </c>
      <c r="E190" s="30">
        <v>12</v>
      </c>
      <c r="F190" s="30">
        <v>9</v>
      </c>
      <c r="G190">
        <f t="shared" si="36"/>
        <v>33</v>
      </c>
      <c r="I190" s="25">
        <f t="shared" si="40"/>
        <v>11</v>
      </c>
      <c r="J190" s="7">
        <f>+IFR!AD190</f>
        <v>0.012770115759027674</v>
      </c>
      <c r="K190" s="15">
        <f t="shared" si="34"/>
        <v>0.95</v>
      </c>
      <c r="L190" s="25">
        <f t="shared" si="41"/>
        <v>10.45</v>
      </c>
      <c r="M190" s="15">
        <v>1</v>
      </c>
      <c r="N190" s="15">
        <v>1</v>
      </c>
      <c r="P190" s="25">
        <f t="shared" si="37"/>
        <v>10.45</v>
      </c>
      <c r="R190" s="4">
        <f t="shared" si="38"/>
        <v>0.0014718309859154928</v>
      </c>
      <c r="T190" s="6">
        <f>+R190*(assessment!$J$277*assessment!$E$3)</f>
        <v>12003.81912419366</v>
      </c>
      <c r="V190" s="7">
        <f>+T190/payroll!F190</f>
        <v>0.0003808641290338479</v>
      </c>
      <c r="X190" s="6">
        <f>IF(V190&lt;$X$2,T190,+payroll!F190*$X$2)</f>
        <v>12003.81912419366</v>
      </c>
      <c r="Z190" s="6">
        <f t="shared" si="39"/>
        <v>0</v>
      </c>
    </row>
    <row r="191" spans="1:26" ht="12.75" outlineLevel="1">
      <c r="A191" t="s">
        <v>310</v>
      </c>
      <c r="B191" t="s">
        <v>311</v>
      </c>
      <c r="D191" s="30">
        <v>0</v>
      </c>
      <c r="E191" s="30">
        <v>0</v>
      </c>
      <c r="F191" s="30">
        <v>0</v>
      </c>
      <c r="G191">
        <f t="shared" si="36"/>
        <v>0</v>
      </c>
      <c r="I191" s="25">
        <f t="shared" si="40"/>
        <v>0</v>
      </c>
      <c r="J191" s="7">
        <f>+IFR!AD191</f>
        <v>0</v>
      </c>
      <c r="K191" s="15">
        <f t="shared" si="34"/>
        <v>0.95</v>
      </c>
      <c r="L191" s="25">
        <f t="shared" si="41"/>
        <v>0</v>
      </c>
      <c r="M191" s="15">
        <v>1</v>
      </c>
      <c r="N191" s="15">
        <v>1</v>
      </c>
      <c r="P191" s="25">
        <f t="shared" si="37"/>
        <v>0</v>
      </c>
      <c r="R191" s="4">
        <f t="shared" si="38"/>
        <v>0</v>
      </c>
      <c r="T191" s="6">
        <f>+R191*(assessment!$J$277*assessment!$E$3)</f>
        <v>0</v>
      </c>
      <c r="V191" s="7">
        <f>+T191/payroll!F191</f>
        <v>0</v>
      </c>
      <c r="X191" s="6">
        <f>IF(V191&lt;$X$2,T191,+payroll!F191*$X$2)</f>
        <v>0</v>
      </c>
      <c r="Z191" s="6">
        <f t="shared" si="39"/>
        <v>0</v>
      </c>
    </row>
    <row r="192" spans="1:26" ht="12.75" outlineLevel="1">
      <c r="A192" t="s">
        <v>312</v>
      </c>
      <c r="B192" t="s">
        <v>313</v>
      </c>
      <c r="D192" s="30">
        <v>0</v>
      </c>
      <c r="E192" s="30">
        <v>0</v>
      </c>
      <c r="F192" s="30">
        <v>0</v>
      </c>
      <c r="G192">
        <f t="shared" si="36"/>
        <v>0</v>
      </c>
      <c r="I192" s="25">
        <f t="shared" si="40"/>
        <v>0</v>
      </c>
      <c r="J192" s="7">
        <f>+IFR!AD192</f>
        <v>0</v>
      </c>
      <c r="K192" s="15">
        <f t="shared" si="34"/>
        <v>0.95</v>
      </c>
      <c r="L192" s="25">
        <f t="shared" si="41"/>
        <v>0</v>
      </c>
      <c r="M192" s="15">
        <v>1</v>
      </c>
      <c r="N192" s="15">
        <v>1</v>
      </c>
      <c r="P192" s="25">
        <f t="shared" si="37"/>
        <v>0</v>
      </c>
      <c r="R192" s="4">
        <f t="shared" si="38"/>
        <v>0</v>
      </c>
      <c r="T192" s="6">
        <f>+R192*(assessment!$J$277*assessment!$E$3)</f>
        <v>0</v>
      </c>
      <c r="V192" s="7">
        <f>+T192/payroll!F192</f>
        <v>0</v>
      </c>
      <c r="X192" s="6">
        <f>IF(V192&lt;$X$2,T192,+payroll!F192*$X$2)</f>
        <v>0</v>
      </c>
      <c r="Z192" s="6">
        <f t="shared" si="39"/>
        <v>0</v>
      </c>
    </row>
    <row r="193" spans="1:26" ht="12.75" outlineLevel="1">
      <c r="A193" t="s">
        <v>314</v>
      </c>
      <c r="B193" t="s">
        <v>315</v>
      </c>
      <c r="D193" s="30">
        <v>0</v>
      </c>
      <c r="E193" s="30">
        <v>3</v>
      </c>
      <c r="F193" s="30">
        <v>0</v>
      </c>
      <c r="G193">
        <f t="shared" si="36"/>
        <v>3</v>
      </c>
      <c r="I193" s="25">
        <f t="shared" si="40"/>
        <v>1</v>
      </c>
      <c r="J193" s="7">
        <f>+IFR!AD193</f>
        <v>0.01</v>
      </c>
      <c r="K193" s="15">
        <f t="shared" si="34"/>
        <v>0.95</v>
      </c>
      <c r="L193" s="25">
        <f t="shared" si="41"/>
        <v>0.95</v>
      </c>
      <c r="M193" s="15">
        <v>1</v>
      </c>
      <c r="N193" s="15">
        <v>1</v>
      </c>
      <c r="P193" s="25">
        <f t="shared" si="37"/>
        <v>0.95</v>
      </c>
      <c r="R193" s="4">
        <f t="shared" si="38"/>
        <v>0.00013380281690140845</v>
      </c>
      <c r="T193" s="6">
        <f>+R193*(assessment!$J$277*assessment!$E$3)</f>
        <v>1091.2562840176056</v>
      </c>
      <c r="V193" s="7">
        <f>+T193/payroll!F193</f>
        <v>0.0013638566510122212</v>
      </c>
      <c r="X193" s="6">
        <f>IF(V193&lt;$X$2,T193,+payroll!F193*$X$2)</f>
        <v>1091.2562840176056</v>
      </c>
      <c r="Z193" s="6">
        <f t="shared" si="39"/>
        <v>0</v>
      </c>
    </row>
    <row r="194" spans="1:26" ht="12.75" outlineLevel="1">
      <c r="A194" t="s">
        <v>316</v>
      </c>
      <c r="B194" t="s">
        <v>317</v>
      </c>
      <c r="D194" s="30">
        <v>3</v>
      </c>
      <c r="E194" s="30">
        <v>2</v>
      </c>
      <c r="F194" s="30">
        <v>4</v>
      </c>
      <c r="G194">
        <f t="shared" si="36"/>
        <v>9</v>
      </c>
      <c r="I194" s="25">
        <f t="shared" si="40"/>
        <v>3</v>
      </c>
      <c r="J194" s="7">
        <f>+IFR!AD194</f>
        <v>0.014549158570897702</v>
      </c>
      <c r="K194" s="15">
        <f t="shared" si="34"/>
        <v>0.95</v>
      </c>
      <c r="L194" s="25">
        <f t="shared" si="41"/>
        <v>2.8499999999999996</v>
      </c>
      <c r="M194" s="15">
        <v>1</v>
      </c>
      <c r="N194" s="15">
        <v>1</v>
      </c>
      <c r="P194" s="25">
        <f t="shared" si="37"/>
        <v>2.8499999999999996</v>
      </c>
      <c r="R194" s="4">
        <f t="shared" si="38"/>
        <v>0.0004014084507042253</v>
      </c>
      <c r="T194" s="6">
        <f>+R194*(assessment!$J$277*assessment!$E$3)</f>
        <v>3273.7688520528163</v>
      </c>
      <c r="V194" s="7">
        <f>+T194/payroll!F194</f>
        <v>0.0003804533837031282</v>
      </c>
      <c r="X194" s="6">
        <f>IF(V194&lt;$X$2,T194,+payroll!F194*$X$2)</f>
        <v>3273.7688520528163</v>
      </c>
      <c r="Z194" s="6">
        <f t="shared" si="39"/>
        <v>0</v>
      </c>
    </row>
    <row r="195" spans="1:26" ht="12.75" outlineLevel="1">
      <c r="A195" t="s">
        <v>318</v>
      </c>
      <c r="B195" t="s">
        <v>319</v>
      </c>
      <c r="D195" s="30">
        <v>0</v>
      </c>
      <c r="E195" s="30">
        <v>0</v>
      </c>
      <c r="F195" s="30">
        <v>1</v>
      </c>
      <c r="G195">
        <f t="shared" si="36"/>
        <v>1</v>
      </c>
      <c r="I195" s="25">
        <f t="shared" si="40"/>
        <v>0.3333333333333333</v>
      </c>
      <c r="J195" s="7">
        <f>+IFR!AD195</f>
        <v>0.005</v>
      </c>
      <c r="K195" s="15">
        <f t="shared" si="34"/>
        <v>0.95</v>
      </c>
      <c r="L195" s="25">
        <f t="shared" si="41"/>
        <v>0.31666666666666665</v>
      </c>
      <c r="M195" s="15">
        <v>1</v>
      </c>
      <c r="N195" s="15">
        <v>1</v>
      </c>
      <c r="P195" s="25">
        <f t="shared" si="37"/>
        <v>0.31666666666666665</v>
      </c>
      <c r="R195" s="4">
        <f t="shared" si="38"/>
        <v>4.460093896713615E-05</v>
      </c>
      <c r="T195" s="6">
        <f>+R195*(assessment!$J$277*assessment!$E$3)</f>
        <v>363.7520946725352</v>
      </c>
      <c r="V195" s="7">
        <f>+T195/payroll!F195</f>
        <v>0.0004883138944819991</v>
      </c>
      <c r="X195" s="6">
        <f>IF(V195&lt;$X$2,T195,+payroll!F195*$X$2)</f>
        <v>363.7520946725352</v>
      </c>
      <c r="Z195" s="6">
        <f t="shared" si="39"/>
        <v>0</v>
      </c>
    </row>
    <row r="196" spans="1:26" ht="12.75" outlineLevel="1">
      <c r="A196" t="s">
        <v>320</v>
      </c>
      <c r="B196" t="s">
        <v>321</v>
      </c>
      <c r="D196" s="30">
        <v>0</v>
      </c>
      <c r="E196" s="30">
        <v>0</v>
      </c>
      <c r="F196" s="30">
        <v>0</v>
      </c>
      <c r="G196">
        <f t="shared" si="36"/>
        <v>0</v>
      </c>
      <c r="I196" s="25">
        <f t="shared" si="40"/>
        <v>0</v>
      </c>
      <c r="J196" s="7">
        <f>+IFR!AD196</f>
        <v>0</v>
      </c>
      <c r="K196" s="15">
        <f t="shared" si="34"/>
        <v>0.95</v>
      </c>
      <c r="L196" s="25">
        <f t="shared" si="41"/>
        <v>0</v>
      </c>
      <c r="M196" s="15">
        <v>1</v>
      </c>
      <c r="N196" s="15">
        <v>1</v>
      </c>
      <c r="P196" s="25">
        <f t="shared" si="37"/>
        <v>0</v>
      </c>
      <c r="R196" s="4">
        <f t="shared" si="38"/>
        <v>0</v>
      </c>
      <c r="T196" s="6">
        <f>+R196*(assessment!$J$277*assessment!$E$3)</f>
        <v>0</v>
      </c>
      <c r="V196" s="7">
        <f>+T196/payroll!F196</f>
        <v>0</v>
      </c>
      <c r="X196" s="6">
        <f>IF(V196&lt;$X$2,T196,+payroll!F196*$X$2)</f>
        <v>0</v>
      </c>
      <c r="Z196" s="6">
        <f t="shared" si="39"/>
        <v>0</v>
      </c>
    </row>
    <row r="197" spans="1:26" ht="12.75" outlineLevel="1">
      <c r="A197" t="s">
        <v>322</v>
      </c>
      <c r="B197" t="s">
        <v>323</v>
      </c>
      <c r="D197" s="30">
        <v>0</v>
      </c>
      <c r="E197" s="30">
        <v>0</v>
      </c>
      <c r="F197" s="30">
        <v>4</v>
      </c>
      <c r="G197">
        <f t="shared" si="36"/>
        <v>4</v>
      </c>
      <c r="I197" s="25">
        <f t="shared" si="40"/>
        <v>1.3333333333333333</v>
      </c>
      <c r="J197" s="7">
        <f>+IFR!AD197</f>
        <v>0.02</v>
      </c>
      <c r="K197" s="15">
        <f aca="true" t="shared" si="42" ref="K197:K260">IF(+J197&lt;$E$272,$I$272,IF(J197&gt;$E$274,$I$274,$I$273))</f>
        <v>0.95</v>
      </c>
      <c r="L197" s="25">
        <f t="shared" si="41"/>
        <v>1.2666666666666666</v>
      </c>
      <c r="M197" s="15">
        <v>1</v>
      </c>
      <c r="N197" s="15">
        <v>1</v>
      </c>
      <c r="P197" s="25">
        <f t="shared" si="37"/>
        <v>1.2666666666666666</v>
      </c>
      <c r="R197" s="4">
        <f t="shared" si="38"/>
        <v>0.0001784037558685446</v>
      </c>
      <c r="T197" s="6">
        <f>+R197*(assessment!$J$277*assessment!$E$3)</f>
        <v>1455.0083786901407</v>
      </c>
      <c r="V197" s="7">
        <f>+T197/payroll!F197</f>
        <v>0.0016542840428042606</v>
      </c>
      <c r="X197" s="6">
        <f>IF(V197&lt;$X$2,T197,+payroll!F197*$X$2)</f>
        <v>1455.0083786901407</v>
      </c>
      <c r="Z197" s="6">
        <f t="shared" si="39"/>
        <v>0</v>
      </c>
    </row>
    <row r="198" spans="1:26" ht="12.75" outlineLevel="1">
      <c r="A198" t="s">
        <v>324</v>
      </c>
      <c r="B198" t="s">
        <v>325</v>
      </c>
      <c r="D198" s="30">
        <v>0</v>
      </c>
      <c r="E198" s="30">
        <v>0</v>
      </c>
      <c r="F198" s="30">
        <v>0</v>
      </c>
      <c r="G198">
        <f t="shared" si="36"/>
        <v>0</v>
      </c>
      <c r="I198" s="25">
        <f t="shared" si="40"/>
        <v>0</v>
      </c>
      <c r="J198" s="7">
        <f>+IFR!AD198</f>
        <v>0</v>
      </c>
      <c r="K198" s="15">
        <f t="shared" si="42"/>
        <v>0.95</v>
      </c>
      <c r="L198" s="25">
        <f t="shared" si="41"/>
        <v>0</v>
      </c>
      <c r="M198" s="15">
        <v>1</v>
      </c>
      <c r="N198" s="15">
        <v>1</v>
      </c>
      <c r="P198" s="25">
        <f t="shared" si="37"/>
        <v>0</v>
      </c>
      <c r="R198" s="4">
        <f t="shared" si="38"/>
        <v>0</v>
      </c>
      <c r="T198" s="6">
        <f>+R198*(assessment!$J$277*assessment!$E$3)</f>
        <v>0</v>
      </c>
      <c r="V198" s="7">
        <f>+T198/payroll!F198</f>
        <v>0</v>
      </c>
      <c r="X198" s="6">
        <f>IF(V198&lt;$X$2,T198,+payroll!F198*$X$2)</f>
        <v>0</v>
      </c>
      <c r="Z198" s="6">
        <f t="shared" si="39"/>
        <v>0</v>
      </c>
    </row>
    <row r="199" spans="1:26" ht="12.75" outlineLevel="1">
      <c r="A199" t="s">
        <v>326</v>
      </c>
      <c r="B199" t="s">
        <v>327</v>
      </c>
      <c r="D199" s="30">
        <v>0</v>
      </c>
      <c r="E199" s="30">
        <v>1</v>
      </c>
      <c r="F199" s="30">
        <v>0</v>
      </c>
      <c r="G199">
        <f t="shared" si="36"/>
        <v>1</v>
      </c>
      <c r="I199" s="25">
        <f t="shared" si="40"/>
        <v>0.3333333333333333</v>
      </c>
      <c r="J199" s="7">
        <f>+IFR!AD199</f>
        <v>0.0033333333333333335</v>
      </c>
      <c r="K199" s="15">
        <f t="shared" si="42"/>
        <v>0.95</v>
      </c>
      <c r="L199" s="25">
        <f t="shared" si="41"/>
        <v>0.31666666666666665</v>
      </c>
      <c r="M199" s="15">
        <v>1</v>
      </c>
      <c r="N199" s="15">
        <v>1</v>
      </c>
      <c r="P199" s="25">
        <f t="shared" si="37"/>
        <v>0.31666666666666665</v>
      </c>
      <c r="R199" s="4">
        <f t="shared" si="38"/>
        <v>4.460093896713615E-05</v>
      </c>
      <c r="T199" s="6">
        <f>+R199*(assessment!$J$277*assessment!$E$3)</f>
        <v>363.7520946725352</v>
      </c>
      <c r="V199" s="7">
        <f>+T199/payroll!F199</f>
        <v>0.0010911256852424347</v>
      </c>
      <c r="X199" s="6">
        <f>IF(V199&lt;$X$2,T199,+payroll!F199*$X$2)</f>
        <v>363.7520946725352</v>
      </c>
      <c r="Z199" s="6">
        <f t="shared" si="39"/>
        <v>0</v>
      </c>
    </row>
    <row r="200" spans="1:26" ht="12.75" outlineLevel="1">
      <c r="A200" t="s">
        <v>328</v>
      </c>
      <c r="B200" t="s">
        <v>329</v>
      </c>
      <c r="D200" s="30">
        <v>0</v>
      </c>
      <c r="E200" s="30">
        <v>0</v>
      </c>
      <c r="F200" s="30">
        <v>0</v>
      </c>
      <c r="G200">
        <f t="shared" si="36"/>
        <v>0</v>
      </c>
      <c r="I200" s="25">
        <f t="shared" si="40"/>
        <v>0</v>
      </c>
      <c r="J200" s="7">
        <f>+IFR!AD200</f>
        <v>0</v>
      </c>
      <c r="K200" s="15">
        <f t="shared" si="42"/>
        <v>0.95</v>
      </c>
      <c r="L200" s="25">
        <f t="shared" si="41"/>
        <v>0</v>
      </c>
      <c r="M200" s="15">
        <v>1</v>
      </c>
      <c r="N200" s="15">
        <v>1</v>
      </c>
      <c r="P200" s="25">
        <f t="shared" si="37"/>
        <v>0</v>
      </c>
      <c r="R200" s="4">
        <f t="shared" si="38"/>
        <v>0</v>
      </c>
      <c r="T200" s="6">
        <f>+R200*(assessment!$J$277*assessment!$E$3)</f>
        <v>0</v>
      </c>
      <c r="V200" s="7">
        <f>+T200/payroll!F200</f>
        <v>0</v>
      </c>
      <c r="X200" s="6">
        <f>IF(V200&lt;$X$2,T200,+payroll!F200*$X$2)</f>
        <v>0</v>
      </c>
      <c r="Z200" s="6">
        <f t="shared" si="39"/>
        <v>0</v>
      </c>
    </row>
    <row r="201" spans="1:26" ht="12.75" outlineLevel="1">
      <c r="A201" t="s">
        <v>330</v>
      </c>
      <c r="B201" t="s">
        <v>331</v>
      </c>
      <c r="D201" s="30">
        <v>0</v>
      </c>
      <c r="E201" s="30">
        <v>0</v>
      </c>
      <c r="F201" s="30">
        <v>0</v>
      </c>
      <c r="G201">
        <f t="shared" si="36"/>
        <v>0</v>
      </c>
      <c r="I201" s="25">
        <f t="shared" si="40"/>
        <v>0</v>
      </c>
      <c r="J201" s="7">
        <f>+IFR!AD201</f>
        <v>0</v>
      </c>
      <c r="K201" s="15">
        <f t="shared" si="42"/>
        <v>0.95</v>
      </c>
      <c r="L201" s="25">
        <f t="shared" si="41"/>
        <v>0</v>
      </c>
      <c r="M201" s="15">
        <v>1</v>
      </c>
      <c r="N201" s="15">
        <v>1</v>
      </c>
      <c r="P201" s="25">
        <f t="shared" si="37"/>
        <v>0</v>
      </c>
      <c r="R201" s="4">
        <f t="shared" si="38"/>
        <v>0</v>
      </c>
      <c r="T201" s="6">
        <f>+R201*(assessment!$J$277*assessment!$E$3)</f>
        <v>0</v>
      </c>
      <c r="V201" s="7">
        <f>+T201/payroll!F201</f>
        <v>0</v>
      </c>
      <c r="X201" s="6">
        <f>IF(V201&lt;$X$2,T201,+payroll!F201*$X$2)</f>
        <v>0</v>
      </c>
      <c r="Z201" s="6">
        <f t="shared" si="39"/>
        <v>0</v>
      </c>
    </row>
    <row r="202" spans="1:26" ht="12.75" outlineLevel="1">
      <c r="A202" t="s">
        <v>332</v>
      </c>
      <c r="B202" t="s">
        <v>333</v>
      </c>
      <c r="D202" s="30">
        <v>0</v>
      </c>
      <c r="E202" s="30">
        <v>0</v>
      </c>
      <c r="F202" s="30">
        <v>0</v>
      </c>
      <c r="G202">
        <f t="shared" si="36"/>
        <v>0</v>
      </c>
      <c r="I202" s="25">
        <f t="shared" si="40"/>
        <v>0</v>
      </c>
      <c r="J202" s="7">
        <f>+IFR!AD202</f>
        <v>0</v>
      </c>
      <c r="K202" s="15">
        <f t="shared" si="42"/>
        <v>0.95</v>
      </c>
      <c r="L202" s="25">
        <f t="shared" si="41"/>
        <v>0</v>
      </c>
      <c r="M202" s="15">
        <v>1</v>
      </c>
      <c r="N202" s="15">
        <v>1</v>
      </c>
      <c r="P202" s="25">
        <f t="shared" si="37"/>
        <v>0</v>
      </c>
      <c r="R202" s="4">
        <f t="shared" si="38"/>
        <v>0</v>
      </c>
      <c r="T202" s="6">
        <f>+R202*(assessment!$J$277*assessment!$E$3)</f>
        <v>0</v>
      </c>
      <c r="V202" s="7">
        <f>+T202/payroll!F202</f>
        <v>0</v>
      </c>
      <c r="X202" s="6">
        <f>IF(V202&lt;$X$2,T202,+payroll!F202*$X$2)</f>
        <v>0</v>
      </c>
      <c r="Z202" s="6">
        <f t="shared" si="39"/>
        <v>0</v>
      </c>
    </row>
    <row r="203" spans="1:26" ht="12.75" outlineLevel="1">
      <c r="A203" t="s">
        <v>334</v>
      </c>
      <c r="B203" t="s">
        <v>335</v>
      </c>
      <c r="D203" s="30">
        <v>0</v>
      </c>
      <c r="E203" s="30">
        <v>0</v>
      </c>
      <c r="F203" s="30">
        <v>0</v>
      </c>
      <c r="G203">
        <f t="shared" si="36"/>
        <v>0</v>
      </c>
      <c r="I203" s="25">
        <f t="shared" si="40"/>
        <v>0</v>
      </c>
      <c r="J203" s="7">
        <f>+IFR!AD203</f>
        <v>0</v>
      </c>
      <c r="K203" s="15">
        <f t="shared" si="42"/>
        <v>0.95</v>
      </c>
      <c r="L203" s="25">
        <f t="shared" si="41"/>
        <v>0</v>
      </c>
      <c r="M203" s="15">
        <v>1</v>
      </c>
      <c r="N203" s="15">
        <v>1</v>
      </c>
      <c r="P203" s="25">
        <f t="shared" si="37"/>
        <v>0</v>
      </c>
      <c r="R203" s="4">
        <f aca="true" t="shared" si="43" ref="R203:R234">+P203/$P$269</f>
        <v>0</v>
      </c>
      <c r="T203" s="6">
        <f>+R203*(assessment!$J$277*assessment!$E$3)</f>
        <v>0</v>
      </c>
      <c r="V203" s="7">
        <f>+T203/payroll!F203</f>
        <v>0</v>
      </c>
      <c r="X203" s="6">
        <f>IF(V203&lt;$X$2,T203,+payroll!F203*$X$2)</f>
        <v>0</v>
      </c>
      <c r="Z203" s="6">
        <f t="shared" si="39"/>
        <v>0</v>
      </c>
    </row>
    <row r="204" spans="1:26" ht="12.75" outlineLevel="1">
      <c r="A204" t="s">
        <v>336</v>
      </c>
      <c r="B204" t="s">
        <v>337</v>
      </c>
      <c r="D204" s="30">
        <v>0</v>
      </c>
      <c r="E204" s="30">
        <v>0</v>
      </c>
      <c r="F204" s="30">
        <v>2</v>
      </c>
      <c r="G204">
        <f t="shared" si="36"/>
        <v>2</v>
      </c>
      <c r="I204" s="25">
        <f t="shared" si="40"/>
        <v>0.6666666666666666</v>
      </c>
      <c r="J204" s="7">
        <f>+IFR!AD204</f>
        <v>0.009389671361502348</v>
      </c>
      <c r="K204" s="15">
        <f t="shared" si="42"/>
        <v>0.95</v>
      </c>
      <c r="L204" s="25">
        <f t="shared" si="41"/>
        <v>0.6333333333333333</v>
      </c>
      <c r="M204" s="15">
        <v>1</v>
      </c>
      <c r="N204" s="15">
        <v>1</v>
      </c>
      <c r="P204" s="25">
        <f t="shared" si="37"/>
        <v>0.6333333333333333</v>
      </c>
      <c r="R204" s="4">
        <f t="shared" si="43"/>
        <v>8.92018779342723E-05</v>
      </c>
      <c r="T204" s="6">
        <f>+R204*(assessment!$J$277*assessment!$E$3)</f>
        <v>727.5041893450704</v>
      </c>
      <c r="V204" s="7">
        <f>+T204/payroll!F204</f>
        <v>0.0001726064207787771</v>
      </c>
      <c r="X204" s="6">
        <f>IF(V204&lt;$X$2,T204,+payroll!F204*$X$2)</f>
        <v>727.5041893450704</v>
      </c>
      <c r="Z204" s="6">
        <f t="shared" si="39"/>
        <v>0</v>
      </c>
    </row>
    <row r="205" spans="1:26" ht="12.75" outlineLevel="1">
      <c r="A205" t="s">
        <v>338</v>
      </c>
      <c r="B205" t="s">
        <v>339</v>
      </c>
      <c r="D205" s="30">
        <v>0</v>
      </c>
      <c r="E205" s="30">
        <v>0</v>
      </c>
      <c r="F205" s="30">
        <v>0</v>
      </c>
      <c r="G205">
        <f t="shared" si="36"/>
        <v>0</v>
      </c>
      <c r="I205" s="25">
        <f t="shared" si="40"/>
        <v>0</v>
      </c>
      <c r="J205" s="7">
        <f>+IFR!AD205</f>
        <v>0</v>
      </c>
      <c r="K205" s="15">
        <f t="shared" si="42"/>
        <v>0.95</v>
      </c>
      <c r="L205" s="25">
        <f t="shared" si="41"/>
        <v>0</v>
      </c>
      <c r="M205" s="15">
        <v>1</v>
      </c>
      <c r="N205" s="15">
        <v>1</v>
      </c>
      <c r="P205" s="25">
        <f t="shared" si="37"/>
        <v>0</v>
      </c>
      <c r="R205" s="4">
        <f t="shared" si="43"/>
        <v>0</v>
      </c>
      <c r="T205" s="6">
        <f>+R205*(assessment!$J$277*assessment!$E$3)</f>
        <v>0</v>
      </c>
      <c r="V205" s="7">
        <f>+T205/payroll!F205</f>
        <v>0</v>
      </c>
      <c r="X205" s="6">
        <f>IF(V205&lt;$X$2,T205,+payroll!F205*$X$2)</f>
        <v>0</v>
      </c>
      <c r="Z205" s="6">
        <f t="shared" si="39"/>
        <v>0</v>
      </c>
    </row>
    <row r="206" spans="1:26" ht="12.75" outlineLevel="1">
      <c r="A206" t="s">
        <v>340</v>
      </c>
      <c r="B206" t="s">
        <v>341</v>
      </c>
      <c r="D206" s="30">
        <v>4</v>
      </c>
      <c r="E206" s="30">
        <v>1</v>
      </c>
      <c r="F206" s="30">
        <v>0</v>
      </c>
      <c r="G206">
        <f t="shared" si="36"/>
        <v>5</v>
      </c>
      <c r="I206" s="25">
        <f t="shared" si="40"/>
        <v>1.6666666666666667</v>
      </c>
      <c r="J206" s="7">
        <f>+IFR!AD206</f>
        <v>0.01</v>
      </c>
      <c r="K206" s="15">
        <f t="shared" si="42"/>
        <v>0.95</v>
      </c>
      <c r="L206" s="25">
        <f t="shared" si="41"/>
        <v>1.5833333333333333</v>
      </c>
      <c r="M206" s="15">
        <v>1</v>
      </c>
      <c r="N206" s="15">
        <v>1</v>
      </c>
      <c r="P206" s="25">
        <f t="shared" si="37"/>
        <v>1.5833333333333333</v>
      </c>
      <c r="R206" s="4">
        <f t="shared" si="43"/>
        <v>0.00022300469483568075</v>
      </c>
      <c r="T206" s="6">
        <f>+R206*(assessment!$J$277*assessment!$E$3)</f>
        <v>1818.7604733626758</v>
      </c>
      <c r="V206" s="7">
        <f>+T206/payroll!F206</f>
        <v>0.000682624962837576</v>
      </c>
      <c r="X206" s="6">
        <f>IF(V206&lt;$X$2,T206,+payroll!F206*$X$2)</f>
        <v>1818.7604733626758</v>
      </c>
      <c r="Z206" s="6">
        <f t="shared" si="39"/>
        <v>0</v>
      </c>
    </row>
    <row r="207" spans="1:26" ht="12.75" outlineLevel="1">
      <c r="A207" t="s">
        <v>342</v>
      </c>
      <c r="B207" t="s">
        <v>343</v>
      </c>
      <c r="D207" s="30">
        <v>0</v>
      </c>
      <c r="E207" s="30">
        <v>0</v>
      </c>
      <c r="F207" s="30">
        <v>0</v>
      </c>
      <c r="G207">
        <f t="shared" si="36"/>
        <v>0</v>
      </c>
      <c r="I207" s="25">
        <f t="shared" si="40"/>
        <v>0</v>
      </c>
      <c r="J207" s="7">
        <f>+IFR!AD207</f>
        <v>0</v>
      </c>
      <c r="K207" s="15">
        <f t="shared" si="42"/>
        <v>0.95</v>
      </c>
      <c r="L207" s="25">
        <f t="shared" si="41"/>
        <v>0</v>
      </c>
      <c r="M207" s="15">
        <v>1</v>
      </c>
      <c r="N207" s="15">
        <v>1</v>
      </c>
      <c r="P207" s="25">
        <f t="shared" si="37"/>
        <v>0</v>
      </c>
      <c r="R207" s="4">
        <f t="shared" si="43"/>
        <v>0</v>
      </c>
      <c r="T207" s="6">
        <f>+R207*(assessment!$J$277*assessment!$E$3)</f>
        <v>0</v>
      </c>
      <c r="V207" s="7">
        <f>+T207/payroll!F207</f>
        <v>0</v>
      </c>
      <c r="X207" s="6">
        <f>IF(V207&lt;$X$2,T207,+payroll!F207*$X$2)</f>
        <v>0</v>
      </c>
      <c r="Z207" s="6">
        <f t="shared" si="39"/>
        <v>0</v>
      </c>
    </row>
    <row r="208" spans="1:26" ht="12.75" outlineLevel="1">
      <c r="A208" t="s">
        <v>344</v>
      </c>
      <c r="B208" t="s">
        <v>345</v>
      </c>
      <c r="D208" s="30">
        <v>0</v>
      </c>
      <c r="E208" s="30">
        <v>0</v>
      </c>
      <c r="F208" s="30">
        <v>0</v>
      </c>
      <c r="G208">
        <f t="shared" si="36"/>
        <v>0</v>
      </c>
      <c r="I208" s="25">
        <f t="shared" si="40"/>
        <v>0</v>
      </c>
      <c r="J208" s="7">
        <f>+IFR!AD208</f>
        <v>0</v>
      </c>
      <c r="K208" s="15">
        <f t="shared" si="42"/>
        <v>0.95</v>
      </c>
      <c r="L208" s="25">
        <f t="shared" si="41"/>
        <v>0</v>
      </c>
      <c r="M208" s="15">
        <v>1</v>
      </c>
      <c r="N208" s="15">
        <v>1</v>
      </c>
      <c r="P208" s="25">
        <f t="shared" si="37"/>
        <v>0</v>
      </c>
      <c r="R208" s="4">
        <f t="shared" si="43"/>
        <v>0</v>
      </c>
      <c r="T208" s="6">
        <f>+R208*(assessment!$J$277*assessment!$E$3)</f>
        <v>0</v>
      </c>
      <c r="V208" s="7">
        <f>+T208/payroll!F208</f>
        <v>0</v>
      </c>
      <c r="X208" s="6">
        <f>IF(V208&lt;$X$2,T208,+payroll!F208*$X$2)</f>
        <v>0</v>
      </c>
      <c r="Z208" s="6">
        <f t="shared" si="39"/>
        <v>0</v>
      </c>
    </row>
    <row r="209" spans="1:26" ht="12.75" outlineLevel="1">
      <c r="A209" t="s">
        <v>528</v>
      </c>
      <c r="B209" t="s">
        <v>526</v>
      </c>
      <c r="D209" s="30">
        <v>0</v>
      </c>
      <c r="E209" s="30">
        <v>0</v>
      </c>
      <c r="F209" s="30">
        <v>0</v>
      </c>
      <c r="G209">
        <f>SUM(D209:F209)</f>
        <v>0</v>
      </c>
      <c r="I209" s="25">
        <f>AVERAGE(D209:F209)</f>
        <v>0</v>
      </c>
      <c r="J209" s="7">
        <f>+IFR!AD209</f>
        <v>0</v>
      </c>
      <c r="K209" s="15">
        <f t="shared" si="42"/>
        <v>0.95</v>
      </c>
      <c r="L209" s="25">
        <f>+I209*K209</f>
        <v>0</v>
      </c>
      <c r="M209" s="15">
        <v>1</v>
      </c>
      <c r="N209" s="15">
        <v>1</v>
      </c>
      <c r="P209" s="25">
        <f>+L209*M209*N209</f>
        <v>0</v>
      </c>
      <c r="R209" s="4">
        <f t="shared" si="43"/>
        <v>0</v>
      </c>
      <c r="T209" s="6">
        <f>+R209*(assessment!$J$277*assessment!$E$3)</f>
        <v>0</v>
      </c>
      <c r="V209" s="7">
        <f>+T209/payroll!F209</f>
        <v>0</v>
      </c>
      <c r="X209" s="6">
        <f>IF(V209&lt;$X$2,T209,+payroll!F209*$X$2)</f>
        <v>0</v>
      </c>
      <c r="Z209" s="6">
        <f>+T209-X209</f>
        <v>0</v>
      </c>
    </row>
    <row r="210" spans="1:26" ht="12.75" outlineLevel="1">
      <c r="A210" t="s">
        <v>346</v>
      </c>
      <c r="B210" t="s">
        <v>347</v>
      </c>
      <c r="D210" s="30">
        <v>0</v>
      </c>
      <c r="E210" s="30">
        <v>0</v>
      </c>
      <c r="F210" s="30">
        <v>0</v>
      </c>
      <c r="G210">
        <f t="shared" si="36"/>
        <v>0</v>
      </c>
      <c r="I210" s="25">
        <f t="shared" si="40"/>
        <v>0</v>
      </c>
      <c r="J210" s="7">
        <f>+IFR!AD210</f>
        <v>0</v>
      </c>
      <c r="K210" s="15">
        <f t="shared" si="42"/>
        <v>0.95</v>
      </c>
      <c r="L210" s="25">
        <f t="shared" si="41"/>
        <v>0</v>
      </c>
      <c r="M210" s="15">
        <v>1</v>
      </c>
      <c r="N210" s="15">
        <v>1</v>
      </c>
      <c r="P210" s="25">
        <f t="shared" si="37"/>
        <v>0</v>
      </c>
      <c r="R210" s="4">
        <f t="shared" si="43"/>
        <v>0</v>
      </c>
      <c r="T210" s="6">
        <f>+R210*(assessment!$J$277*assessment!$E$3)</f>
        <v>0</v>
      </c>
      <c r="V210" s="7">
        <f>+T210/payroll!F210</f>
        <v>0</v>
      </c>
      <c r="X210" s="6">
        <f>IF(V210&lt;$X$2,T210,+payroll!F210*$X$2)</f>
        <v>0</v>
      </c>
      <c r="Z210" s="6">
        <f t="shared" si="39"/>
        <v>0</v>
      </c>
    </row>
    <row r="211" spans="1:26" ht="12.75" outlineLevel="1">
      <c r="A211" t="s">
        <v>348</v>
      </c>
      <c r="B211" t="s">
        <v>349</v>
      </c>
      <c r="D211" s="30">
        <v>0</v>
      </c>
      <c r="E211" s="30">
        <v>0</v>
      </c>
      <c r="F211" s="30">
        <v>2</v>
      </c>
      <c r="G211">
        <f t="shared" si="36"/>
        <v>2</v>
      </c>
      <c r="I211" s="25">
        <f t="shared" si="40"/>
        <v>0.6666666666666666</v>
      </c>
      <c r="J211" s="7">
        <f>+IFR!AD211</f>
        <v>0.01</v>
      </c>
      <c r="K211" s="15">
        <f t="shared" si="42"/>
        <v>0.95</v>
      </c>
      <c r="L211" s="25">
        <f t="shared" si="41"/>
        <v>0.6333333333333333</v>
      </c>
      <c r="M211" s="15">
        <v>1</v>
      </c>
      <c r="N211" s="15">
        <v>1</v>
      </c>
      <c r="P211" s="25">
        <f t="shared" si="37"/>
        <v>0.6333333333333333</v>
      </c>
      <c r="R211" s="4">
        <f t="shared" si="43"/>
        <v>8.92018779342723E-05</v>
      </c>
      <c r="T211" s="6">
        <f>+R211*(assessment!$J$277*assessment!$E$3)</f>
        <v>727.5041893450704</v>
      </c>
      <c r="V211" s="7">
        <f>+T211/payroll!F211</f>
        <v>0.0008444582191232332</v>
      </c>
      <c r="X211" s="6">
        <f>IF(V211&lt;$X$2,T211,+payroll!F211*$X$2)</f>
        <v>727.5041893450704</v>
      </c>
      <c r="Z211" s="6">
        <f t="shared" si="39"/>
        <v>0</v>
      </c>
    </row>
    <row r="212" spans="1:26" ht="12.75" outlineLevel="1">
      <c r="A212" t="s">
        <v>350</v>
      </c>
      <c r="B212" t="s">
        <v>351</v>
      </c>
      <c r="D212" s="30">
        <v>0</v>
      </c>
      <c r="E212" s="30">
        <v>0</v>
      </c>
      <c r="F212" s="30">
        <v>0</v>
      </c>
      <c r="G212">
        <f t="shared" si="36"/>
        <v>0</v>
      </c>
      <c r="I212" s="25">
        <f t="shared" si="40"/>
        <v>0</v>
      </c>
      <c r="J212" s="7">
        <f>+IFR!AD212</f>
        <v>0</v>
      </c>
      <c r="K212" s="15">
        <f t="shared" si="42"/>
        <v>0.95</v>
      </c>
      <c r="L212" s="25">
        <f t="shared" si="41"/>
        <v>0</v>
      </c>
      <c r="M212" s="15">
        <v>1</v>
      </c>
      <c r="N212" s="15">
        <v>1</v>
      </c>
      <c r="P212" s="25">
        <f t="shared" si="37"/>
        <v>0</v>
      </c>
      <c r="R212" s="4">
        <f t="shared" si="43"/>
        <v>0</v>
      </c>
      <c r="T212" s="6">
        <f>+R212*(assessment!$J$277*assessment!$E$3)</f>
        <v>0</v>
      </c>
      <c r="V212" s="7">
        <f>+T212/payroll!F212</f>
        <v>0</v>
      </c>
      <c r="X212" s="6">
        <f>IF(V212&lt;$X$2,T212,+payroll!F212*$X$2)</f>
        <v>0</v>
      </c>
      <c r="Z212" s="6">
        <f t="shared" si="39"/>
        <v>0</v>
      </c>
    </row>
    <row r="213" spans="1:26" ht="12.75" outlineLevel="1">
      <c r="A213" t="s">
        <v>352</v>
      </c>
      <c r="B213" t="s">
        <v>353</v>
      </c>
      <c r="D213" s="30">
        <v>0</v>
      </c>
      <c r="E213" s="30">
        <v>0</v>
      </c>
      <c r="F213" s="30">
        <v>0</v>
      </c>
      <c r="G213">
        <f t="shared" si="36"/>
        <v>0</v>
      </c>
      <c r="I213" s="25">
        <f t="shared" si="40"/>
        <v>0</v>
      </c>
      <c r="J213" s="7">
        <f>+IFR!AD213</f>
        <v>0</v>
      </c>
      <c r="K213" s="15">
        <f t="shared" si="42"/>
        <v>0.95</v>
      </c>
      <c r="L213" s="25">
        <f t="shared" si="41"/>
        <v>0</v>
      </c>
      <c r="M213" s="15">
        <v>1</v>
      </c>
      <c r="N213" s="15">
        <v>1</v>
      </c>
      <c r="P213" s="25">
        <f t="shared" si="37"/>
        <v>0</v>
      </c>
      <c r="R213" s="4">
        <f t="shared" si="43"/>
        <v>0</v>
      </c>
      <c r="T213" s="6">
        <f>+R213*(assessment!$J$277*assessment!$E$3)</f>
        <v>0</v>
      </c>
      <c r="V213" s="7">
        <f>+T213/payroll!F213</f>
        <v>0</v>
      </c>
      <c r="X213" s="6">
        <f>IF(V213&lt;$X$2,T213,+payroll!F213*$X$2)</f>
        <v>0</v>
      </c>
      <c r="Z213" s="6">
        <f t="shared" si="39"/>
        <v>0</v>
      </c>
    </row>
    <row r="214" spans="1:26" ht="12.75" outlineLevel="1">
      <c r="A214" t="s">
        <v>354</v>
      </c>
      <c r="B214" t="s">
        <v>355</v>
      </c>
      <c r="D214" s="30">
        <v>0</v>
      </c>
      <c r="E214" s="30">
        <v>0</v>
      </c>
      <c r="F214" s="30">
        <v>1</v>
      </c>
      <c r="G214">
        <f t="shared" si="36"/>
        <v>1</v>
      </c>
      <c r="I214" s="25">
        <f t="shared" si="40"/>
        <v>0.3333333333333333</v>
      </c>
      <c r="J214" s="7">
        <f>+IFR!AD214</f>
        <v>0.005</v>
      </c>
      <c r="K214" s="15">
        <f t="shared" si="42"/>
        <v>0.95</v>
      </c>
      <c r="L214" s="25">
        <f t="shared" si="41"/>
        <v>0.31666666666666665</v>
      </c>
      <c r="M214" s="15">
        <v>1</v>
      </c>
      <c r="N214" s="15">
        <v>1</v>
      </c>
      <c r="P214" s="25">
        <f t="shared" si="37"/>
        <v>0.31666666666666665</v>
      </c>
      <c r="R214" s="4">
        <f t="shared" si="43"/>
        <v>4.460093896713615E-05</v>
      </c>
      <c r="T214" s="6">
        <f>+R214*(assessment!$J$277*assessment!$E$3)</f>
        <v>363.7520946725352</v>
      </c>
      <c r="V214" s="7">
        <f>+T214/payroll!F214</f>
        <v>0.00024150197065375207</v>
      </c>
      <c r="X214" s="6">
        <f>IF(V214&lt;$X$2,T214,+payroll!F214*$X$2)</f>
        <v>363.7520946725352</v>
      </c>
      <c r="Z214" s="6">
        <f t="shared" si="39"/>
        <v>0</v>
      </c>
    </row>
    <row r="215" spans="1:26" ht="12.75" outlineLevel="1">
      <c r="A215" t="s">
        <v>356</v>
      </c>
      <c r="B215" t="s">
        <v>357</v>
      </c>
      <c r="D215" s="30">
        <v>0</v>
      </c>
      <c r="E215" s="30">
        <v>0</v>
      </c>
      <c r="F215" s="30">
        <v>0</v>
      </c>
      <c r="G215">
        <f t="shared" si="36"/>
        <v>0</v>
      </c>
      <c r="I215" s="25">
        <f t="shared" si="40"/>
        <v>0</v>
      </c>
      <c r="J215" s="7">
        <f>+IFR!AD215</f>
        <v>0</v>
      </c>
      <c r="K215" s="15">
        <f t="shared" si="42"/>
        <v>0.95</v>
      </c>
      <c r="L215" s="25">
        <f t="shared" si="41"/>
        <v>0</v>
      </c>
      <c r="M215" s="15">
        <v>1</v>
      </c>
      <c r="N215" s="15">
        <v>1</v>
      </c>
      <c r="P215" s="25">
        <f t="shared" si="37"/>
        <v>0</v>
      </c>
      <c r="R215" s="4">
        <f t="shared" si="43"/>
        <v>0</v>
      </c>
      <c r="T215" s="6">
        <f>+R215*(assessment!$J$277*assessment!$E$3)</f>
        <v>0</v>
      </c>
      <c r="V215" s="7">
        <f>+T215/payroll!F215</f>
        <v>0</v>
      </c>
      <c r="X215" s="6">
        <f>IF(V215&lt;$X$2,T215,+payroll!F215*$X$2)</f>
        <v>0</v>
      </c>
      <c r="Z215" s="6">
        <f t="shared" si="39"/>
        <v>0</v>
      </c>
    </row>
    <row r="216" spans="1:26" ht="12.75" outlineLevel="1">
      <c r="A216" t="s">
        <v>358</v>
      </c>
      <c r="B216" t="s">
        <v>359</v>
      </c>
      <c r="D216" s="30">
        <v>0</v>
      </c>
      <c r="E216" s="30">
        <v>0</v>
      </c>
      <c r="F216" s="30">
        <v>1</v>
      </c>
      <c r="G216">
        <f t="shared" si="36"/>
        <v>1</v>
      </c>
      <c r="I216" s="25">
        <f t="shared" si="40"/>
        <v>0.3333333333333333</v>
      </c>
      <c r="J216" s="7">
        <f>+IFR!AD216</f>
        <v>0.005</v>
      </c>
      <c r="K216" s="15">
        <f t="shared" si="42"/>
        <v>0.95</v>
      </c>
      <c r="L216" s="25">
        <f t="shared" si="41"/>
        <v>0.31666666666666665</v>
      </c>
      <c r="M216" s="15">
        <v>1</v>
      </c>
      <c r="N216" s="15">
        <v>1</v>
      </c>
      <c r="P216" s="25">
        <f t="shared" si="37"/>
        <v>0.31666666666666665</v>
      </c>
      <c r="R216" s="4">
        <f t="shared" si="43"/>
        <v>4.460093896713615E-05</v>
      </c>
      <c r="T216" s="6">
        <f>+R216*(assessment!$J$277*assessment!$E$3)</f>
        <v>363.7520946725352</v>
      </c>
      <c r="V216" s="7">
        <f>+T216/payroll!F216</f>
        <v>0.0006959710613619105</v>
      </c>
      <c r="X216" s="6">
        <f>IF(V216&lt;$X$2,T216,+payroll!F216*$X$2)</f>
        <v>363.7520946725352</v>
      </c>
      <c r="Z216" s="6">
        <f t="shared" si="39"/>
        <v>0</v>
      </c>
    </row>
    <row r="217" spans="1:26" ht="12.75" outlineLevel="1">
      <c r="A217" t="s">
        <v>360</v>
      </c>
      <c r="B217" t="s">
        <v>361</v>
      </c>
      <c r="D217" s="30">
        <v>1</v>
      </c>
      <c r="E217" s="30">
        <v>7</v>
      </c>
      <c r="F217" s="30">
        <v>3</v>
      </c>
      <c r="G217">
        <f t="shared" si="36"/>
        <v>11</v>
      </c>
      <c r="I217" s="25">
        <f t="shared" si="40"/>
        <v>3.6666666666666665</v>
      </c>
      <c r="J217" s="7">
        <f>+IFR!AD217</f>
        <v>0.02347735618674716</v>
      </c>
      <c r="K217" s="15">
        <f t="shared" si="42"/>
        <v>0.95</v>
      </c>
      <c r="L217" s="25">
        <f t="shared" si="41"/>
        <v>3.483333333333333</v>
      </c>
      <c r="M217" s="15">
        <v>1</v>
      </c>
      <c r="N217" s="15">
        <v>1</v>
      </c>
      <c r="P217" s="25">
        <f t="shared" si="37"/>
        <v>3.483333333333333</v>
      </c>
      <c r="R217" s="4">
        <f t="shared" si="43"/>
        <v>0.0004906103286384976</v>
      </c>
      <c r="T217" s="6">
        <f>+R217*(assessment!$J$277*assessment!$E$3)</f>
        <v>4001.273041397887</v>
      </c>
      <c r="V217" s="7">
        <f>+T217/payroll!F217</f>
        <v>0.0007330114751889841</v>
      </c>
      <c r="X217" s="6">
        <f>IF(V217&lt;$X$2,T217,+payroll!F217*$X$2)</f>
        <v>4001.273041397887</v>
      </c>
      <c r="Z217" s="6">
        <f t="shared" si="39"/>
        <v>0</v>
      </c>
    </row>
    <row r="218" spans="1:26" ht="12.75" outlineLevel="1">
      <c r="A218" t="s">
        <v>504</v>
      </c>
      <c r="B218" t="s">
        <v>365</v>
      </c>
      <c r="D218" s="30">
        <v>0</v>
      </c>
      <c r="E218" s="30">
        <v>0</v>
      </c>
      <c r="F218" s="30">
        <v>0</v>
      </c>
      <c r="G218">
        <f>SUM(D218:F218)</f>
        <v>0</v>
      </c>
      <c r="I218" s="25">
        <f>AVERAGE(D218:F218)</f>
        <v>0</v>
      </c>
      <c r="J218" s="7">
        <f>+IFR!AD218</f>
        <v>0</v>
      </c>
      <c r="K218" s="15">
        <f t="shared" si="42"/>
        <v>0.95</v>
      </c>
      <c r="L218" s="25">
        <f>+I218*K218</f>
        <v>0</v>
      </c>
      <c r="M218" s="15">
        <v>1</v>
      </c>
      <c r="N218" s="15">
        <v>1</v>
      </c>
      <c r="P218" s="25">
        <f>+L218*M218*N218</f>
        <v>0</v>
      </c>
      <c r="R218" s="4">
        <f t="shared" si="43"/>
        <v>0</v>
      </c>
      <c r="T218" s="6">
        <f>+R218*(assessment!$J$277*assessment!$E$3)</f>
        <v>0</v>
      </c>
      <c r="V218" s="7">
        <f>+T218/payroll!F218</f>
        <v>0</v>
      </c>
      <c r="X218" s="6">
        <f>IF(V218&lt;$X$2,T218,+payroll!F218*$X$2)</f>
        <v>0</v>
      </c>
      <c r="Z218" s="6">
        <f>+T218-X218</f>
        <v>0</v>
      </c>
    </row>
    <row r="219" spans="1:26" ht="12.75" outlineLevel="1">
      <c r="A219" t="s">
        <v>505</v>
      </c>
      <c r="B219" t="s">
        <v>366</v>
      </c>
      <c r="D219" s="30">
        <v>0</v>
      </c>
      <c r="E219" s="30">
        <v>0</v>
      </c>
      <c r="F219" s="30">
        <v>0</v>
      </c>
      <c r="G219">
        <f>SUM(D219:F219)</f>
        <v>0</v>
      </c>
      <c r="I219" s="25">
        <f>AVERAGE(D219:F219)</f>
        <v>0</v>
      </c>
      <c r="J219" s="7">
        <f>+IFR!AD219</f>
        <v>0</v>
      </c>
      <c r="K219" s="15">
        <f t="shared" si="42"/>
        <v>0.95</v>
      </c>
      <c r="L219" s="25">
        <f>+I219*K219</f>
        <v>0</v>
      </c>
      <c r="M219" s="15">
        <v>1</v>
      </c>
      <c r="N219" s="15">
        <v>1</v>
      </c>
      <c r="P219" s="25">
        <f>+L219*M219*N219</f>
        <v>0</v>
      </c>
      <c r="R219" s="4">
        <f t="shared" si="43"/>
        <v>0</v>
      </c>
      <c r="T219" s="6">
        <f>+R219*(assessment!$J$277*assessment!$E$3)</f>
        <v>0</v>
      </c>
      <c r="V219" s="7">
        <f>+T219/payroll!F219</f>
        <v>0</v>
      </c>
      <c r="X219" s="6">
        <f>IF(V219&lt;$X$2,T219,+payroll!F219*$X$2)</f>
        <v>0</v>
      </c>
      <c r="Z219" s="6">
        <f>+T219-X219</f>
        <v>0</v>
      </c>
    </row>
    <row r="220" spans="1:26" ht="12.75" outlineLevel="1">
      <c r="A220" t="s">
        <v>506</v>
      </c>
      <c r="B220" t="s">
        <v>362</v>
      </c>
      <c r="D220" s="30">
        <v>0</v>
      </c>
      <c r="E220" s="30">
        <v>0</v>
      </c>
      <c r="F220" s="30">
        <v>0</v>
      </c>
      <c r="G220">
        <f t="shared" si="36"/>
        <v>0</v>
      </c>
      <c r="I220" s="25">
        <f t="shared" si="40"/>
        <v>0</v>
      </c>
      <c r="J220" s="7">
        <f>+IFR!AD220</f>
        <v>0</v>
      </c>
      <c r="K220" s="15">
        <f t="shared" si="42"/>
        <v>0.95</v>
      </c>
      <c r="L220" s="25">
        <f t="shared" si="41"/>
        <v>0</v>
      </c>
      <c r="M220" s="15">
        <v>1</v>
      </c>
      <c r="N220" s="15">
        <v>1</v>
      </c>
      <c r="P220" s="25">
        <f t="shared" si="37"/>
        <v>0</v>
      </c>
      <c r="R220" s="4">
        <f t="shared" si="43"/>
        <v>0</v>
      </c>
      <c r="T220" s="6">
        <f>+R220*(assessment!$J$277*assessment!$E$3)</f>
        <v>0</v>
      </c>
      <c r="V220" s="7">
        <f>+T220/payroll!F220</f>
        <v>0</v>
      </c>
      <c r="X220" s="6">
        <f>IF(V220&lt;$X$2,T220,+payroll!F220*$X$2)</f>
        <v>0</v>
      </c>
      <c r="Z220" s="6">
        <f t="shared" si="39"/>
        <v>0</v>
      </c>
    </row>
    <row r="221" spans="1:26" ht="12.75" outlineLevel="1">
      <c r="A221" t="s">
        <v>364</v>
      </c>
      <c r="B221" t="s">
        <v>363</v>
      </c>
      <c r="D221" s="30">
        <v>1</v>
      </c>
      <c r="E221" s="30">
        <v>3</v>
      </c>
      <c r="F221" s="30">
        <v>1</v>
      </c>
      <c r="G221">
        <f t="shared" si="36"/>
        <v>5</v>
      </c>
      <c r="I221" s="25">
        <f t="shared" si="40"/>
        <v>1.6666666666666667</v>
      </c>
      <c r="J221" s="7">
        <f>+IFR!AD221</f>
        <v>0.016666666666666666</v>
      </c>
      <c r="K221" s="15">
        <f t="shared" si="42"/>
        <v>0.95</v>
      </c>
      <c r="L221" s="25">
        <f t="shared" si="41"/>
        <v>1.5833333333333333</v>
      </c>
      <c r="M221" s="15">
        <v>1</v>
      </c>
      <c r="N221" s="15">
        <v>1</v>
      </c>
      <c r="P221" s="25">
        <f t="shared" si="37"/>
        <v>1.5833333333333333</v>
      </c>
      <c r="R221" s="4">
        <f t="shared" si="43"/>
        <v>0.00022300469483568075</v>
      </c>
      <c r="T221" s="6">
        <f>+R221*(assessment!$J$277*assessment!$E$3)</f>
        <v>1818.7604733626758</v>
      </c>
      <c r="V221" s="7">
        <f>+T221/payroll!F221</f>
        <v>0.0006754163007486559</v>
      </c>
      <c r="X221" s="6">
        <f>IF(V221&lt;$X$2,T221,+payroll!F221*$X$2)</f>
        <v>1818.7604733626758</v>
      </c>
      <c r="Z221" s="6">
        <f t="shared" si="39"/>
        <v>0</v>
      </c>
    </row>
    <row r="222" spans="1:26" ht="12.75" outlineLevel="1">
      <c r="A222" t="s">
        <v>367</v>
      </c>
      <c r="B222" t="s">
        <v>368</v>
      </c>
      <c r="D222" s="30">
        <v>1</v>
      </c>
      <c r="E222" s="30">
        <v>0</v>
      </c>
      <c r="F222" s="30">
        <v>0</v>
      </c>
      <c r="G222">
        <f t="shared" si="36"/>
        <v>1</v>
      </c>
      <c r="I222" s="25">
        <f t="shared" si="40"/>
        <v>0.3333333333333333</v>
      </c>
      <c r="J222" s="7">
        <f>+IFR!AD222</f>
        <v>0.0016666666666666668</v>
      </c>
      <c r="K222" s="15">
        <f t="shared" si="42"/>
        <v>0.95</v>
      </c>
      <c r="L222" s="25">
        <f t="shared" si="41"/>
        <v>0.31666666666666665</v>
      </c>
      <c r="M222" s="15">
        <v>1</v>
      </c>
      <c r="N222" s="15">
        <v>1</v>
      </c>
      <c r="P222" s="25">
        <f t="shared" si="37"/>
        <v>0.31666666666666665</v>
      </c>
      <c r="R222" s="4">
        <f t="shared" si="43"/>
        <v>4.460093896713615E-05</v>
      </c>
      <c r="T222" s="6">
        <f>+R222*(assessment!$J$277*assessment!$E$3)</f>
        <v>363.7520946725352</v>
      </c>
      <c r="V222" s="7">
        <f>+T222/payroll!F222</f>
        <v>0.00015031325707039336</v>
      </c>
      <c r="X222" s="6">
        <f>IF(V222&lt;$X$2,T222,+payroll!F222*$X$2)</f>
        <v>363.7520946725352</v>
      </c>
      <c r="Z222" s="6">
        <f t="shared" si="39"/>
        <v>0</v>
      </c>
    </row>
    <row r="223" spans="1:26" ht="12.75" outlineLevel="1">
      <c r="A223" t="s">
        <v>369</v>
      </c>
      <c r="B223" t="s">
        <v>370</v>
      </c>
      <c r="D223" s="30">
        <v>0</v>
      </c>
      <c r="E223" s="30">
        <v>0</v>
      </c>
      <c r="F223" s="30">
        <v>0</v>
      </c>
      <c r="G223">
        <f t="shared" si="36"/>
        <v>0</v>
      </c>
      <c r="I223" s="25">
        <f t="shared" si="40"/>
        <v>0</v>
      </c>
      <c r="J223" s="7">
        <f>+IFR!AD223</f>
        <v>0</v>
      </c>
      <c r="K223" s="15">
        <f t="shared" si="42"/>
        <v>0.95</v>
      </c>
      <c r="L223" s="25">
        <f t="shared" si="41"/>
        <v>0</v>
      </c>
      <c r="M223" s="15">
        <v>1</v>
      </c>
      <c r="N223" s="15">
        <v>1</v>
      </c>
      <c r="P223" s="25">
        <f t="shared" si="37"/>
        <v>0</v>
      </c>
      <c r="R223" s="4">
        <f t="shared" si="43"/>
        <v>0</v>
      </c>
      <c r="T223" s="6">
        <f>+R223*(assessment!$J$277*assessment!$E$3)</f>
        <v>0</v>
      </c>
      <c r="V223" s="7">
        <f>+T223/payroll!F223</f>
        <v>0</v>
      </c>
      <c r="X223" s="6">
        <f>IF(V223&lt;$X$2,T223,+payroll!F223*$X$2)</f>
        <v>0</v>
      </c>
      <c r="Z223" s="6">
        <f t="shared" si="39"/>
        <v>0</v>
      </c>
    </row>
    <row r="224" spans="1:26" ht="12.75" outlineLevel="1">
      <c r="A224" t="s">
        <v>371</v>
      </c>
      <c r="B224" t="s">
        <v>372</v>
      </c>
      <c r="D224" s="30">
        <v>0</v>
      </c>
      <c r="E224" s="30">
        <v>0</v>
      </c>
      <c r="F224" s="30">
        <v>0</v>
      </c>
      <c r="G224">
        <f t="shared" si="36"/>
        <v>0</v>
      </c>
      <c r="I224" s="25">
        <f t="shared" si="40"/>
        <v>0</v>
      </c>
      <c r="J224" s="7">
        <f>+IFR!AD224</f>
        <v>0</v>
      </c>
      <c r="K224" s="15">
        <f t="shared" si="42"/>
        <v>0.95</v>
      </c>
      <c r="L224" s="25">
        <f t="shared" si="41"/>
        <v>0</v>
      </c>
      <c r="M224" s="15">
        <v>1</v>
      </c>
      <c r="N224" s="15">
        <v>1</v>
      </c>
      <c r="P224" s="25">
        <f t="shared" si="37"/>
        <v>0</v>
      </c>
      <c r="R224" s="4">
        <f t="shared" si="43"/>
        <v>0</v>
      </c>
      <c r="T224" s="6">
        <f>+R224*(assessment!$J$277*assessment!$E$3)</f>
        <v>0</v>
      </c>
      <c r="V224" s="7">
        <f>+T224/payroll!F224</f>
        <v>0</v>
      </c>
      <c r="X224" s="6">
        <f>IF(V224&lt;$X$2,T224,+payroll!F224*$X$2)</f>
        <v>0</v>
      </c>
      <c r="Z224" s="6">
        <f t="shared" si="39"/>
        <v>0</v>
      </c>
    </row>
    <row r="225" spans="1:26" ht="12.75" outlineLevel="1">
      <c r="A225" t="s">
        <v>373</v>
      </c>
      <c r="B225" t="s">
        <v>374</v>
      </c>
      <c r="D225" s="30">
        <v>6</v>
      </c>
      <c r="E225" s="30">
        <v>7</v>
      </c>
      <c r="F225" s="30">
        <v>2</v>
      </c>
      <c r="G225">
        <f t="shared" si="36"/>
        <v>15</v>
      </c>
      <c r="I225" s="25">
        <f t="shared" si="40"/>
        <v>5</v>
      </c>
      <c r="J225" s="7">
        <f>+IFR!AD225</f>
        <v>0.04098655730234677</v>
      </c>
      <c r="K225" s="15">
        <f t="shared" si="42"/>
        <v>1</v>
      </c>
      <c r="L225" s="25">
        <f t="shared" si="41"/>
        <v>5</v>
      </c>
      <c r="M225" s="15">
        <v>1</v>
      </c>
      <c r="N225" s="15">
        <v>1</v>
      </c>
      <c r="P225" s="25">
        <f t="shared" si="37"/>
        <v>5</v>
      </c>
      <c r="R225" s="4">
        <f t="shared" si="43"/>
        <v>0.0007042253521126761</v>
      </c>
      <c r="T225" s="6">
        <f>+R225*(assessment!$J$277*assessment!$E$3)</f>
        <v>5743.454126408451</v>
      </c>
      <c r="V225" s="7">
        <f>+T225/payroll!F225</f>
        <v>0.0014314205647543413</v>
      </c>
      <c r="X225" s="6">
        <f>IF(V225&lt;$X$2,T225,+payroll!F225*$X$2)</f>
        <v>5743.454126408451</v>
      </c>
      <c r="Z225" s="6">
        <f t="shared" si="39"/>
        <v>0</v>
      </c>
    </row>
    <row r="226" spans="1:26" ht="12.75" outlineLevel="1">
      <c r="A226" t="s">
        <v>375</v>
      </c>
      <c r="B226" t="s">
        <v>376</v>
      </c>
      <c r="D226" s="30">
        <v>0</v>
      </c>
      <c r="E226" s="30">
        <v>0</v>
      </c>
      <c r="F226" s="30">
        <v>0</v>
      </c>
      <c r="G226">
        <f t="shared" si="36"/>
        <v>0</v>
      </c>
      <c r="I226" s="25">
        <f t="shared" si="40"/>
        <v>0</v>
      </c>
      <c r="J226" s="7">
        <f>+IFR!AD226</f>
        <v>0</v>
      </c>
      <c r="K226" s="15">
        <f t="shared" si="42"/>
        <v>0.95</v>
      </c>
      <c r="L226" s="25">
        <f t="shared" si="41"/>
        <v>0</v>
      </c>
      <c r="M226" s="15">
        <v>1</v>
      </c>
      <c r="N226" s="15">
        <v>1</v>
      </c>
      <c r="P226" s="25">
        <f t="shared" si="37"/>
        <v>0</v>
      </c>
      <c r="R226" s="4">
        <f t="shared" si="43"/>
        <v>0</v>
      </c>
      <c r="T226" s="6">
        <f>+R226*(assessment!$J$277*assessment!$E$3)</f>
        <v>0</v>
      </c>
      <c r="V226" s="7">
        <f>+T226/payroll!F226</f>
        <v>0</v>
      </c>
      <c r="X226" s="6">
        <f>IF(V226&lt;$X$2,T226,+payroll!F226*$X$2)</f>
        <v>0</v>
      </c>
      <c r="Z226" s="6">
        <f t="shared" si="39"/>
        <v>0</v>
      </c>
    </row>
    <row r="227" spans="1:26" ht="12.75" outlineLevel="1">
      <c r="A227" t="s">
        <v>377</v>
      </c>
      <c r="B227" t="s">
        <v>378</v>
      </c>
      <c r="D227" s="30">
        <v>0</v>
      </c>
      <c r="E227" s="30">
        <v>0</v>
      </c>
      <c r="F227" s="30">
        <v>0</v>
      </c>
      <c r="G227">
        <f t="shared" si="36"/>
        <v>0</v>
      </c>
      <c r="I227" s="25">
        <f t="shared" si="40"/>
        <v>0</v>
      </c>
      <c r="J227" s="7">
        <f>+IFR!AD227</f>
        <v>0</v>
      </c>
      <c r="K227" s="15">
        <f t="shared" si="42"/>
        <v>0.95</v>
      </c>
      <c r="L227" s="25">
        <f t="shared" si="41"/>
        <v>0</v>
      </c>
      <c r="M227" s="15">
        <v>1</v>
      </c>
      <c r="N227" s="15">
        <v>1</v>
      </c>
      <c r="P227" s="25">
        <f t="shared" si="37"/>
        <v>0</v>
      </c>
      <c r="R227" s="4">
        <f t="shared" si="43"/>
        <v>0</v>
      </c>
      <c r="T227" s="6">
        <f>+R227*(assessment!$J$277*assessment!$E$3)</f>
        <v>0</v>
      </c>
      <c r="V227" s="7">
        <f>+T227/payroll!F227</f>
        <v>0</v>
      </c>
      <c r="X227" s="6">
        <f>IF(V227&lt;$X$2,T227,+payroll!F227*$X$2)</f>
        <v>0</v>
      </c>
      <c r="Z227" s="6">
        <f t="shared" si="39"/>
        <v>0</v>
      </c>
    </row>
    <row r="228" spans="1:26" ht="12.75" outlineLevel="1">
      <c r="A228" t="s">
        <v>379</v>
      </c>
      <c r="B228" t="s">
        <v>380</v>
      </c>
      <c r="D228" s="30">
        <v>0</v>
      </c>
      <c r="E228" s="30">
        <v>0</v>
      </c>
      <c r="F228" s="30">
        <v>0</v>
      </c>
      <c r="G228">
        <f t="shared" si="36"/>
        <v>0</v>
      </c>
      <c r="I228" s="25">
        <f t="shared" si="40"/>
        <v>0</v>
      </c>
      <c r="J228" s="7">
        <f>+IFR!AD228</f>
        <v>0</v>
      </c>
      <c r="K228" s="15">
        <f t="shared" si="42"/>
        <v>0.95</v>
      </c>
      <c r="L228" s="25">
        <f t="shared" si="41"/>
        <v>0</v>
      </c>
      <c r="M228" s="15">
        <v>1</v>
      </c>
      <c r="N228" s="15">
        <v>1</v>
      </c>
      <c r="P228" s="25">
        <f t="shared" si="37"/>
        <v>0</v>
      </c>
      <c r="R228" s="4">
        <f t="shared" si="43"/>
        <v>0</v>
      </c>
      <c r="T228" s="6">
        <f>+R228*(assessment!$J$277*assessment!$E$3)</f>
        <v>0</v>
      </c>
      <c r="V228" s="7">
        <f>+T228/payroll!F228</f>
        <v>0</v>
      </c>
      <c r="X228" s="6">
        <f>IF(V228&lt;$X$2,T228,+payroll!F228*$X$2)</f>
        <v>0</v>
      </c>
      <c r="Z228" s="6">
        <f t="shared" si="39"/>
        <v>0</v>
      </c>
    </row>
    <row r="229" spans="1:26" ht="12.75" outlineLevel="1">
      <c r="A229" t="s">
        <v>381</v>
      </c>
      <c r="B229" t="s">
        <v>382</v>
      </c>
      <c r="D229" s="30">
        <v>1</v>
      </c>
      <c r="E229" s="30">
        <v>0</v>
      </c>
      <c r="F229" s="30">
        <v>0</v>
      </c>
      <c r="G229">
        <f t="shared" si="36"/>
        <v>1</v>
      </c>
      <c r="I229" s="25">
        <f t="shared" si="40"/>
        <v>0.3333333333333333</v>
      </c>
      <c r="J229" s="7">
        <f>+IFR!AD229</f>
        <v>0.0016666666666666668</v>
      </c>
      <c r="K229" s="15">
        <f t="shared" si="42"/>
        <v>0.95</v>
      </c>
      <c r="L229" s="25">
        <f t="shared" si="41"/>
        <v>0.31666666666666665</v>
      </c>
      <c r="M229" s="15">
        <v>1</v>
      </c>
      <c r="N229" s="15">
        <v>1</v>
      </c>
      <c r="P229" s="25">
        <f t="shared" si="37"/>
        <v>0.31666666666666665</v>
      </c>
      <c r="R229" s="4">
        <f t="shared" si="43"/>
        <v>4.460093896713615E-05</v>
      </c>
      <c r="T229" s="6">
        <f>+R229*(assessment!$J$277*assessment!$E$3)</f>
        <v>363.7520946725352</v>
      </c>
      <c r="V229" s="7">
        <f>+T229/payroll!F229</f>
        <v>0.0004841887493121336</v>
      </c>
      <c r="X229" s="6">
        <f>IF(V229&lt;$X$2,T229,+payroll!F229*$X$2)</f>
        <v>363.7520946725352</v>
      </c>
      <c r="Z229" s="6">
        <f t="shared" si="39"/>
        <v>0</v>
      </c>
    </row>
    <row r="230" spans="1:26" ht="12.75" outlineLevel="1">
      <c r="A230" t="s">
        <v>383</v>
      </c>
      <c r="B230" t="s">
        <v>384</v>
      </c>
      <c r="D230" s="30">
        <v>0</v>
      </c>
      <c r="E230" s="30">
        <v>0</v>
      </c>
      <c r="F230" s="30">
        <v>0</v>
      </c>
      <c r="G230">
        <f t="shared" si="36"/>
        <v>0</v>
      </c>
      <c r="I230" s="25">
        <f t="shared" si="40"/>
        <v>0</v>
      </c>
      <c r="J230" s="7">
        <f>+IFR!AD230</f>
        <v>0</v>
      </c>
      <c r="K230" s="15">
        <f t="shared" si="42"/>
        <v>0.95</v>
      </c>
      <c r="L230" s="25">
        <f t="shared" si="41"/>
        <v>0</v>
      </c>
      <c r="M230" s="15">
        <v>1</v>
      </c>
      <c r="N230" s="15">
        <v>1</v>
      </c>
      <c r="P230" s="25">
        <f t="shared" si="37"/>
        <v>0</v>
      </c>
      <c r="R230" s="4">
        <f t="shared" si="43"/>
        <v>0</v>
      </c>
      <c r="T230" s="6">
        <f>+R230*(assessment!$J$277*assessment!$E$3)</f>
        <v>0</v>
      </c>
      <c r="V230" s="7">
        <f>+T230/payroll!F230</f>
        <v>0</v>
      </c>
      <c r="X230" s="6">
        <f>IF(V230&lt;$X$2,T230,+payroll!F230*$X$2)</f>
        <v>0</v>
      </c>
      <c r="Z230" s="6">
        <f t="shared" si="39"/>
        <v>0</v>
      </c>
    </row>
    <row r="231" spans="1:26" ht="12.75" outlineLevel="1">
      <c r="A231" t="s">
        <v>385</v>
      </c>
      <c r="B231" t="s">
        <v>386</v>
      </c>
      <c r="D231" s="30">
        <v>11</v>
      </c>
      <c r="E231" s="30">
        <v>13</v>
      </c>
      <c r="F231" s="30">
        <v>9</v>
      </c>
      <c r="G231">
        <f t="shared" si="36"/>
        <v>33</v>
      </c>
      <c r="I231" s="25">
        <f t="shared" si="40"/>
        <v>11</v>
      </c>
      <c r="J231" s="7">
        <f>+IFR!AD231</f>
        <v>0.05879181807637407</v>
      </c>
      <c r="K231" s="15">
        <f t="shared" si="42"/>
        <v>1</v>
      </c>
      <c r="L231" s="25">
        <f t="shared" si="41"/>
        <v>11</v>
      </c>
      <c r="M231" s="15">
        <v>1</v>
      </c>
      <c r="N231" s="15">
        <v>1</v>
      </c>
      <c r="P231" s="25">
        <f t="shared" si="37"/>
        <v>11</v>
      </c>
      <c r="R231" s="4">
        <f t="shared" si="43"/>
        <v>0.0015492957746478873</v>
      </c>
      <c r="T231" s="6">
        <f>+R231*(assessment!$J$277*assessment!$E$3)</f>
        <v>12635.59907809859</v>
      </c>
      <c r="V231" s="7">
        <f>+T231/payroll!F231</f>
        <v>0.0021462705725671834</v>
      </c>
      <c r="X231" s="6">
        <f>IF(V231&lt;$X$2,T231,+payroll!F231*$X$2)</f>
        <v>12635.59907809859</v>
      </c>
      <c r="Z231" s="6">
        <f t="shared" si="39"/>
        <v>0</v>
      </c>
    </row>
    <row r="232" spans="1:26" ht="12.75" outlineLevel="1">
      <c r="A232" t="s">
        <v>387</v>
      </c>
      <c r="B232" t="s">
        <v>388</v>
      </c>
      <c r="D232" s="30">
        <v>1</v>
      </c>
      <c r="E232" s="30">
        <v>1</v>
      </c>
      <c r="F232" s="30">
        <v>0</v>
      </c>
      <c r="G232">
        <f t="shared" si="36"/>
        <v>2</v>
      </c>
      <c r="I232" s="25">
        <f t="shared" si="40"/>
        <v>0.6666666666666666</v>
      </c>
      <c r="J232" s="7">
        <f>+IFR!AD232</f>
        <v>0.005</v>
      </c>
      <c r="K232" s="15">
        <f t="shared" si="42"/>
        <v>0.95</v>
      </c>
      <c r="L232" s="25">
        <f t="shared" si="41"/>
        <v>0.6333333333333333</v>
      </c>
      <c r="M232" s="15">
        <v>1</v>
      </c>
      <c r="N232" s="15">
        <v>1</v>
      </c>
      <c r="P232" s="25">
        <f t="shared" si="37"/>
        <v>0.6333333333333333</v>
      </c>
      <c r="R232" s="4">
        <f t="shared" si="43"/>
        <v>8.92018779342723E-05</v>
      </c>
      <c r="T232" s="6">
        <f>+R232*(assessment!$J$277*assessment!$E$3)</f>
        <v>727.5041893450704</v>
      </c>
      <c r="V232" s="7">
        <f>+T232/payroll!F232</f>
        <v>0.0007296780383226515</v>
      </c>
      <c r="X232" s="6">
        <f>IF(V232&lt;$X$2,T232,+payroll!F232*$X$2)</f>
        <v>727.5041893450704</v>
      </c>
      <c r="Z232" s="6">
        <f t="shared" si="39"/>
        <v>0</v>
      </c>
    </row>
    <row r="233" spans="1:26" ht="12.75" outlineLevel="1">
      <c r="A233" t="s">
        <v>389</v>
      </c>
      <c r="B233" t="s">
        <v>390</v>
      </c>
      <c r="D233" s="30">
        <v>0</v>
      </c>
      <c r="E233" s="30">
        <v>0</v>
      </c>
      <c r="F233" s="30">
        <v>0</v>
      </c>
      <c r="G233">
        <f t="shared" si="36"/>
        <v>0</v>
      </c>
      <c r="I233" s="25">
        <f t="shared" si="40"/>
        <v>0</v>
      </c>
      <c r="J233" s="7">
        <f>+IFR!AD233</f>
        <v>0</v>
      </c>
      <c r="K233" s="15">
        <f t="shared" si="42"/>
        <v>0.95</v>
      </c>
      <c r="L233" s="25">
        <f t="shared" si="41"/>
        <v>0</v>
      </c>
      <c r="M233" s="15">
        <v>1</v>
      </c>
      <c r="N233" s="15">
        <v>1</v>
      </c>
      <c r="P233" s="25">
        <f t="shared" si="37"/>
        <v>0</v>
      </c>
      <c r="R233" s="4">
        <f t="shared" si="43"/>
        <v>0</v>
      </c>
      <c r="T233" s="6">
        <f>+R233*(assessment!$J$277*assessment!$E$3)</f>
        <v>0</v>
      </c>
      <c r="V233" s="7">
        <f>+T233/payroll!F233</f>
        <v>0</v>
      </c>
      <c r="X233" s="6">
        <f>IF(V233&lt;$X$2,T233,+payroll!F233*$X$2)</f>
        <v>0</v>
      </c>
      <c r="Z233" s="6">
        <f t="shared" si="39"/>
        <v>0</v>
      </c>
    </row>
    <row r="234" spans="1:26" ht="12.75" outlineLevel="1">
      <c r="A234" t="s">
        <v>391</v>
      </c>
      <c r="B234" t="s">
        <v>392</v>
      </c>
      <c r="D234" s="30">
        <v>1</v>
      </c>
      <c r="E234" s="30">
        <v>0</v>
      </c>
      <c r="F234" s="30">
        <v>0</v>
      </c>
      <c r="G234">
        <f t="shared" si="36"/>
        <v>1</v>
      </c>
      <c r="I234" s="25">
        <f t="shared" si="40"/>
        <v>0.3333333333333333</v>
      </c>
      <c r="J234" s="7">
        <f>+IFR!AD234</f>
        <v>0.0016666666666666668</v>
      </c>
      <c r="K234" s="15">
        <f t="shared" si="42"/>
        <v>0.95</v>
      </c>
      <c r="L234" s="25">
        <f t="shared" si="41"/>
        <v>0.31666666666666665</v>
      </c>
      <c r="M234" s="15">
        <v>1</v>
      </c>
      <c r="N234" s="15">
        <v>1</v>
      </c>
      <c r="P234" s="25">
        <f t="shared" si="37"/>
        <v>0.31666666666666665</v>
      </c>
      <c r="R234" s="4">
        <f t="shared" si="43"/>
        <v>4.460093896713615E-05</v>
      </c>
      <c r="T234" s="6">
        <f>+R234*(assessment!$J$277*assessment!$E$3)</f>
        <v>363.7520946725352</v>
      </c>
      <c r="V234" s="7">
        <f>+T234/payroll!F234</f>
        <v>0.0008526237444876224</v>
      </c>
      <c r="X234" s="6">
        <f>IF(V234&lt;$X$2,T234,+payroll!F234*$X$2)</f>
        <v>363.7520946725352</v>
      </c>
      <c r="Z234" s="6">
        <f t="shared" si="39"/>
        <v>0</v>
      </c>
    </row>
    <row r="235" spans="1:26" ht="12.75" outlineLevel="1">
      <c r="A235" t="s">
        <v>393</v>
      </c>
      <c r="B235" t="s">
        <v>394</v>
      </c>
      <c r="D235" s="30">
        <v>0</v>
      </c>
      <c r="E235" s="30">
        <v>0</v>
      </c>
      <c r="F235" s="30">
        <v>0</v>
      </c>
      <c r="G235">
        <f aca="true" t="shared" si="44" ref="G235:G266">SUM(D235:F235)</f>
        <v>0</v>
      </c>
      <c r="I235" s="25">
        <f t="shared" si="40"/>
        <v>0</v>
      </c>
      <c r="J235" s="7">
        <f>+IFR!AD235</f>
        <v>0</v>
      </c>
      <c r="K235" s="15">
        <f t="shared" si="42"/>
        <v>0.95</v>
      </c>
      <c r="L235" s="25">
        <f t="shared" si="41"/>
        <v>0</v>
      </c>
      <c r="M235" s="15">
        <v>1</v>
      </c>
      <c r="N235" s="15">
        <v>1</v>
      </c>
      <c r="P235" s="25">
        <f aca="true" t="shared" si="45" ref="P235:P266">+L235*M235*N235</f>
        <v>0</v>
      </c>
      <c r="R235" s="4">
        <f aca="true" t="shared" si="46" ref="R235:R266">+P235/$P$269</f>
        <v>0</v>
      </c>
      <c r="T235" s="6">
        <f>+R235*(assessment!$J$277*assessment!$E$3)</f>
        <v>0</v>
      </c>
      <c r="V235" s="7">
        <f>+T235/payroll!F235</f>
        <v>0</v>
      </c>
      <c r="X235" s="6">
        <f>IF(V235&lt;$X$2,T235,+payroll!F235*$X$2)</f>
        <v>0</v>
      </c>
      <c r="Z235" s="6">
        <f aca="true" t="shared" si="47" ref="Z235:Z266">+T235-X235</f>
        <v>0</v>
      </c>
    </row>
    <row r="236" spans="1:26" ht="12.75" outlineLevel="1">
      <c r="A236" t="s">
        <v>538</v>
      </c>
      <c r="B236" t="s">
        <v>540</v>
      </c>
      <c r="D236" s="30">
        <v>0</v>
      </c>
      <c r="E236" s="30">
        <v>0</v>
      </c>
      <c r="F236" s="30">
        <v>0</v>
      </c>
      <c r="G236">
        <f>SUM(D236:F236)</f>
        <v>0</v>
      </c>
      <c r="I236" s="25">
        <f>AVERAGE(D236:F236)</f>
        <v>0</v>
      </c>
      <c r="J236" s="7">
        <f>+IFR!AD236</f>
        <v>0</v>
      </c>
      <c r="K236" s="15">
        <f t="shared" si="42"/>
        <v>0.95</v>
      </c>
      <c r="L236" s="25">
        <f>+I236*K236</f>
        <v>0</v>
      </c>
      <c r="M236" s="15">
        <v>1</v>
      </c>
      <c r="N236" s="15">
        <v>1</v>
      </c>
      <c r="P236" s="25">
        <f>+L236*M236*N236</f>
        <v>0</v>
      </c>
      <c r="R236" s="4">
        <f>+P236/$P$269</f>
        <v>0</v>
      </c>
      <c r="T236" s="6">
        <f>+R236*(assessment!$J$277*assessment!$E$3)</f>
        <v>0</v>
      </c>
      <c r="V236" s="7">
        <f>+T236/payroll!F236</f>
        <v>0</v>
      </c>
      <c r="X236" s="6">
        <f>IF(V236&lt;$X$2,T236,+payroll!F236*$X$2)</f>
        <v>0</v>
      </c>
      <c r="Z236" s="6">
        <f>+T236-X236</f>
        <v>0</v>
      </c>
    </row>
    <row r="237" spans="1:26" ht="12.75" outlineLevel="1">
      <c r="A237" t="s">
        <v>395</v>
      </c>
      <c r="B237" t="s">
        <v>396</v>
      </c>
      <c r="D237" s="30">
        <v>1</v>
      </c>
      <c r="E237" s="30">
        <v>0</v>
      </c>
      <c r="F237" s="30">
        <v>0</v>
      </c>
      <c r="G237">
        <f t="shared" si="44"/>
        <v>1</v>
      </c>
      <c r="I237" s="25">
        <f aca="true" t="shared" si="48" ref="I237:I266">AVERAGE(D237:F237)</f>
        <v>0.3333333333333333</v>
      </c>
      <c r="J237" s="7">
        <f>+IFR!AD237</f>
        <v>0.0016666666666666668</v>
      </c>
      <c r="K237" s="15">
        <f t="shared" si="42"/>
        <v>0.95</v>
      </c>
      <c r="L237" s="25">
        <f aca="true" t="shared" si="49" ref="L237:L266">+I237*K237</f>
        <v>0.31666666666666665</v>
      </c>
      <c r="M237" s="15">
        <v>1</v>
      </c>
      <c r="N237" s="15">
        <v>1</v>
      </c>
      <c r="P237" s="25">
        <f t="shared" si="45"/>
        <v>0.31666666666666665</v>
      </c>
      <c r="R237" s="4">
        <f t="shared" si="46"/>
        <v>4.460093896713615E-05</v>
      </c>
      <c r="T237" s="6">
        <f>+R237*(assessment!$J$277*assessment!$E$3)</f>
        <v>363.7520946725352</v>
      </c>
      <c r="V237" s="7">
        <f>+T237/payroll!F237</f>
        <v>0.000711247728680251</v>
      </c>
      <c r="X237" s="6">
        <f>IF(V237&lt;$X$2,T237,+payroll!F237*$X$2)</f>
        <v>363.7520946725352</v>
      </c>
      <c r="Z237" s="6">
        <f t="shared" si="47"/>
        <v>0</v>
      </c>
    </row>
    <row r="238" spans="1:26" ht="12.75" outlineLevel="1">
      <c r="A238" t="s">
        <v>397</v>
      </c>
      <c r="B238" t="s">
        <v>398</v>
      </c>
      <c r="D238" s="30">
        <v>0</v>
      </c>
      <c r="E238" s="30">
        <v>0</v>
      </c>
      <c r="F238" s="30">
        <v>0</v>
      </c>
      <c r="G238">
        <f t="shared" si="44"/>
        <v>0</v>
      </c>
      <c r="I238" s="25">
        <f t="shared" si="48"/>
        <v>0</v>
      </c>
      <c r="J238" s="7">
        <f>+IFR!AD238</f>
        <v>0</v>
      </c>
      <c r="K238" s="15">
        <f t="shared" si="42"/>
        <v>0.95</v>
      </c>
      <c r="L238" s="25">
        <f t="shared" si="49"/>
        <v>0</v>
      </c>
      <c r="M238" s="15">
        <v>1</v>
      </c>
      <c r="N238" s="15">
        <v>1</v>
      </c>
      <c r="P238" s="25">
        <f t="shared" si="45"/>
        <v>0</v>
      </c>
      <c r="R238" s="4">
        <f t="shared" si="46"/>
        <v>0</v>
      </c>
      <c r="T238" s="6">
        <f>+R238*(assessment!$J$277*assessment!$E$3)</f>
        <v>0</v>
      </c>
      <c r="V238" s="7">
        <f>+T238/payroll!F238</f>
        <v>0</v>
      </c>
      <c r="X238" s="6">
        <f>IF(V238&lt;$X$2,T238,+payroll!F238*$X$2)</f>
        <v>0</v>
      </c>
      <c r="Z238" s="6">
        <f t="shared" si="47"/>
        <v>0</v>
      </c>
    </row>
    <row r="239" spans="1:26" ht="12.75" outlineLevel="1">
      <c r="A239" t="s">
        <v>399</v>
      </c>
      <c r="B239" t="s">
        <v>400</v>
      </c>
      <c r="D239" s="30">
        <v>8</v>
      </c>
      <c r="E239" s="30">
        <v>1</v>
      </c>
      <c r="F239" s="30">
        <v>3</v>
      </c>
      <c r="G239">
        <f t="shared" si="44"/>
        <v>12</v>
      </c>
      <c r="I239" s="25">
        <f t="shared" si="48"/>
        <v>4</v>
      </c>
      <c r="J239" s="7">
        <f>+IFR!AD239</f>
        <v>0.03166666666666667</v>
      </c>
      <c r="K239" s="15">
        <f t="shared" si="42"/>
        <v>0.95</v>
      </c>
      <c r="L239" s="25">
        <f t="shared" si="49"/>
        <v>3.8</v>
      </c>
      <c r="M239" s="15">
        <v>1</v>
      </c>
      <c r="N239" s="15">
        <v>1</v>
      </c>
      <c r="P239" s="25">
        <f t="shared" si="45"/>
        <v>3.8</v>
      </c>
      <c r="R239" s="4">
        <f t="shared" si="46"/>
        <v>0.0005352112676056338</v>
      </c>
      <c r="T239" s="6">
        <f>+R239*(assessment!$J$277*assessment!$E$3)</f>
        <v>4365.025136070422</v>
      </c>
      <c r="V239" s="7">
        <f>+T239/payroll!F239</f>
        <v>0.0013301610101147299</v>
      </c>
      <c r="X239" s="6">
        <f>IF(V239&lt;$X$2,T239,+payroll!F239*$X$2)</f>
        <v>4365.025136070422</v>
      </c>
      <c r="Z239" s="6">
        <f t="shared" si="47"/>
        <v>0</v>
      </c>
    </row>
    <row r="240" spans="1:26" ht="12.75" outlineLevel="1">
      <c r="A240" t="s">
        <v>401</v>
      </c>
      <c r="B240" t="s">
        <v>402</v>
      </c>
      <c r="D240" s="30">
        <v>0</v>
      </c>
      <c r="E240" s="30">
        <v>0</v>
      </c>
      <c r="F240" s="30">
        <v>0</v>
      </c>
      <c r="G240">
        <f t="shared" si="44"/>
        <v>0</v>
      </c>
      <c r="I240" s="25">
        <f t="shared" si="48"/>
        <v>0</v>
      </c>
      <c r="J240" s="7">
        <f>+IFR!AD240</f>
        <v>0</v>
      </c>
      <c r="K240" s="15">
        <f t="shared" si="42"/>
        <v>0.95</v>
      </c>
      <c r="L240" s="25">
        <f t="shared" si="49"/>
        <v>0</v>
      </c>
      <c r="M240" s="15">
        <v>1</v>
      </c>
      <c r="N240" s="15">
        <v>1</v>
      </c>
      <c r="P240" s="25">
        <f t="shared" si="45"/>
        <v>0</v>
      </c>
      <c r="R240" s="4">
        <f t="shared" si="46"/>
        <v>0</v>
      </c>
      <c r="T240" s="6">
        <f>+R240*(assessment!$J$277*assessment!$E$3)</f>
        <v>0</v>
      </c>
      <c r="V240" s="7">
        <f>+T240/payroll!F240</f>
        <v>0</v>
      </c>
      <c r="X240" s="6">
        <f>IF(V240&lt;$X$2,T240,+payroll!F240*$X$2)</f>
        <v>0</v>
      </c>
      <c r="Z240" s="6">
        <f t="shared" si="47"/>
        <v>0</v>
      </c>
    </row>
    <row r="241" spans="1:26" ht="12.75" outlineLevel="1">
      <c r="A241" t="s">
        <v>403</v>
      </c>
      <c r="B241" t="s">
        <v>404</v>
      </c>
      <c r="D241" s="30">
        <v>0</v>
      </c>
      <c r="E241" s="30">
        <v>0</v>
      </c>
      <c r="F241" s="30">
        <v>0</v>
      </c>
      <c r="G241">
        <f t="shared" si="44"/>
        <v>0</v>
      </c>
      <c r="I241" s="25">
        <f t="shared" si="48"/>
        <v>0</v>
      </c>
      <c r="J241" s="7">
        <f>+IFR!AD241</f>
        <v>0</v>
      </c>
      <c r="K241" s="15">
        <f t="shared" si="42"/>
        <v>0.95</v>
      </c>
      <c r="L241" s="25">
        <f t="shared" si="49"/>
        <v>0</v>
      </c>
      <c r="M241" s="15">
        <v>1</v>
      </c>
      <c r="N241" s="15">
        <v>1</v>
      </c>
      <c r="P241" s="25">
        <f t="shared" si="45"/>
        <v>0</v>
      </c>
      <c r="R241" s="4">
        <f t="shared" si="46"/>
        <v>0</v>
      </c>
      <c r="T241" s="6">
        <f>+R241*(assessment!$J$277*assessment!$E$3)</f>
        <v>0</v>
      </c>
      <c r="V241" s="7">
        <f>+T241/payroll!F241</f>
        <v>0</v>
      </c>
      <c r="X241" s="6">
        <f>IF(V241&lt;$X$2,T241,+payroll!F241*$X$2)</f>
        <v>0</v>
      </c>
      <c r="Z241" s="6">
        <f t="shared" si="47"/>
        <v>0</v>
      </c>
    </row>
    <row r="242" spans="1:26" ht="12.75" outlineLevel="1">
      <c r="A242" t="s">
        <v>405</v>
      </c>
      <c r="B242" t="s">
        <v>406</v>
      </c>
      <c r="D242" s="30">
        <v>0</v>
      </c>
      <c r="E242" s="30">
        <v>0</v>
      </c>
      <c r="F242" s="30">
        <v>0</v>
      </c>
      <c r="G242">
        <f t="shared" si="44"/>
        <v>0</v>
      </c>
      <c r="I242" s="25">
        <f t="shared" si="48"/>
        <v>0</v>
      </c>
      <c r="J242" s="7">
        <f>+IFR!AD242</f>
        <v>0</v>
      </c>
      <c r="K242" s="15">
        <f t="shared" si="42"/>
        <v>0.95</v>
      </c>
      <c r="L242" s="25">
        <f t="shared" si="49"/>
        <v>0</v>
      </c>
      <c r="M242" s="15">
        <v>1</v>
      </c>
      <c r="N242" s="15">
        <v>1</v>
      </c>
      <c r="P242" s="25">
        <f t="shared" si="45"/>
        <v>0</v>
      </c>
      <c r="R242" s="4">
        <f t="shared" si="46"/>
        <v>0</v>
      </c>
      <c r="T242" s="6">
        <f>+R242*(assessment!$J$277*assessment!$E$3)</f>
        <v>0</v>
      </c>
      <c r="V242" s="7">
        <f>+T242/payroll!F242</f>
        <v>0</v>
      </c>
      <c r="X242" s="6">
        <f>IF(V242&lt;$X$2,T242,+payroll!F242*$X$2)</f>
        <v>0</v>
      </c>
      <c r="Z242" s="6">
        <f t="shared" si="47"/>
        <v>0</v>
      </c>
    </row>
    <row r="243" spans="1:26" ht="12.75" outlineLevel="1">
      <c r="A243" t="s">
        <v>407</v>
      </c>
      <c r="B243" t="s">
        <v>408</v>
      </c>
      <c r="D243" s="30">
        <v>3</v>
      </c>
      <c r="E243" s="30">
        <v>5</v>
      </c>
      <c r="F243" s="30">
        <v>3</v>
      </c>
      <c r="G243">
        <f t="shared" si="44"/>
        <v>11</v>
      </c>
      <c r="I243" s="25">
        <f t="shared" si="48"/>
        <v>3.6666666666666665</v>
      </c>
      <c r="J243" s="7">
        <f>+IFR!AD243</f>
        <v>0.03666666666666667</v>
      </c>
      <c r="K243" s="15">
        <f t="shared" si="42"/>
        <v>1</v>
      </c>
      <c r="L243" s="25">
        <f t="shared" si="49"/>
        <v>3.6666666666666665</v>
      </c>
      <c r="M243" s="15">
        <v>1</v>
      </c>
      <c r="N243" s="15">
        <v>1</v>
      </c>
      <c r="P243" s="25">
        <f t="shared" si="45"/>
        <v>3.6666666666666665</v>
      </c>
      <c r="R243" s="4">
        <f t="shared" si="46"/>
        <v>0.0005164319248826291</v>
      </c>
      <c r="T243" s="6">
        <f>+R243*(assessment!$J$277*assessment!$E$3)</f>
        <v>4211.866359366197</v>
      </c>
      <c r="V243" s="7">
        <f>+T243/payroll!F243</f>
        <v>0.0019800760121356942</v>
      </c>
      <c r="X243" s="6">
        <f>IF(V243&lt;$X$2,T243,+payroll!F243*$X$2)</f>
        <v>4211.866359366197</v>
      </c>
      <c r="Z243" s="6">
        <f t="shared" si="47"/>
        <v>0</v>
      </c>
    </row>
    <row r="244" spans="1:26" ht="12.75" outlineLevel="1">
      <c r="A244" t="s">
        <v>409</v>
      </c>
      <c r="B244" t="s">
        <v>410</v>
      </c>
      <c r="D244" s="30">
        <v>0</v>
      </c>
      <c r="E244" s="30">
        <v>0</v>
      </c>
      <c r="F244" s="30">
        <v>0</v>
      </c>
      <c r="G244">
        <f t="shared" si="44"/>
        <v>0</v>
      </c>
      <c r="I244" s="25">
        <f t="shared" si="48"/>
        <v>0</v>
      </c>
      <c r="J244" s="7">
        <f>+IFR!AD244</f>
        <v>0</v>
      </c>
      <c r="K244" s="15">
        <f t="shared" si="42"/>
        <v>0.95</v>
      </c>
      <c r="L244" s="25">
        <f t="shared" si="49"/>
        <v>0</v>
      </c>
      <c r="M244" s="15">
        <v>1</v>
      </c>
      <c r="N244" s="15">
        <v>1</v>
      </c>
      <c r="P244" s="25">
        <f t="shared" si="45"/>
        <v>0</v>
      </c>
      <c r="R244" s="4">
        <f t="shared" si="46"/>
        <v>0</v>
      </c>
      <c r="T244" s="6">
        <f>+R244*(assessment!$J$277*assessment!$E$3)</f>
        <v>0</v>
      </c>
      <c r="V244" s="7">
        <f>+T244/payroll!F244</f>
        <v>0</v>
      </c>
      <c r="X244" s="6">
        <f>IF(V244&lt;$X$2,T244,+payroll!F244*$X$2)</f>
        <v>0</v>
      </c>
      <c r="Z244" s="6">
        <f t="shared" si="47"/>
        <v>0</v>
      </c>
    </row>
    <row r="245" spans="1:26" ht="12.75" outlineLevel="1">
      <c r="A245" t="s">
        <v>411</v>
      </c>
      <c r="B245" t="s">
        <v>412</v>
      </c>
      <c r="D245" s="30">
        <v>1</v>
      </c>
      <c r="E245" s="30">
        <v>2</v>
      </c>
      <c r="F245" s="30">
        <v>1</v>
      </c>
      <c r="G245">
        <f t="shared" si="44"/>
        <v>4</v>
      </c>
      <c r="I245" s="25">
        <f t="shared" si="48"/>
        <v>1.3333333333333333</v>
      </c>
      <c r="J245" s="7">
        <f>+IFR!AD245</f>
        <v>0.013333333333333334</v>
      </c>
      <c r="K245" s="15">
        <f t="shared" si="42"/>
        <v>0.95</v>
      </c>
      <c r="L245" s="25">
        <f t="shared" si="49"/>
        <v>1.2666666666666666</v>
      </c>
      <c r="M245" s="15">
        <v>1</v>
      </c>
      <c r="N245" s="15">
        <v>1</v>
      </c>
      <c r="P245" s="25">
        <f t="shared" si="45"/>
        <v>1.2666666666666666</v>
      </c>
      <c r="R245" s="4">
        <f t="shared" si="46"/>
        <v>0.0001784037558685446</v>
      </c>
      <c r="T245" s="6">
        <f>+R245*(assessment!$J$277*assessment!$E$3)</f>
        <v>1455.0083786901407</v>
      </c>
      <c r="V245" s="7">
        <f>+T245/payroll!F245</f>
        <v>0.0005445467192225668</v>
      </c>
      <c r="X245" s="6">
        <f>IF(V245&lt;$X$2,T245,+payroll!F245*$X$2)</f>
        <v>1455.0083786901407</v>
      </c>
      <c r="Z245" s="6">
        <f t="shared" si="47"/>
        <v>0</v>
      </c>
    </row>
    <row r="246" spans="1:26" ht="12.75" outlineLevel="1">
      <c r="A246" t="s">
        <v>413</v>
      </c>
      <c r="B246" t="s">
        <v>414</v>
      </c>
      <c r="D246" s="30">
        <v>0</v>
      </c>
      <c r="E246" s="30">
        <v>0</v>
      </c>
      <c r="F246" s="30">
        <v>0</v>
      </c>
      <c r="G246">
        <f t="shared" si="44"/>
        <v>0</v>
      </c>
      <c r="I246" s="25">
        <f t="shared" si="48"/>
        <v>0</v>
      </c>
      <c r="J246" s="7">
        <f>+IFR!AD246</f>
        <v>0</v>
      </c>
      <c r="K246" s="15">
        <f t="shared" si="42"/>
        <v>0.95</v>
      </c>
      <c r="L246" s="25">
        <f t="shared" si="49"/>
        <v>0</v>
      </c>
      <c r="M246" s="15">
        <v>1</v>
      </c>
      <c r="N246" s="15">
        <v>1</v>
      </c>
      <c r="P246" s="25">
        <f t="shared" si="45"/>
        <v>0</v>
      </c>
      <c r="R246" s="4">
        <f t="shared" si="46"/>
        <v>0</v>
      </c>
      <c r="T246" s="6">
        <f>+R246*(assessment!$J$277*assessment!$E$3)</f>
        <v>0</v>
      </c>
      <c r="V246" s="7">
        <f>+T246/payroll!F246</f>
        <v>0</v>
      </c>
      <c r="X246" s="6">
        <f>IF(V246&lt;$X$2,T246,+payroll!F246*$X$2)</f>
        <v>0</v>
      </c>
      <c r="Z246" s="6">
        <f t="shared" si="47"/>
        <v>0</v>
      </c>
    </row>
    <row r="247" spans="1:26" ht="12.75" outlineLevel="1">
      <c r="A247" t="s">
        <v>415</v>
      </c>
      <c r="B247" t="s">
        <v>416</v>
      </c>
      <c r="D247" s="30">
        <v>4</v>
      </c>
      <c r="E247" s="30">
        <v>9</v>
      </c>
      <c r="F247" s="30">
        <v>12</v>
      </c>
      <c r="G247">
        <f t="shared" si="44"/>
        <v>25</v>
      </c>
      <c r="I247" s="25">
        <f t="shared" si="48"/>
        <v>8.333333333333334</v>
      </c>
      <c r="J247" s="7">
        <f>+IFR!AD247</f>
        <v>0.02726598475025745</v>
      </c>
      <c r="K247" s="15">
        <f t="shared" si="42"/>
        <v>0.95</v>
      </c>
      <c r="L247" s="25">
        <f t="shared" si="49"/>
        <v>7.916666666666667</v>
      </c>
      <c r="M247" s="15">
        <v>1</v>
      </c>
      <c r="N247" s="15">
        <v>1</v>
      </c>
      <c r="P247" s="25">
        <f t="shared" si="45"/>
        <v>7.916666666666667</v>
      </c>
      <c r="R247" s="4">
        <f t="shared" si="46"/>
        <v>0.0011150234741784037</v>
      </c>
      <c r="T247" s="6">
        <f>+R247*(assessment!$J$277*assessment!$E$3)</f>
        <v>9093.80236681338</v>
      </c>
      <c r="V247" s="7">
        <f>+T247/payroll!F247</f>
        <v>0.0006369977063690896</v>
      </c>
      <c r="X247" s="6">
        <f>IF(V247&lt;$X$2,T247,+payroll!F247*$X$2)</f>
        <v>9093.80236681338</v>
      </c>
      <c r="Z247" s="6">
        <f t="shared" si="47"/>
        <v>0</v>
      </c>
    </row>
    <row r="248" spans="1:26" ht="12.75" outlineLevel="1">
      <c r="A248" t="s">
        <v>417</v>
      </c>
      <c r="B248" t="s">
        <v>418</v>
      </c>
      <c r="D248" s="30">
        <v>4</v>
      </c>
      <c r="E248" s="30">
        <v>2</v>
      </c>
      <c r="F248" s="30">
        <v>4</v>
      </c>
      <c r="G248">
        <f t="shared" si="44"/>
        <v>10</v>
      </c>
      <c r="I248" s="25">
        <f t="shared" si="48"/>
        <v>3.3333333333333335</v>
      </c>
      <c r="J248" s="7">
        <f>+IFR!AD248</f>
        <v>0.03333333333333333</v>
      </c>
      <c r="K248" s="15">
        <f t="shared" si="42"/>
        <v>0.95</v>
      </c>
      <c r="L248" s="25">
        <f t="shared" si="49"/>
        <v>3.1666666666666665</v>
      </c>
      <c r="M248" s="15">
        <v>1</v>
      </c>
      <c r="N248" s="15">
        <v>1</v>
      </c>
      <c r="P248" s="25">
        <f t="shared" si="45"/>
        <v>3.1666666666666665</v>
      </c>
      <c r="R248" s="4">
        <f t="shared" si="46"/>
        <v>0.0004460093896713615</v>
      </c>
      <c r="T248" s="6">
        <f>+R248*(assessment!$J$277*assessment!$E$3)</f>
        <v>3637.5209467253517</v>
      </c>
      <c r="V248" s="7">
        <f>+T248/payroll!F248</f>
        <v>0.0010994239387619525</v>
      </c>
      <c r="X248" s="6">
        <f>IF(V248&lt;$X$2,T248,+payroll!F248*$X$2)</f>
        <v>3637.5209467253517</v>
      </c>
      <c r="Z248" s="6">
        <f t="shared" si="47"/>
        <v>0</v>
      </c>
    </row>
    <row r="249" spans="1:26" ht="12.75" outlineLevel="1">
      <c r="A249" t="s">
        <v>419</v>
      </c>
      <c r="B249" t="s">
        <v>420</v>
      </c>
      <c r="D249" s="30">
        <v>0</v>
      </c>
      <c r="E249" s="30">
        <v>1</v>
      </c>
      <c r="F249" s="30">
        <v>1</v>
      </c>
      <c r="G249">
        <f t="shared" si="44"/>
        <v>2</v>
      </c>
      <c r="I249" s="25">
        <f t="shared" si="48"/>
        <v>0.6666666666666666</v>
      </c>
      <c r="J249" s="7">
        <f>+IFR!AD249</f>
        <v>0.008333333333333333</v>
      </c>
      <c r="K249" s="15">
        <f t="shared" si="42"/>
        <v>0.95</v>
      </c>
      <c r="L249" s="25">
        <f t="shared" si="49"/>
        <v>0.6333333333333333</v>
      </c>
      <c r="M249" s="15">
        <v>1</v>
      </c>
      <c r="N249" s="15">
        <v>1</v>
      </c>
      <c r="P249" s="25">
        <f t="shared" si="45"/>
        <v>0.6333333333333333</v>
      </c>
      <c r="R249" s="4">
        <f t="shared" si="46"/>
        <v>8.92018779342723E-05</v>
      </c>
      <c r="T249" s="6">
        <f>+R249*(assessment!$J$277*assessment!$E$3)</f>
        <v>727.5041893450704</v>
      </c>
      <c r="V249" s="7">
        <f>+T249/payroll!F249</f>
        <v>0.0007214431330432502</v>
      </c>
      <c r="X249" s="6">
        <f>IF(V249&lt;$X$2,T249,+payroll!F249*$X$2)</f>
        <v>727.5041893450704</v>
      </c>
      <c r="Z249" s="6">
        <f t="shared" si="47"/>
        <v>0</v>
      </c>
    </row>
    <row r="250" spans="1:26" ht="12.75" outlineLevel="1">
      <c r="A250" t="s">
        <v>421</v>
      </c>
      <c r="B250" t="s">
        <v>422</v>
      </c>
      <c r="D250" s="30">
        <v>7</v>
      </c>
      <c r="E250" s="30">
        <v>3</v>
      </c>
      <c r="F250" s="30">
        <v>3</v>
      </c>
      <c r="G250">
        <f t="shared" si="44"/>
        <v>13</v>
      </c>
      <c r="I250" s="25">
        <f t="shared" si="48"/>
        <v>4.333333333333333</v>
      </c>
      <c r="J250" s="7">
        <f>+IFR!AD250</f>
        <v>0.020501045982790404</v>
      </c>
      <c r="K250" s="15">
        <f t="shared" si="42"/>
        <v>0.95</v>
      </c>
      <c r="L250" s="25">
        <f t="shared" si="49"/>
        <v>4.116666666666666</v>
      </c>
      <c r="M250" s="15">
        <v>1</v>
      </c>
      <c r="N250" s="15">
        <v>1</v>
      </c>
      <c r="P250" s="25">
        <f t="shared" si="45"/>
        <v>4.116666666666666</v>
      </c>
      <c r="R250" s="4">
        <f t="shared" si="46"/>
        <v>0.0005798122065727699</v>
      </c>
      <c r="T250" s="6">
        <f>+R250*(assessment!$J$277*assessment!$E$3)</f>
        <v>4728.777230742957</v>
      </c>
      <c r="V250" s="7">
        <f>+T250/payroll!F250</f>
        <v>0.0008777276649060956</v>
      </c>
      <c r="X250" s="6">
        <f>IF(V250&lt;$X$2,T250,+payroll!F250*$X$2)</f>
        <v>4728.777230742957</v>
      </c>
      <c r="Z250" s="6">
        <f t="shared" si="47"/>
        <v>0</v>
      </c>
    </row>
    <row r="251" spans="1:26" ht="12.75" outlineLevel="1">
      <c r="A251" t="s">
        <v>423</v>
      </c>
      <c r="B251" t="s">
        <v>424</v>
      </c>
      <c r="D251" s="30">
        <v>7</v>
      </c>
      <c r="E251" s="30">
        <v>3</v>
      </c>
      <c r="F251" s="30">
        <v>3</v>
      </c>
      <c r="G251">
        <f t="shared" si="44"/>
        <v>13</v>
      </c>
      <c r="I251" s="25">
        <f t="shared" si="48"/>
        <v>4.333333333333333</v>
      </c>
      <c r="J251" s="7">
        <f>+IFR!AD251</f>
        <v>0.011938936683600332</v>
      </c>
      <c r="K251" s="15">
        <f t="shared" si="42"/>
        <v>0.95</v>
      </c>
      <c r="L251" s="25">
        <f t="shared" si="49"/>
        <v>4.116666666666666</v>
      </c>
      <c r="M251" s="15">
        <v>1</v>
      </c>
      <c r="N251" s="15">
        <v>1</v>
      </c>
      <c r="P251" s="25">
        <f t="shared" si="45"/>
        <v>4.116666666666666</v>
      </c>
      <c r="R251" s="4">
        <f t="shared" si="46"/>
        <v>0.0005798122065727699</v>
      </c>
      <c r="T251" s="6">
        <f>+R251*(assessment!$J$277*assessment!$E$3)</f>
        <v>4728.777230742957</v>
      </c>
      <c r="V251" s="7">
        <f>+T251/payroll!F251</f>
        <v>0.0003629875661427072</v>
      </c>
      <c r="X251" s="6">
        <f>IF(V251&lt;$X$2,T251,+payroll!F251*$X$2)</f>
        <v>4728.777230742957</v>
      </c>
      <c r="Z251" s="6">
        <f t="shared" si="47"/>
        <v>0</v>
      </c>
    </row>
    <row r="252" spans="1:26" ht="12.75" outlineLevel="1">
      <c r="A252" t="s">
        <v>425</v>
      </c>
      <c r="B252" t="s">
        <v>426</v>
      </c>
      <c r="D252" s="30">
        <v>0</v>
      </c>
      <c r="E252" s="30">
        <v>0</v>
      </c>
      <c r="F252" s="30">
        <v>0</v>
      </c>
      <c r="G252">
        <f t="shared" si="44"/>
        <v>0</v>
      </c>
      <c r="I252" s="25">
        <f t="shared" si="48"/>
        <v>0</v>
      </c>
      <c r="J252" s="7">
        <f>+IFR!AD252</f>
        <v>0</v>
      </c>
      <c r="K252" s="15">
        <f t="shared" si="42"/>
        <v>0.95</v>
      </c>
      <c r="L252" s="25">
        <f t="shared" si="49"/>
        <v>0</v>
      </c>
      <c r="M252" s="15">
        <v>1</v>
      </c>
      <c r="N252" s="15">
        <v>1</v>
      </c>
      <c r="P252" s="25">
        <f t="shared" si="45"/>
        <v>0</v>
      </c>
      <c r="R252" s="4">
        <f t="shared" si="46"/>
        <v>0</v>
      </c>
      <c r="T252" s="6">
        <f>+R252*(assessment!$J$277*assessment!$E$3)</f>
        <v>0</v>
      </c>
      <c r="V252" s="7">
        <f>+T252/payroll!F252</f>
        <v>0</v>
      </c>
      <c r="X252" s="6">
        <f>IF(V252&lt;$X$2,T252,+payroll!F252*$X$2)</f>
        <v>0</v>
      </c>
      <c r="Z252" s="6">
        <f t="shared" si="47"/>
        <v>0</v>
      </c>
    </row>
    <row r="253" spans="1:26" ht="12.75" outlineLevel="1">
      <c r="A253" t="s">
        <v>427</v>
      </c>
      <c r="B253" t="s">
        <v>428</v>
      </c>
      <c r="D253" s="30">
        <v>0</v>
      </c>
      <c r="E253" s="30">
        <v>0</v>
      </c>
      <c r="F253" s="30">
        <v>0</v>
      </c>
      <c r="G253">
        <f t="shared" si="44"/>
        <v>0</v>
      </c>
      <c r="I253" s="25">
        <f t="shared" si="48"/>
        <v>0</v>
      </c>
      <c r="J253" s="7">
        <f>+IFR!AD253</f>
        <v>0</v>
      </c>
      <c r="K253" s="15">
        <f t="shared" si="42"/>
        <v>0.95</v>
      </c>
      <c r="L253" s="25">
        <f t="shared" si="49"/>
        <v>0</v>
      </c>
      <c r="M253" s="15">
        <v>1</v>
      </c>
      <c r="N253" s="15">
        <v>1</v>
      </c>
      <c r="P253" s="25">
        <f t="shared" si="45"/>
        <v>0</v>
      </c>
      <c r="R253" s="4">
        <f t="shared" si="46"/>
        <v>0</v>
      </c>
      <c r="T253" s="6">
        <f>+R253*(assessment!$J$277*assessment!$E$3)</f>
        <v>0</v>
      </c>
      <c r="V253" s="7">
        <f>+T253/payroll!F253</f>
        <v>0</v>
      </c>
      <c r="X253" s="6">
        <f>IF(V253&lt;$X$2,T253,+payroll!F253*$X$2)</f>
        <v>0</v>
      </c>
      <c r="Z253" s="6">
        <f t="shared" si="47"/>
        <v>0</v>
      </c>
    </row>
    <row r="254" spans="1:26" ht="12.75" outlineLevel="1">
      <c r="A254" t="s">
        <v>429</v>
      </c>
      <c r="B254" t="s">
        <v>430</v>
      </c>
      <c r="D254" s="30">
        <v>3</v>
      </c>
      <c r="E254" s="30">
        <v>3</v>
      </c>
      <c r="F254" s="30">
        <v>0</v>
      </c>
      <c r="G254">
        <f t="shared" si="44"/>
        <v>6</v>
      </c>
      <c r="I254" s="25">
        <f t="shared" si="48"/>
        <v>2</v>
      </c>
      <c r="J254" s="7">
        <f>+IFR!AD254</f>
        <v>0.015</v>
      </c>
      <c r="K254" s="15">
        <f t="shared" si="42"/>
        <v>0.95</v>
      </c>
      <c r="L254" s="25">
        <f t="shared" si="49"/>
        <v>1.9</v>
      </c>
      <c r="M254" s="15">
        <v>1</v>
      </c>
      <c r="N254" s="15">
        <v>1</v>
      </c>
      <c r="P254" s="25">
        <f t="shared" si="45"/>
        <v>1.9</v>
      </c>
      <c r="R254" s="4">
        <f t="shared" si="46"/>
        <v>0.0002676056338028169</v>
      </c>
      <c r="T254" s="6">
        <f>+R254*(assessment!$J$277*assessment!$E$3)</f>
        <v>2182.512568035211</v>
      </c>
      <c r="V254" s="7">
        <f>+T254/payroll!F254</f>
        <v>0.0010799055162403768</v>
      </c>
      <c r="X254" s="6">
        <f>IF(V254&lt;$X$2,T254,+payroll!F254*$X$2)</f>
        <v>2182.512568035211</v>
      </c>
      <c r="Z254" s="6">
        <f t="shared" si="47"/>
        <v>0</v>
      </c>
    </row>
    <row r="255" spans="1:26" ht="12.75" outlineLevel="1">
      <c r="A255" t="s">
        <v>431</v>
      </c>
      <c r="B255" t="s">
        <v>432</v>
      </c>
      <c r="D255" s="30">
        <v>0</v>
      </c>
      <c r="E255" s="30">
        <v>0</v>
      </c>
      <c r="F255" s="30">
        <v>0</v>
      </c>
      <c r="G255">
        <f t="shared" si="44"/>
        <v>0</v>
      </c>
      <c r="I255" s="25">
        <f t="shared" si="48"/>
        <v>0</v>
      </c>
      <c r="J255" s="7">
        <f>+IFR!AD255</f>
        <v>0</v>
      </c>
      <c r="K255" s="15">
        <f t="shared" si="42"/>
        <v>0.95</v>
      </c>
      <c r="L255" s="25">
        <f t="shared" si="49"/>
        <v>0</v>
      </c>
      <c r="M255" s="15">
        <v>1</v>
      </c>
      <c r="N255" s="15">
        <v>1</v>
      </c>
      <c r="P255" s="25">
        <f t="shared" si="45"/>
        <v>0</v>
      </c>
      <c r="R255" s="4">
        <f t="shared" si="46"/>
        <v>0</v>
      </c>
      <c r="T255" s="6">
        <f>+R255*(assessment!$J$277*assessment!$E$3)</f>
        <v>0</v>
      </c>
      <c r="V255" s="7">
        <f>+T255/payroll!F255</f>
        <v>0</v>
      </c>
      <c r="X255" s="6">
        <f>IF(V255&lt;$X$2,T255,+payroll!F255*$X$2)</f>
        <v>0</v>
      </c>
      <c r="Z255" s="6">
        <f t="shared" si="47"/>
        <v>0</v>
      </c>
    </row>
    <row r="256" spans="1:26" ht="12.75" outlineLevel="1">
      <c r="A256" t="s">
        <v>433</v>
      </c>
      <c r="B256" t="s">
        <v>434</v>
      </c>
      <c r="D256" s="30">
        <v>0</v>
      </c>
      <c r="E256" s="30">
        <v>0</v>
      </c>
      <c r="F256" s="30">
        <v>0</v>
      </c>
      <c r="G256">
        <f t="shared" si="44"/>
        <v>0</v>
      </c>
      <c r="I256" s="25">
        <f t="shared" si="48"/>
        <v>0</v>
      </c>
      <c r="J256" s="7">
        <f>+IFR!AD256</f>
        <v>0</v>
      </c>
      <c r="K256" s="15">
        <f t="shared" si="42"/>
        <v>0.95</v>
      </c>
      <c r="L256" s="25">
        <f t="shared" si="49"/>
        <v>0</v>
      </c>
      <c r="M256" s="15">
        <v>1</v>
      </c>
      <c r="N256" s="15">
        <v>1</v>
      </c>
      <c r="P256" s="25">
        <f t="shared" si="45"/>
        <v>0</v>
      </c>
      <c r="R256" s="4">
        <f t="shared" si="46"/>
        <v>0</v>
      </c>
      <c r="T256" s="6">
        <f>+R256*(assessment!$J$277*assessment!$E$3)</f>
        <v>0</v>
      </c>
      <c r="V256" s="7">
        <f>+T256/payroll!F256</f>
        <v>0</v>
      </c>
      <c r="X256" s="6">
        <f>IF(V256&lt;$X$2,T256,+payroll!F256*$X$2)</f>
        <v>0</v>
      </c>
      <c r="Z256" s="6">
        <f t="shared" si="47"/>
        <v>0</v>
      </c>
    </row>
    <row r="257" spans="1:26" ht="12.75" outlineLevel="1">
      <c r="A257" t="s">
        <v>435</v>
      </c>
      <c r="B257" t="s">
        <v>436</v>
      </c>
      <c r="D257" s="30">
        <v>0</v>
      </c>
      <c r="E257" s="30">
        <v>0</v>
      </c>
      <c r="F257" s="30">
        <v>1</v>
      </c>
      <c r="G257">
        <f t="shared" si="44"/>
        <v>1</v>
      </c>
      <c r="I257" s="25">
        <f t="shared" si="48"/>
        <v>0.3333333333333333</v>
      </c>
      <c r="J257" s="7">
        <f>+IFR!AD257</f>
        <v>0.005</v>
      </c>
      <c r="K257" s="15">
        <f t="shared" si="42"/>
        <v>0.95</v>
      </c>
      <c r="L257" s="25">
        <f t="shared" si="49"/>
        <v>0.31666666666666665</v>
      </c>
      <c r="M257" s="15">
        <v>1</v>
      </c>
      <c r="N257" s="15">
        <v>1</v>
      </c>
      <c r="P257" s="25">
        <f t="shared" si="45"/>
        <v>0.31666666666666665</v>
      </c>
      <c r="R257" s="4">
        <f t="shared" si="46"/>
        <v>4.460093896713615E-05</v>
      </c>
      <c r="T257" s="6">
        <f>+R257*(assessment!$J$277*assessment!$E$3)</f>
        <v>363.7520946725352</v>
      </c>
      <c r="V257" s="7">
        <f>+T257/payroll!F257</f>
        <v>0.00014317703153455806</v>
      </c>
      <c r="X257" s="6">
        <f>IF(V257&lt;$X$2,T257,+payroll!F257*$X$2)</f>
        <v>363.7520946725352</v>
      </c>
      <c r="Z257" s="6">
        <f t="shared" si="47"/>
        <v>0</v>
      </c>
    </row>
    <row r="258" spans="1:26" ht="12.75" outlineLevel="1">
      <c r="A258" t="s">
        <v>437</v>
      </c>
      <c r="B258" t="s">
        <v>438</v>
      </c>
      <c r="D258" s="30">
        <v>0</v>
      </c>
      <c r="E258" s="30">
        <v>0</v>
      </c>
      <c r="F258" s="30">
        <v>0</v>
      </c>
      <c r="G258">
        <f t="shared" si="44"/>
        <v>0</v>
      </c>
      <c r="I258" s="25">
        <f t="shared" si="48"/>
        <v>0</v>
      </c>
      <c r="J258" s="7">
        <f>+IFR!AD258</f>
        <v>0</v>
      </c>
      <c r="K258" s="15">
        <f t="shared" si="42"/>
        <v>0.95</v>
      </c>
      <c r="L258" s="25">
        <f t="shared" si="49"/>
        <v>0</v>
      </c>
      <c r="M258" s="15">
        <v>1</v>
      </c>
      <c r="N258" s="15">
        <v>1</v>
      </c>
      <c r="P258" s="25">
        <f t="shared" si="45"/>
        <v>0</v>
      </c>
      <c r="R258" s="4">
        <f t="shared" si="46"/>
        <v>0</v>
      </c>
      <c r="T258" s="6">
        <f>+R258*(assessment!$J$277*assessment!$E$3)</f>
        <v>0</v>
      </c>
      <c r="V258" s="7">
        <f>+T258/payroll!F258</f>
        <v>0</v>
      </c>
      <c r="X258" s="6">
        <f>IF(V258&lt;$X$2,T258,+payroll!F258*$X$2)</f>
        <v>0</v>
      </c>
      <c r="Z258" s="6">
        <f t="shared" si="47"/>
        <v>0</v>
      </c>
    </row>
    <row r="259" spans="1:26" ht="12.75" outlineLevel="1">
      <c r="A259" t="s">
        <v>439</v>
      </c>
      <c r="B259" t="s">
        <v>440</v>
      </c>
      <c r="D259" s="30">
        <v>0</v>
      </c>
      <c r="E259" s="30">
        <v>1</v>
      </c>
      <c r="F259" s="30">
        <v>2</v>
      </c>
      <c r="G259">
        <f t="shared" si="44"/>
        <v>3</v>
      </c>
      <c r="I259" s="25">
        <f t="shared" si="48"/>
        <v>1</v>
      </c>
      <c r="J259" s="7">
        <f>+IFR!AD259</f>
        <v>0.013333333333333334</v>
      </c>
      <c r="K259" s="15">
        <f t="shared" si="42"/>
        <v>0.95</v>
      </c>
      <c r="L259" s="25">
        <f t="shared" si="49"/>
        <v>0.95</v>
      </c>
      <c r="M259" s="15">
        <v>1</v>
      </c>
      <c r="N259" s="15">
        <v>1</v>
      </c>
      <c r="P259" s="25">
        <f t="shared" si="45"/>
        <v>0.95</v>
      </c>
      <c r="R259" s="4">
        <f t="shared" si="46"/>
        <v>0.00013380281690140845</v>
      </c>
      <c r="T259" s="6">
        <f>+R259*(assessment!$J$277*assessment!$E$3)</f>
        <v>1091.2562840176056</v>
      </c>
      <c r="V259" s="7">
        <f>+T259/payroll!F259</f>
        <v>0.0006437661541439158</v>
      </c>
      <c r="X259" s="6">
        <f>IF(V259&lt;$X$2,T259,+payroll!F259*$X$2)</f>
        <v>1091.2562840176056</v>
      </c>
      <c r="Z259" s="6">
        <f t="shared" si="47"/>
        <v>0</v>
      </c>
    </row>
    <row r="260" spans="1:26" ht="12.75" outlineLevel="1">
      <c r="A260" t="s">
        <v>441</v>
      </c>
      <c r="B260" t="s">
        <v>442</v>
      </c>
      <c r="D260" s="30">
        <v>0</v>
      </c>
      <c r="E260" s="30">
        <v>0</v>
      </c>
      <c r="F260" s="30">
        <v>0</v>
      </c>
      <c r="G260">
        <f t="shared" si="44"/>
        <v>0</v>
      </c>
      <c r="I260" s="25">
        <f t="shared" si="48"/>
        <v>0</v>
      </c>
      <c r="J260" s="7">
        <f>+IFR!AD260</f>
        <v>0</v>
      </c>
      <c r="K260" s="15">
        <f t="shared" si="42"/>
        <v>0.95</v>
      </c>
      <c r="L260" s="25">
        <f t="shared" si="49"/>
        <v>0</v>
      </c>
      <c r="M260" s="15">
        <v>1</v>
      </c>
      <c r="N260" s="15">
        <v>1</v>
      </c>
      <c r="P260" s="25">
        <f t="shared" si="45"/>
        <v>0</v>
      </c>
      <c r="R260" s="4">
        <f t="shared" si="46"/>
        <v>0</v>
      </c>
      <c r="T260" s="6">
        <f>+R260*(assessment!$J$277*assessment!$E$3)</f>
        <v>0</v>
      </c>
      <c r="V260" s="7">
        <f>+T260/payroll!F260</f>
        <v>0</v>
      </c>
      <c r="X260" s="6">
        <f>IF(V260&lt;$X$2,T260,+payroll!F260*$X$2)</f>
        <v>0</v>
      </c>
      <c r="Z260" s="6">
        <f t="shared" si="47"/>
        <v>0</v>
      </c>
    </row>
    <row r="261" spans="1:26" ht="12.75" outlineLevel="1">
      <c r="A261" t="s">
        <v>443</v>
      </c>
      <c r="B261" t="s">
        <v>444</v>
      </c>
      <c r="D261" s="30">
        <v>0</v>
      </c>
      <c r="E261" s="30">
        <v>1</v>
      </c>
      <c r="F261" s="30">
        <v>1</v>
      </c>
      <c r="G261">
        <f t="shared" si="44"/>
        <v>2</v>
      </c>
      <c r="I261" s="25">
        <f t="shared" si="48"/>
        <v>0.6666666666666666</v>
      </c>
      <c r="J261" s="7">
        <f>+IFR!AD261</f>
        <v>0.008333333333333333</v>
      </c>
      <c r="K261" s="15">
        <f aca="true" t="shared" si="50" ref="K261:K266">IF(+J261&lt;$E$272,$I$272,IF(J261&gt;$E$274,$I$274,$I$273))</f>
        <v>0.95</v>
      </c>
      <c r="L261" s="25">
        <f t="shared" si="49"/>
        <v>0.6333333333333333</v>
      </c>
      <c r="M261" s="15">
        <v>1</v>
      </c>
      <c r="N261" s="15">
        <v>1</v>
      </c>
      <c r="P261" s="25">
        <f t="shared" si="45"/>
        <v>0.6333333333333333</v>
      </c>
      <c r="R261" s="4">
        <f t="shared" si="46"/>
        <v>8.92018779342723E-05</v>
      </c>
      <c r="T261" s="6">
        <f>+R261*(assessment!$J$277*assessment!$E$3)</f>
        <v>727.5041893450704</v>
      </c>
      <c r="V261" s="7">
        <f>+T261/payroll!F261</f>
        <v>0.0006952979796641542</v>
      </c>
      <c r="X261" s="6">
        <f>IF(V261&lt;$X$2,T261,+payroll!F261*$X$2)</f>
        <v>727.5041893450704</v>
      </c>
      <c r="Z261" s="6">
        <f t="shared" si="47"/>
        <v>0</v>
      </c>
    </row>
    <row r="262" spans="1:26" ht="12.75" outlineLevel="1">
      <c r="A262" t="s">
        <v>445</v>
      </c>
      <c r="B262" t="s">
        <v>446</v>
      </c>
      <c r="D262" s="30">
        <v>0</v>
      </c>
      <c r="E262" s="30">
        <v>0</v>
      </c>
      <c r="F262" s="30">
        <v>0</v>
      </c>
      <c r="G262">
        <f t="shared" si="44"/>
        <v>0</v>
      </c>
      <c r="I262" s="25">
        <f t="shared" si="48"/>
        <v>0</v>
      </c>
      <c r="J262" s="7">
        <f>+IFR!AD262</f>
        <v>0</v>
      </c>
      <c r="K262" s="15">
        <f t="shared" si="50"/>
        <v>0.95</v>
      </c>
      <c r="L262" s="25">
        <f t="shared" si="49"/>
        <v>0</v>
      </c>
      <c r="M262" s="15">
        <v>1</v>
      </c>
      <c r="N262" s="15">
        <v>1</v>
      </c>
      <c r="P262" s="25">
        <f t="shared" si="45"/>
        <v>0</v>
      </c>
      <c r="R262" s="4">
        <f t="shared" si="46"/>
        <v>0</v>
      </c>
      <c r="T262" s="6">
        <f>+R262*(assessment!$J$277*assessment!$E$3)</f>
        <v>0</v>
      </c>
      <c r="V262" s="7">
        <f>+T262/payroll!F262</f>
        <v>0</v>
      </c>
      <c r="X262" s="6">
        <f>IF(V262&lt;$X$2,T262,+payroll!F262*$X$2)</f>
        <v>0</v>
      </c>
      <c r="Z262" s="6">
        <f t="shared" si="47"/>
        <v>0</v>
      </c>
    </row>
    <row r="263" spans="1:26" ht="12.75" outlineLevel="1">
      <c r="A263" t="s">
        <v>447</v>
      </c>
      <c r="B263" t="s">
        <v>448</v>
      </c>
      <c r="D263" s="30">
        <v>6</v>
      </c>
      <c r="E263" s="30">
        <v>1</v>
      </c>
      <c r="F263" s="30">
        <v>5</v>
      </c>
      <c r="G263">
        <f t="shared" si="44"/>
        <v>12</v>
      </c>
      <c r="I263" s="25">
        <f t="shared" si="48"/>
        <v>4</v>
      </c>
      <c r="J263" s="7">
        <f>+IFR!AD263</f>
        <v>0.033998638928358825</v>
      </c>
      <c r="K263" s="15">
        <f t="shared" si="50"/>
        <v>0.95</v>
      </c>
      <c r="L263" s="25">
        <f t="shared" si="49"/>
        <v>3.8</v>
      </c>
      <c r="M263" s="15">
        <v>1</v>
      </c>
      <c r="N263" s="15">
        <v>1</v>
      </c>
      <c r="P263" s="25">
        <f t="shared" si="45"/>
        <v>3.8</v>
      </c>
      <c r="R263" s="4">
        <f t="shared" si="46"/>
        <v>0.0005352112676056338</v>
      </c>
      <c r="T263" s="6">
        <f>+R263*(assessment!$J$277*assessment!$E$3)</f>
        <v>4365.025136070422</v>
      </c>
      <c r="V263" s="7">
        <f>+T263/payroll!F263</f>
        <v>0.0010316556401655437</v>
      </c>
      <c r="X263" s="6">
        <f>IF(V263&lt;$X$2,T263,+payroll!F263*$X$2)</f>
        <v>4365.025136070422</v>
      </c>
      <c r="Z263" s="6">
        <f t="shared" si="47"/>
        <v>0</v>
      </c>
    </row>
    <row r="264" spans="1:26" ht="12.75" outlineLevel="1">
      <c r="A264" t="s">
        <v>449</v>
      </c>
      <c r="B264" t="s">
        <v>450</v>
      </c>
      <c r="D264" s="30">
        <v>0</v>
      </c>
      <c r="E264" s="30">
        <v>0</v>
      </c>
      <c r="F264" s="30">
        <v>0</v>
      </c>
      <c r="G264">
        <f t="shared" si="44"/>
        <v>0</v>
      </c>
      <c r="I264" s="25">
        <f t="shared" si="48"/>
        <v>0</v>
      </c>
      <c r="J264" s="7">
        <f>+IFR!AD264</f>
        <v>0</v>
      </c>
      <c r="K264" s="15">
        <f t="shared" si="50"/>
        <v>0.95</v>
      </c>
      <c r="L264" s="25">
        <f t="shared" si="49"/>
        <v>0</v>
      </c>
      <c r="M264" s="15">
        <v>1</v>
      </c>
      <c r="N264" s="15">
        <v>1</v>
      </c>
      <c r="P264" s="25">
        <f t="shared" si="45"/>
        <v>0</v>
      </c>
      <c r="R264" s="4">
        <f t="shared" si="46"/>
        <v>0</v>
      </c>
      <c r="T264" s="6">
        <f>+R264*(assessment!$J$277*assessment!$E$3)</f>
        <v>0</v>
      </c>
      <c r="V264" s="7">
        <f>+T264/payroll!F264</f>
        <v>0</v>
      </c>
      <c r="X264" s="6">
        <f>IF(V264&lt;$X$2,T264,+payroll!F264*$X$2)</f>
        <v>0</v>
      </c>
      <c r="Z264" s="6">
        <f t="shared" si="47"/>
        <v>0</v>
      </c>
    </row>
    <row r="265" spans="1:26" ht="12.75" outlineLevel="1">
      <c r="A265" t="s">
        <v>451</v>
      </c>
      <c r="B265" t="s">
        <v>452</v>
      </c>
      <c r="D265" s="30">
        <v>0</v>
      </c>
      <c r="E265" s="30">
        <v>0</v>
      </c>
      <c r="F265" s="30">
        <v>0</v>
      </c>
      <c r="G265">
        <f t="shared" si="44"/>
        <v>0</v>
      </c>
      <c r="I265" s="25">
        <f t="shared" si="48"/>
        <v>0</v>
      </c>
      <c r="J265" s="7">
        <f>+IFR!AD265</f>
        <v>0</v>
      </c>
      <c r="K265" s="15">
        <f t="shared" si="50"/>
        <v>0.95</v>
      </c>
      <c r="L265" s="25">
        <f t="shared" si="49"/>
        <v>0</v>
      </c>
      <c r="M265" s="15">
        <v>1</v>
      </c>
      <c r="N265" s="15">
        <v>1</v>
      </c>
      <c r="P265" s="25">
        <f t="shared" si="45"/>
        <v>0</v>
      </c>
      <c r="R265" s="4">
        <f t="shared" si="46"/>
        <v>0</v>
      </c>
      <c r="T265" s="6">
        <f>+R265*(assessment!$J$277*assessment!$E$3)</f>
        <v>0</v>
      </c>
      <c r="V265" s="7">
        <f>+T265/payroll!F265</f>
        <v>0</v>
      </c>
      <c r="X265" s="6">
        <f>IF(V265&lt;$X$2,T265,+payroll!F265*$X$2)</f>
        <v>0</v>
      </c>
      <c r="Z265" s="6">
        <f t="shared" si="47"/>
        <v>0</v>
      </c>
    </row>
    <row r="266" spans="1:26" ht="12.75" outlineLevel="1">
      <c r="A266" t="s">
        <v>453</v>
      </c>
      <c r="B266" t="s">
        <v>454</v>
      </c>
      <c r="D266" s="34">
        <v>0</v>
      </c>
      <c r="E266" s="34">
        <v>0</v>
      </c>
      <c r="F266" s="34">
        <v>0</v>
      </c>
      <c r="G266">
        <f t="shared" si="44"/>
        <v>0</v>
      </c>
      <c r="I266" s="35">
        <f t="shared" si="48"/>
        <v>0</v>
      </c>
      <c r="J266" s="33">
        <f>+IFR!AD266</f>
        <v>0</v>
      </c>
      <c r="K266" s="36">
        <f t="shared" si="50"/>
        <v>0.95</v>
      </c>
      <c r="L266" s="35">
        <f t="shared" si="49"/>
        <v>0</v>
      </c>
      <c r="M266" s="15">
        <v>1</v>
      </c>
      <c r="N266" s="15">
        <v>1</v>
      </c>
      <c r="P266" s="35">
        <f t="shared" si="45"/>
        <v>0</v>
      </c>
      <c r="R266" s="31">
        <f t="shared" si="46"/>
        <v>0</v>
      </c>
      <c r="T266" s="32">
        <f>+R266*(assessment!$J$277*assessment!$E$3)</f>
        <v>0</v>
      </c>
      <c r="V266" s="33">
        <f>+T266/payroll!F266</f>
        <v>0</v>
      </c>
      <c r="X266" s="32">
        <f>IF(V266&lt;$X$2,T266,+payroll!F266*$X$2)</f>
        <v>0</v>
      </c>
      <c r="Z266" s="32">
        <f t="shared" si="47"/>
        <v>0</v>
      </c>
    </row>
    <row r="267" spans="2:26" ht="12.75">
      <c r="B267" t="s">
        <v>499</v>
      </c>
      <c r="D267" s="30">
        <f>SUBTOTAL(9,D145:D266)</f>
        <v>130</v>
      </c>
      <c r="E267" s="30">
        <f>SUBTOTAL(9,E145:E266)</f>
        <v>131</v>
      </c>
      <c r="F267" s="30">
        <f>SUBTOTAL(9,F145:F266)</f>
        <v>118</v>
      </c>
      <c r="G267">
        <f>SUBTOTAL(9,G145:G266)</f>
        <v>379</v>
      </c>
      <c r="I267" s="25">
        <f>SUBTOTAL(9,I145:I266)</f>
        <v>126.33333333333331</v>
      </c>
      <c r="J267" s="7">
        <f>+IFR!AD267</f>
        <v>0.017950241978184216</v>
      </c>
      <c r="K267" s="15">
        <f>+L267/I267</f>
        <v>0.9621372031662273</v>
      </c>
      <c r="L267" s="25">
        <f>SUBTOTAL(9,L145:L266)</f>
        <v>121.55000000000003</v>
      </c>
      <c r="M267" s="15">
        <f>+P267/L267</f>
        <v>1</v>
      </c>
      <c r="N267" s="15"/>
      <c r="P267" s="25">
        <f>SUBTOTAL(9,P145:P266)</f>
        <v>121.55000000000003</v>
      </c>
      <c r="R267" s="4">
        <f>SUBTOTAL(9,R145:R266)</f>
        <v>0.01711971830985915</v>
      </c>
      <c r="T267" s="6">
        <f>SUBTOTAL(9,T145:T266)</f>
        <v>139623.36981298946</v>
      </c>
      <c r="V267" s="7">
        <f>+T267/payroll!F267</f>
        <v>0.0005345809857768811</v>
      </c>
      <c r="X267" s="6">
        <f>SUBTOTAL(9,X145:X266)</f>
        <v>139623.36981298946</v>
      </c>
      <c r="Z267" s="6">
        <f>+T267-X267</f>
        <v>0</v>
      </c>
    </row>
    <row r="268" spans="4:26" ht="12.75">
      <c r="D268" s="34"/>
      <c r="E268" s="34"/>
      <c r="F268" s="34"/>
      <c r="G268" s="6">
        <f>SUM(G4:G266)</f>
        <v>21113</v>
      </c>
      <c r="J268" s="25"/>
      <c r="Z268" s="8"/>
    </row>
    <row r="269" spans="4:26" ht="13.5" thickBot="1">
      <c r="D269" s="30">
        <f>SUBTOTAL(9,D4:D268)</f>
        <v>6802</v>
      </c>
      <c r="E269" s="30">
        <f>SUBTOTAL(9,E4:E268)</f>
        <v>7137</v>
      </c>
      <c r="F269" s="30">
        <f>SUBTOTAL(9,F4:F268)</f>
        <v>7207</v>
      </c>
      <c r="I269" s="24">
        <f>SUBTOTAL(9,I4:I268)</f>
        <v>7048.666666666666</v>
      </c>
      <c r="J269" s="7">
        <f>+IFR!AD269</f>
        <v>0.039145284481073316</v>
      </c>
      <c r="K269" s="15">
        <f>+L269/I269</f>
        <v>1.007282701220089</v>
      </c>
      <c r="L269" s="24">
        <f>SUBTOTAL(9,L4:L268)</f>
        <v>7100</v>
      </c>
      <c r="M269" s="15">
        <f>+P269/L269</f>
        <v>1</v>
      </c>
      <c r="N269" s="16"/>
      <c r="P269" s="24">
        <f>SUBTOTAL(9,P4:P268)</f>
        <v>7100</v>
      </c>
      <c r="R269" s="13">
        <f>SUBTOTAL(9,R5:R268)</f>
        <v>1.0000000000000007</v>
      </c>
      <c r="T269" s="11">
        <f>SUBTOTAL(9,T5:T268)</f>
        <v>8155704.8595000105</v>
      </c>
      <c r="V269" s="7">
        <f>+T269/payroll!F269</f>
        <v>0.001076508818561097</v>
      </c>
      <c r="X269" s="11">
        <f>SUBTOTAL(9,X5:X268)</f>
        <v>8155704.8595000105</v>
      </c>
      <c r="Z269" s="6">
        <f>SUBTOTAL(9,Z4:Z268)</f>
        <v>0</v>
      </c>
    </row>
    <row r="270" ht="13.5" thickTop="1">
      <c r="J270" s="25"/>
    </row>
    <row r="271" ht="12.75">
      <c r="B271" s="10" t="s">
        <v>485</v>
      </c>
    </row>
    <row r="272" spans="2:19" ht="12.75">
      <c r="B272" s="10" t="s">
        <v>486</v>
      </c>
      <c r="C272" s="45" t="s">
        <v>580</v>
      </c>
      <c r="D272" s="10" t="s">
        <v>487</v>
      </c>
      <c r="E272" s="26">
        <v>0.035</v>
      </c>
      <c r="H272" s="45" t="s">
        <v>579</v>
      </c>
      <c r="I272" s="17">
        <v>0.95</v>
      </c>
      <c r="R272"/>
      <c r="S272" s="4"/>
    </row>
    <row r="273" spans="2:19" ht="12.75">
      <c r="B273" s="10" t="s">
        <v>488</v>
      </c>
      <c r="C273" s="45" t="s">
        <v>580</v>
      </c>
      <c r="D273" s="27" t="s">
        <v>489</v>
      </c>
      <c r="E273" s="26"/>
      <c r="H273" s="45" t="s">
        <v>579</v>
      </c>
      <c r="I273" s="17">
        <v>1</v>
      </c>
      <c r="R273"/>
      <c r="S273" s="4"/>
    </row>
    <row r="274" spans="2:19" ht="12.75">
      <c r="B274" s="10" t="s">
        <v>490</v>
      </c>
      <c r="C274" s="45" t="s">
        <v>580</v>
      </c>
      <c r="D274" s="10" t="s">
        <v>514</v>
      </c>
      <c r="E274" s="27">
        <v>0.075</v>
      </c>
      <c r="H274" s="45" t="s">
        <v>579</v>
      </c>
      <c r="I274" s="17">
        <v>1.05</v>
      </c>
      <c r="R274"/>
      <c r="S274" s="4"/>
    </row>
    <row r="275" ht="12.75">
      <c r="T275" s="6"/>
    </row>
  </sheetData>
  <sheetProtection sheet="1" objects="1" scenarios="1"/>
  <printOptions horizontalCentered="1"/>
  <pageMargins left="0.17" right="0.16" top="0.75" bottom="0.5" header="0.25" footer="0.25"/>
  <pageSetup horizontalDpi="300" verticalDpi="300" orientation="landscape" scale="90" r:id="rId3"/>
  <headerFooter alignWithMargins="0">
    <oddHeader>&amp;C&amp;"Arial,Bold"&amp;14Claim Number Data
FY 2011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3"/>
  <sheetViews>
    <sheetView zoomScalePageLayoutView="0" workbookViewId="0" topLeftCell="A1">
      <pane xSplit="2" ySplit="3" topLeftCell="H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"/>
    </sheetView>
  </sheetViews>
  <sheetFormatPr defaultColWidth="9.140625" defaultRowHeight="12.75" outlineLevelRow="1"/>
  <cols>
    <col min="1" max="1" width="6.28125" style="0" customWidth="1"/>
    <col min="2" max="2" width="29.421875" style="0" customWidth="1"/>
    <col min="3" max="4" width="13.28125" style="0" customWidth="1"/>
    <col min="5" max="5" width="13.421875" style="0" bestFit="1" customWidth="1"/>
    <col min="6" max="6" width="2.28125" style="0" customWidth="1"/>
    <col min="7" max="7" width="13.421875" style="0" bestFit="1" customWidth="1"/>
    <col min="8" max="8" width="7.57421875" style="0" customWidth="1"/>
    <col min="9" max="9" width="1.57421875" style="0" customWidth="1"/>
    <col min="10" max="10" width="13.28125" style="0" customWidth="1"/>
    <col min="11" max="11" width="1.57421875" style="0" customWidth="1"/>
    <col min="12" max="12" width="9.28125" style="0" bestFit="1" customWidth="1"/>
    <col min="13" max="13" width="1.57421875" style="0" customWidth="1"/>
    <col min="14" max="14" width="13.140625" style="0" customWidth="1"/>
    <col min="15" max="15" width="1.57421875" style="0" customWidth="1"/>
    <col min="16" max="16" width="7.140625" style="0" customWidth="1"/>
    <col min="17" max="17" width="1.57421875" style="0" customWidth="1"/>
    <col min="18" max="18" width="13.421875" style="0" bestFit="1" customWidth="1"/>
    <col min="19" max="19" width="1.8515625" style="0" customWidth="1"/>
    <col min="21" max="21" width="1.57421875" style="0" customWidth="1"/>
    <col min="23" max="23" width="1.57421875" style="0" customWidth="1"/>
  </cols>
  <sheetData>
    <row r="1" spans="8:18" ht="12.75">
      <c r="H1" s="1"/>
      <c r="L1" s="1"/>
      <c r="N1" s="1" t="s">
        <v>467</v>
      </c>
      <c r="R1" s="1" t="s">
        <v>460</v>
      </c>
    </row>
    <row r="2" spans="1:20" ht="12.75">
      <c r="A2" s="20" t="s">
        <v>475</v>
      </c>
      <c r="B2" s="20"/>
      <c r="G2" s="1" t="s">
        <v>457</v>
      </c>
      <c r="H2" s="1" t="s">
        <v>469</v>
      </c>
      <c r="J2" s="1" t="s">
        <v>458</v>
      </c>
      <c r="L2" s="1" t="s">
        <v>3</v>
      </c>
      <c r="N2" s="1" t="s">
        <v>3</v>
      </c>
      <c r="P2" s="1" t="s">
        <v>4</v>
      </c>
      <c r="R2" s="14">
        <v>0.04</v>
      </c>
      <c r="T2" s="1"/>
    </row>
    <row r="3" spans="1:20" ht="12.75">
      <c r="A3" s="2" t="s">
        <v>473</v>
      </c>
      <c r="B3" s="2" t="s">
        <v>474</v>
      </c>
      <c r="C3" s="2" t="s">
        <v>517</v>
      </c>
      <c r="D3" s="2" t="s">
        <v>535</v>
      </c>
      <c r="E3" s="2" t="s">
        <v>586</v>
      </c>
      <c r="F3" s="2"/>
      <c r="G3" s="2" t="s">
        <v>468</v>
      </c>
      <c r="H3" s="2" t="s">
        <v>470</v>
      </c>
      <c r="J3" s="2" t="s">
        <v>468</v>
      </c>
      <c r="L3" s="3" t="s">
        <v>5</v>
      </c>
      <c r="N3" s="3" t="s">
        <v>6</v>
      </c>
      <c r="P3" s="3" t="s">
        <v>1</v>
      </c>
      <c r="R3" s="3" t="s">
        <v>465</v>
      </c>
      <c r="T3" s="3" t="s">
        <v>466</v>
      </c>
    </row>
    <row r="4" spans="8:12" ht="12.75">
      <c r="H4" s="7"/>
      <c r="L4" s="4"/>
    </row>
    <row r="5" spans="1:20" ht="12.75">
      <c r="A5" t="s">
        <v>7</v>
      </c>
      <c r="B5" t="s">
        <v>545</v>
      </c>
      <c r="C5" s="17">
        <v>1837.15</v>
      </c>
      <c r="D5" s="17">
        <v>4030.63</v>
      </c>
      <c r="E5" s="17">
        <v>9396.49</v>
      </c>
      <c r="F5" s="17"/>
      <c r="G5" s="17">
        <f aca="true" t="shared" si="0" ref="G5:G57">IF(SUM(C5:E5)&lt;&gt;0,AVERAGE(C5:E5),0)</f>
        <v>5088.09</v>
      </c>
      <c r="H5" s="15">
        <v>1</v>
      </c>
      <c r="J5" s="17">
        <f aca="true" t="shared" si="1" ref="J5:J57">+G5*H5</f>
        <v>5088.09</v>
      </c>
      <c r="L5" s="4">
        <f aca="true" t="shared" si="2" ref="L5:L37">+J5/$J$269</f>
        <v>0.00011836455753309254</v>
      </c>
      <c r="N5" s="17">
        <f>+L5*(assessment!$J$277*assessment!$F$3)</f>
        <v>3861.38558826084</v>
      </c>
      <c r="P5" s="7">
        <f>+N5/payroll!F5</f>
        <v>0.00014745063728133275</v>
      </c>
      <c r="R5" s="17">
        <f>IF(P5&lt;$R$2,N5,+payroll!F5*$R$2)</f>
        <v>3861.38558826084</v>
      </c>
      <c r="T5" s="6">
        <f aca="true" t="shared" si="3" ref="T5:T57">+N5-R5</f>
        <v>0</v>
      </c>
    </row>
    <row r="6" spans="1:20" ht="12.75">
      <c r="A6" t="s">
        <v>8</v>
      </c>
      <c r="B6" t="s">
        <v>546</v>
      </c>
      <c r="C6" s="17">
        <v>13985.08</v>
      </c>
      <c r="D6" s="17">
        <v>8262.22</v>
      </c>
      <c r="E6" s="17">
        <v>1721.6</v>
      </c>
      <c r="F6" s="17"/>
      <c r="G6" s="17">
        <f t="shared" si="0"/>
        <v>7989.633333333332</v>
      </c>
      <c r="H6" s="15">
        <v>1</v>
      </c>
      <c r="J6" s="17">
        <f t="shared" si="1"/>
        <v>7989.633333333332</v>
      </c>
      <c r="L6" s="4">
        <f t="shared" si="2"/>
        <v>0.00018586334250212693</v>
      </c>
      <c r="N6" s="17">
        <f>+L6*(assessment!$J$277*assessment!$F$3)</f>
        <v>6063.386262590037</v>
      </c>
      <c r="P6" s="7">
        <f>+N6/payroll!F6</f>
        <v>0.0002230187723757008</v>
      </c>
      <c r="R6" s="17">
        <f>IF(P6&lt;$R$2,N6,+payroll!F6*$R$2)</f>
        <v>6063.386262590037</v>
      </c>
      <c r="T6" s="6">
        <f t="shared" si="3"/>
        <v>0</v>
      </c>
    </row>
    <row r="7" spans="1:20" ht="12.75">
      <c r="A7" t="s">
        <v>9</v>
      </c>
      <c r="B7" t="s">
        <v>10</v>
      </c>
      <c r="C7" s="17">
        <v>10830.08</v>
      </c>
      <c r="D7" s="17">
        <v>4279.45</v>
      </c>
      <c r="E7" s="17">
        <v>58198.25</v>
      </c>
      <c r="F7" s="17"/>
      <c r="G7" s="17">
        <f t="shared" si="0"/>
        <v>24435.926666666666</v>
      </c>
      <c r="H7" s="15">
        <v>1</v>
      </c>
      <c r="J7" s="17">
        <f t="shared" si="1"/>
        <v>24435.926666666666</v>
      </c>
      <c r="L7" s="4">
        <f t="shared" si="2"/>
        <v>0.0005684544982127078</v>
      </c>
      <c r="N7" s="17">
        <f>+L7*(assessment!$J$277*assessment!$F$3)</f>
        <v>18544.588453912056</v>
      </c>
      <c r="P7" s="7">
        <f>+N7/payroll!F7</f>
        <v>0.0007637177306701465</v>
      </c>
      <c r="R7" s="17">
        <f>IF(P7&lt;$R$2,N7,+payroll!F7*$R$2)</f>
        <v>18544.588453912056</v>
      </c>
      <c r="T7" s="6">
        <f t="shared" si="3"/>
        <v>0</v>
      </c>
    </row>
    <row r="8" spans="1:20" ht="12.75">
      <c r="A8" t="s">
        <v>11</v>
      </c>
      <c r="B8" t="s">
        <v>12</v>
      </c>
      <c r="C8" s="17">
        <v>0</v>
      </c>
      <c r="D8" s="17">
        <v>0</v>
      </c>
      <c r="E8" s="17">
        <v>0</v>
      </c>
      <c r="F8" s="17"/>
      <c r="G8" s="17">
        <f t="shared" si="0"/>
        <v>0</v>
      </c>
      <c r="H8" s="15">
        <v>1</v>
      </c>
      <c r="J8" s="17">
        <f t="shared" si="1"/>
        <v>0</v>
      </c>
      <c r="L8" s="4">
        <f t="shared" si="2"/>
        <v>0</v>
      </c>
      <c r="N8" s="17">
        <f>+L8*(assessment!$J$277*assessment!$F$3)</f>
        <v>0</v>
      </c>
      <c r="P8" s="7">
        <f>+N8/payroll!F8</f>
        <v>0</v>
      </c>
      <c r="R8" s="17">
        <f>IF(P8&lt;$R$2,N8,+payroll!F8*$R$2)</f>
        <v>0</v>
      </c>
      <c r="T8" s="6">
        <f t="shared" si="3"/>
        <v>0</v>
      </c>
    </row>
    <row r="9" spans="1:20" ht="12.75">
      <c r="A9" t="s">
        <v>13</v>
      </c>
      <c r="B9" t="s">
        <v>14</v>
      </c>
      <c r="C9" s="17">
        <v>0</v>
      </c>
      <c r="D9" s="17">
        <v>0</v>
      </c>
      <c r="E9" s="17">
        <v>0</v>
      </c>
      <c r="F9" s="17"/>
      <c r="G9" s="17">
        <f t="shared" si="0"/>
        <v>0</v>
      </c>
      <c r="H9" s="15">
        <v>1</v>
      </c>
      <c r="J9" s="17">
        <f t="shared" si="1"/>
        <v>0</v>
      </c>
      <c r="L9" s="4">
        <f t="shared" si="2"/>
        <v>0</v>
      </c>
      <c r="N9" s="17">
        <f>+L9*(assessment!$J$277*assessment!$F$3)</f>
        <v>0</v>
      </c>
      <c r="P9" s="7">
        <f>+N9/payroll!F9</f>
        <v>0</v>
      </c>
      <c r="R9" s="17">
        <f>IF(P9&lt;$R$2,N9,+payroll!F9*$R$2)</f>
        <v>0</v>
      </c>
      <c r="T9" s="6">
        <f t="shared" si="3"/>
        <v>0</v>
      </c>
    </row>
    <row r="10" spans="1:20" ht="12.75">
      <c r="A10" t="s">
        <v>15</v>
      </c>
      <c r="B10" t="s">
        <v>16</v>
      </c>
      <c r="C10" s="17">
        <v>0</v>
      </c>
      <c r="D10" s="17">
        <v>0</v>
      </c>
      <c r="E10" s="17">
        <v>0</v>
      </c>
      <c r="F10" s="17"/>
      <c r="G10" s="17">
        <f t="shared" si="0"/>
        <v>0</v>
      </c>
      <c r="H10" s="15">
        <v>1</v>
      </c>
      <c r="J10" s="17">
        <f t="shared" si="1"/>
        <v>0</v>
      </c>
      <c r="L10" s="4">
        <f t="shared" si="2"/>
        <v>0</v>
      </c>
      <c r="N10" s="17">
        <f>+L10*(assessment!$J$277*assessment!$F$3)</f>
        <v>0</v>
      </c>
      <c r="P10" s="7">
        <f>+N10/payroll!F10</f>
        <v>0</v>
      </c>
      <c r="R10" s="17">
        <f>IF(P10&lt;$R$2,N10,+payroll!F10*$R$2)</f>
        <v>0</v>
      </c>
      <c r="T10" s="6">
        <f t="shared" si="3"/>
        <v>0</v>
      </c>
    </row>
    <row r="11" spans="1:20" ht="12.75">
      <c r="A11" t="s">
        <v>17</v>
      </c>
      <c r="B11" t="s">
        <v>18</v>
      </c>
      <c r="C11" s="17">
        <v>0</v>
      </c>
      <c r="D11" s="17">
        <v>0</v>
      </c>
      <c r="E11" s="17">
        <v>0</v>
      </c>
      <c r="F11" s="17"/>
      <c r="G11" s="17">
        <f t="shared" si="0"/>
        <v>0</v>
      </c>
      <c r="H11" s="15">
        <v>1</v>
      </c>
      <c r="J11" s="17">
        <f t="shared" si="1"/>
        <v>0</v>
      </c>
      <c r="L11" s="4">
        <f t="shared" si="2"/>
        <v>0</v>
      </c>
      <c r="N11" s="17">
        <f>+L11*(assessment!$J$277*assessment!$F$3)</f>
        <v>0</v>
      </c>
      <c r="P11" s="7">
        <f>+N11/payroll!F11</f>
        <v>0</v>
      </c>
      <c r="R11" s="17">
        <f>IF(P11&lt;$R$2,N11,+payroll!F11*$R$2)</f>
        <v>0</v>
      </c>
      <c r="T11" s="6">
        <f t="shared" si="3"/>
        <v>0</v>
      </c>
    </row>
    <row r="12" spans="1:20" ht="12.75">
      <c r="A12" t="s">
        <v>19</v>
      </c>
      <c r="B12" t="s">
        <v>20</v>
      </c>
      <c r="C12" s="17">
        <v>12829.52</v>
      </c>
      <c r="D12" s="17">
        <v>0</v>
      </c>
      <c r="E12" s="17">
        <v>0</v>
      </c>
      <c r="F12" s="17"/>
      <c r="G12" s="17">
        <f t="shared" si="0"/>
        <v>4276.506666666667</v>
      </c>
      <c r="H12" s="15">
        <v>1</v>
      </c>
      <c r="J12" s="17">
        <f t="shared" si="1"/>
        <v>4276.506666666667</v>
      </c>
      <c r="L12" s="4">
        <f t="shared" si="2"/>
        <v>9.948464342952277E-05</v>
      </c>
      <c r="N12" s="17">
        <f>+L12*(assessment!$J$277*assessment!$F$3)</f>
        <v>3245.469559455134</v>
      </c>
      <c r="P12" s="7">
        <f>+N12/payroll!F12</f>
        <v>0.0024021613211257214</v>
      </c>
      <c r="R12" s="17">
        <f>IF(P12&lt;$R$2,N12,+payroll!F12*$R$2)</f>
        <v>3245.469559455134</v>
      </c>
      <c r="T12" s="6">
        <f t="shared" si="3"/>
        <v>0</v>
      </c>
    </row>
    <row r="13" spans="1:20" ht="12.75">
      <c r="A13" t="s">
        <v>21</v>
      </c>
      <c r="B13" t="s">
        <v>22</v>
      </c>
      <c r="C13" s="17">
        <v>117.55</v>
      </c>
      <c r="D13" s="17">
        <v>0</v>
      </c>
      <c r="E13" s="17">
        <v>0</v>
      </c>
      <c r="F13" s="17"/>
      <c r="G13" s="17">
        <f t="shared" si="0"/>
        <v>39.18333333333333</v>
      </c>
      <c r="H13" s="15">
        <v>1</v>
      </c>
      <c r="J13" s="17">
        <f t="shared" si="1"/>
        <v>39.18333333333333</v>
      </c>
      <c r="L13" s="4">
        <f t="shared" si="2"/>
        <v>9.115243465960066E-07</v>
      </c>
      <c r="N13" s="17">
        <f>+L13*(assessment!$J$277*assessment!$F$3)</f>
        <v>29.73649417234245</v>
      </c>
      <c r="P13" s="7">
        <f>+N13/payroll!F13</f>
        <v>6.312495079976625E-06</v>
      </c>
      <c r="R13" s="17">
        <f>IF(P13&lt;$R$2,N13,+payroll!F13*$R$2)</f>
        <v>29.73649417234245</v>
      </c>
      <c r="T13" s="6">
        <f t="shared" si="3"/>
        <v>0</v>
      </c>
    </row>
    <row r="14" spans="1:20" ht="12.75">
      <c r="A14" t="s">
        <v>23</v>
      </c>
      <c r="B14" t="s">
        <v>24</v>
      </c>
      <c r="C14" s="17">
        <v>0</v>
      </c>
      <c r="D14" s="17">
        <v>298.32</v>
      </c>
      <c r="E14" s="17">
        <v>3873.95</v>
      </c>
      <c r="F14" s="17"/>
      <c r="G14" s="17">
        <f t="shared" si="0"/>
        <v>1390.7566666666664</v>
      </c>
      <c r="H14" s="15">
        <v>1</v>
      </c>
      <c r="J14" s="17">
        <f t="shared" si="1"/>
        <v>1390.7566666666664</v>
      </c>
      <c r="L14" s="4">
        <f t="shared" si="2"/>
        <v>3.235325976667052E-05</v>
      </c>
      <c r="N14" s="17">
        <f>+L14*(assessment!$J$277*assessment!$F$3)</f>
        <v>1055.4545515988023</v>
      </c>
      <c r="P14" s="7">
        <f>+N14/payroll!F14</f>
        <v>8.784273802155978E-05</v>
      </c>
      <c r="R14" s="17">
        <f>IF(P14&lt;$R$2,N14,+payroll!F14*$R$2)</f>
        <v>1055.4545515988023</v>
      </c>
      <c r="T14" s="6">
        <f t="shared" si="3"/>
        <v>0</v>
      </c>
    </row>
    <row r="15" spans="1:20" ht="12.75">
      <c r="A15" t="s">
        <v>25</v>
      </c>
      <c r="B15" t="s">
        <v>26</v>
      </c>
      <c r="C15" s="17">
        <v>0</v>
      </c>
      <c r="D15" s="17">
        <v>0</v>
      </c>
      <c r="E15" s="17">
        <v>0</v>
      </c>
      <c r="F15" s="17"/>
      <c r="G15" s="17">
        <f t="shared" si="0"/>
        <v>0</v>
      </c>
      <c r="H15" s="15">
        <v>1</v>
      </c>
      <c r="J15" s="17">
        <f t="shared" si="1"/>
        <v>0</v>
      </c>
      <c r="L15" s="4">
        <f t="shared" si="2"/>
        <v>0</v>
      </c>
      <c r="N15" s="17">
        <f>+L15*(assessment!$J$277*assessment!$F$3)</f>
        <v>0</v>
      </c>
      <c r="P15" s="7">
        <f>+N15/payroll!F15</f>
        <v>0</v>
      </c>
      <c r="R15" s="17">
        <f>IF(P15&lt;$R$2,N15,+payroll!F15*$R$2)</f>
        <v>0</v>
      </c>
      <c r="T15" s="6">
        <f t="shared" si="3"/>
        <v>0</v>
      </c>
    </row>
    <row r="16" spans="1:20" ht="12.75">
      <c r="A16" t="s">
        <v>582</v>
      </c>
      <c r="B16" t="s">
        <v>583</v>
      </c>
      <c r="C16" s="17"/>
      <c r="D16" s="17"/>
      <c r="E16" s="38">
        <v>0</v>
      </c>
      <c r="F16" s="17"/>
      <c r="G16" s="17">
        <f>IF(SUM(C16:E16)&lt;&gt;0,AVERAGE(C16:E16),0)</f>
        <v>0</v>
      </c>
      <c r="H16" s="15">
        <v>1</v>
      </c>
      <c r="J16" s="17">
        <f>+G16*H16</f>
        <v>0</v>
      </c>
      <c r="L16" s="4">
        <f>+J16/$J$269</f>
        <v>0</v>
      </c>
      <c r="N16" s="17">
        <f>+L16*(assessment!$J$277*assessment!$F$3)</f>
        <v>0</v>
      </c>
      <c r="P16" s="7">
        <f>+N16/payroll!F16</f>
        <v>0</v>
      </c>
      <c r="R16" s="17">
        <f>IF(P16&lt;$R$2,N16,+payroll!F16*$R$2)</f>
        <v>0</v>
      </c>
      <c r="T16" s="6">
        <f>+N16-R16</f>
        <v>0</v>
      </c>
    </row>
    <row r="17" spans="1:20" ht="12.75">
      <c r="A17" t="s">
        <v>27</v>
      </c>
      <c r="B17" t="s">
        <v>547</v>
      </c>
      <c r="C17" s="17">
        <v>0</v>
      </c>
      <c r="D17" s="17">
        <v>0</v>
      </c>
      <c r="E17" s="17">
        <v>211.92</v>
      </c>
      <c r="F17" s="17"/>
      <c r="G17" s="17">
        <f t="shared" si="0"/>
        <v>70.64</v>
      </c>
      <c r="H17" s="15">
        <v>1</v>
      </c>
      <c r="J17" s="17">
        <f t="shared" si="1"/>
        <v>70.64</v>
      </c>
      <c r="L17" s="4">
        <f t="shared" si="2"/>
        <v>1.6433027607879688E-06</v>
      </c>
      <c r="N17" s="17">
        <f>+L17*(assessment!$J$277*assessment!$F$3)</f>
        <v>53.609169247152806</v>
      </c>
      <c r="P17" s="7">
        <f>+N17/payroll!F17</f>
        <v>1.601311113893672E-05</v>
      </c>
      <c r="R17" s="17">
        <f>IF(P17&lt;$R$2,N17,+payroll!F17*$R$2)</f>
        <v>53.609169247152806</v>
      </c>
      <c r="T17" s="6">
        <f t="shared" si="3"/>
        <v>0</v>
      </c>
    </row>
    <row r="18" spans="1:20" ht="12.75">
      <c r="A18" t="s">
        <v>28</v>
      </c>
      <c r="B18" t="s">
        <v>548</v>
      </c>
      <c r="C18" s="17">
        <v>0</v>
      </c>
      <c r="D18" s="17">
        <v>0</v>
      </c>
      <c r="E18" s="17">
        <v>0</v>
      </c>
      <c r="F18" s="17"/>
      <c r="G18" s="17">
        <f t="shared" si="0"/>
        <v>0</v>
      </c>
      <c r="H18" s="15">
        <v>1</v>
      </c>
      <c r="J18" s="17">
        <f t="shared" si="1"/>
        <v>0</v>
      </c>
      <c r="L18" s="4">
        <f t="shared" si="2"/>
        <v>0</v>
      </c>
      <c r="N18" s="17">
        <f>+L18*(assessment!$J$277*assessment!$F$3)</f>
        <v>0</v>
      </c>
      <c r="P18" s="7">
        <f>+N18/payroll!F18</f>
        <v>0</v>
      </c>
      <c r="R18" s="17">
        <f>IF(P18&lt;$R$2,N18,+payroll!F18*$R$2)</f>
        <v>0</v>
      </c>
      <c r="T18" s="6">
        <f t="shared" si="3"/>
        <v>0</v>
      </c>
    </row>
    <row r="19" spans="1:20" ht="12.75">
      <c r="A19" t="s">
        <v>29</v>
      </c>
      <c r="B19" t="s">
        <v>549</v>
      </c>
      <c r="C19" s="17">
        <v>0</v>
      </c>
      <c r="D19" s="17">
        <v>0</v>
      </c>
      <c r="E19" s="17">
        <v>0</v>
      </c>
      <c r="F19" s="17"/>
      <c r="G19" s="17">
        <f t="shared" si="0"/>
        <v>0</v>
      </c>
      <c r="H19" s="15">
        <v>1</v>
      </c>
      <c r="J19" s="17">
        <f t="shared" si="1"/>
        <v>0</v>
      </c>
      <c r="L19" s="4">
        <f t="shared" si="2"/>
        <v>0</v>
      </c>
      <c r="N19" s="17">
        <f>+L19*(assessment!$J$277*assessment!$F$3)</f>
        <v>0</v>
      </c>
      <c r="P19" s="7">
        <f>+N19/payroll!F19</f>
        <v>0</v>
      </c>
      <c r="R19" s="17">
        <f>IF(P19&lt;$R$2,N19,+payroll!F19*$R$2)</f>
        <v>0</v>
      </c>
      <c r="T19" s="6">
        <f t="shared" si="3"/>
        <v>0</v>
      </c>
    </row>
    <row r="20" spans="1:20" ht="12.75">
      <c r="A20" t="s">
        <v>30</v>
      </c>
      <c r="B20" t="s">
        <v>550</v>
      </c>
      <c r="C20" s="17">
        <v>0</v>
      </c>
      <c r="D20" s="17">
        <v>7769.21</v>
      </c>
      <c r="E20" s="17">
        <v>573.53</v>
      </c>
      <c r="F20" s="17"/>
      <c r="G20" s="17">
        <f t="shared" si="0"/>
        <v>2780.9133333333334</v>
      </c>
      <c r="H20" s="15">
        <v>1</v>
      </c>
      <c r="J20" s="17">
        <f t="shared" si="1"/>
        <v>2780.9133333333334</v>
      </c>
      <c r="L20" s="4">
        <f t="shared" si="2"/>
        <v>6.469256169562202E-05</v>
      </c>
      <c r="N20" s="17">
        <f>+L20*(assessment!$J$277*assessment!$F$3)</f>
        <v>2110.453759177952</v>
      </c>
      <c r="P20" s="7">
        <f>+N20/payroll!F20</f>
        <v>0.0008137358847624306</v>
      </c>
      <c r="R20" s="17">
        <f>IF(P20&lt;$R$2,N20,+payroll!F20*$R$2)</f>
        <v>2110.453759177952</v>
      </c>
      <c r="T20" s="6">
        <f t="shared" si="3"/>
        <v>0</v>
      </c>
    </row>
    <row r="21" spans="1:20" ht="12.75">
      <c r="A21" t="s">
        <v>31</v>
      </c>
      <c r="B21" t="s">
        <v>551</v>
      </c>
      <c r="C21" s="17">
        <v>0</v>
      </c>
      <c r="D21" s="17">
        <v>0</v>
      </c>
      <c r="E21" s="17">
        <v>0</v>
      </c>
      <c r="F21" s="17"/>
      <c r="G21" s="17">
        <f t="shared" si="0"/>
        <v>0</v>
      </c>
      <c r="H21" s="15">
        <v>1</v>
      </c>
      <c r="J21" s="17">
        <f t="shared" si="1"/>
        <v>0</v>
      </c>
      <c r="L21" s="4">
        <f t="shared" si="2"/>
        <v>0</v>
      </c>
      <c r="N21" s="17">
        <f>+L21*(assessment!$J$277*assessment!$F$3)</f>
        <v>0</v>
      </c>
      <c r="P21" s="7">
        <f>+N21/payroll!F21</f>
        <v>0</v>
      </c>
      <c r="R21" s="17">
        <f>IF(P21&lt;$R$2,N21,+payroll!F21*$R$2)</f>
        <v>0</v>
      </c>
      <c r="T21" s="6">
        <f t="shared" si="3"/>
        <v>0</v>
      </c>
    </row>
    <row r="22" spans="1:20" ht="12.75">
      <c r="A22" t="s">
        <v>32</v>
      </c>
      <c r="B22" t="s">
        <v>552</v>
      </c>
      <c r="C22" s="17">
        <v>0</v>
      </c>
      <c r="D22" s="17">
        <v>0</v>
      </c>
      <c r="E22" s="17">
        <v>0</v>
      </c>
      <c r="F22" s="17"/>
      <c r="G22" s="17">
        <f t="shared" si="0"/>
        <v>0</v>
      </c>
      <c r="H22" s="15">
        <v>1</v>
      </c>
      <c r="J22" s="17">
        <f t="shared" si="1"/>
        <v>0</v>
      </c>
      <c r="L22" s="4">
        <f t="shared" si="2"/>
        <v>0</v>
      </c>
      <c r="N22" s="17">
        <f>+L22*(assessment!$J$277*assessment!$F$3)</f>
        <v>0</v>
      </c>
      <c r="P22" s="7">
        <f>+N22/payroll!F22</f>
        <v>0</v>
      </c>
      <c r="R22" s="17">
        <f>IF(P22&lt;$R$2,N22,+payroll!F22*$R$2)</f>
        <v>0</v>
      </c>
      <c r="T22" s="6">
        <f t="shared" si="3"/>
        <v>0</v>
      </c>
    </row>
    <row r="23" spans="1:20" ht="12.75">
      <c r="A23" t="s">
        <v>33</v>
      </c>
      <c r="B23" t="s">
        <v>553</v>
      </c>
      <c r="C23" s="17">
        <v>0</v>
      </c>
      <c r="D23" s="17">
        <v>0</v>
      </c>
      <c r="E23" s="17">
        <v>0</v>
      </c>
      <c r="F23" s="17"/>
      <c r="G23" s="17">
        <f t="shared" si="0"/>
        <v>0</v>
      </c>
      <c r="H23" s="15">
        <v>1</v>
      </c>
      <c r="J23" s="17">
        <f t="shared" si="1"/>
        <v>0</v>
      </c>
      <c r="L23" s="4">
        <f t="shared" si="2"/>
        <v>0</v>
      </c>
      <c r="N23" s="17">
        <f>+L23*(assessment!$J$277*assessment!$F$3)</f>
        <v>0</v>
      </c>
      <c r="P23" s="7">
        <f>+N23/payroll!F23</f>
        <v>0</v>
      </c>
      <c r="R23" s="17">
        <f>IF(P23&lt;$R$2,N23,+payroll!F23*$R$2)</f>
        <v>0</v>
      </c>
      <c r="T23" s="6">
        <f t="shared" si="3"/>
        <v>0</v>
      </c>
    </row>
    <row r="24" spans="1:20" ht="12.75">
      <c r="A24" t="s">
        <v>34</v>
      </c>
      <c r="B24" t="s">
        <v>554</v>
      </c>
      <c r="C24" s="17">
        <v>0</v>
      </c>
      <c r="D24" s="17">
        <v>0</v>
      </c>
      <c r="E24" s="17">
        <v>0</v>
      </c>
      <c r="F24" s="17"/>
      <c r="G24" s="17">
        <f t="shared" si="0"/>
        <v>0</v>
      </c>
      <c r="H24" s="15">
        <v>1</v>
      </c>
      <c r="J24" s="17">
        <f t="shared" si="1"/>
        <v>0</v>
      </c>
      <c r="L24" s="4">
        <f t="shared" si="2"/>
        <v>0</v>
      </c>
      <c r="N24" s="17">
        <f>+L24*(assessment!$J$277*assessment!$F$3)</f>
        <v>0</v>
      </c>
      <c r="P24" s="7">
        <f>+N24/payroll!F24</f>
        <v>0</v>
      </c>
      <c r="R24" s="17">
        <f>IF(P24&lt;$R$2,N24,+payroll!F24*$R$2)</f>
        <v>0</v>
      </c>
      <c r="T24" s="6">
        <f t="shared" si="3"/>
        <v>0</v>
      </c>
    </row>
    <row r="25" spans="1:20" ht="12.75">
      <c r="A25" t="s">
        <v>35</v>
      </c>
      <c r="B25" t="s">
        <v>555</v>
      </c>
      <c r="C25" s="17">
        <v>0</v>
      </c>
      <c r="D25" s="17">
        <v>0</v>
      </c>
      <c r="E25" s="17">
        <v>0</v>
      </c>
      <c r="F25" s="17"/>
      <c r="G25" s="17">
        <f t="shared" si="0"/>
        <v>0</v>
      </c>
      <c r="H25" s="15">
        <v>1</v>
      </c>
      <c r="J25" s="17">
        <f t="shared" si="1"/>
        <v>0</v>
      </c>
      <c r="L25" s="4">
        <f t="shared" si="2"/>
        <v>0</v>
      </c>
      <c r="N25" s="17">
        <f>+L25*(assessment!$J$277*assessment!$F$3)</f>
        <v>0</v>
      </c>
      <c r="P25" s="7">
        <f>+N25/payroll!F25</f>
        <v>0</v>
      </c>
      <c r="R25" s="17">
        <f>IF(P25&lt;$R$2,N25,+payroll!F25*$R$2)</f>
        <v>0</v>
      </c>
      <c r="T25" s="6">
        <f t="shared" si="3"/>
        <v>0</v>
      </c>
    </row>
    <row r="26" spans="1:20" ht="12.75">
      <c r="A26" t="s">
        <v>36</v>
      </c>
      <c r="B26" t="s">
        <v>556</v>
      </c>
      <c r="C26" s="17">
        <v>0</v>
      </c>
      <c r="D26" s="17">
        <v>0</v>
      </c>
      <c r="E26" s="17">
        <v>0</v>
      </c>
      <c r="F26" s="17"/>
      <c r="G26" s="17">
        <f t="shared" si="0"/>
        <v>0</v>
      </c>
      <c r="H26" s="15">
        <v>1</v>
      </c>
      <c r="J26" s="17">
        <f t="shared" si="1"/>
        <v>0</v>
      </c>
      <c r="L26" s="4">
        <f t="shared" si="2"/>
        <v>0</v>
      </c>
      <c r="N26" s="17">
        <f>+L26*(assessment!$J$277*assessment!$F$3)</f>
        <v>0</v>
      </c>
      <c r="P26" s="7">
        <f>+N26/payroll!F26</f>
        <v>0</v>
      </c>
      <c r="R26" s="17">
        <f>IF(P26&lt;$R$2,N26,+payroll!F26*$R$2)</f>
        <v>0</v>
      </c>
      <c r="T26" s="6">
        <f t="shared" si="3"/>
        <v>0</v>
      </c>
    </row>
    <row r="27" spans="1:20" ht="12.75">
      <c r="A27" t="s">
        <v>37</v>
      </c>
      <c r="B27" t="s">
        <v>557</v>
      </c>
      <c r="C27" s="17">
        <v>0</v>
      </c>
      <c r="D27" s="17">
        <v>0</v>
      </c>
      <c r="E27" s="17">
        <v>0</v>
      </c>
      <c r="F27" s="17"/>
      <c r="G27" s="17">
        <f t="shared" si="0"/>
        <v>0</v>
      </c>
      <c r="H27" s="15">
        <v>1</v>
      </c>
      <c r="J27" s="17">
        <f t="shared" si="1"/>
        <v>0</v>
      </c>
      <c r="L27" s="4">
        <f t="shared" si="2"/>
        <v>0</v>
      </c>
      <c r="N27" s="17">
        <f>+L27*(assessment!$J$277*assessment!$F$3)</f>
        <v>0</v>
      </c>
      <c r="P27" s="7">
        <f>+N27/payroll!F27</f>
        <v>0</v>
      </c>
      <c r="R27" s="17">
        <f>IF(P27&lt;$R$2,N27,+payroll!F27*$R$2)</f>
        <v>0</v>
      </c>
      <c r="T27" s="6">
        <f t="shared" si="3"/>
        <v>0</v>
      </c>
    </row>
    <row r="28" spans="1:20" ht="12.75">
      <c r="A28" t="s">
        <v>38</v>
      </c>
      <c r="B28" t="s">
        <v>558</v>
      </c>
      <c r="C28" s="17">
        <v>0</v>
      </c>
      <c r="D28" s="17">
        <v>0</v>
      </c>
      <c r="E28" s="17">
        <v>0</v>
      </c>
      <c r="F28" s="17"/>
      <c r="G28" s="17">
        <f t="shared" si="0"/>
        <v>0</v>
      </c>
      <c r="H28" s="15">
        <v>1</v>
      </c>
      <c r="J28" s="17">
        <f t="shared" si="1"/>
        <v>0</v>
      </c>
      <c r="L28" s="4">
        <f t="shared" si="2"/>
        <v>0</v>
      </c>
      <c r="N28" s="17">
        <f>+L28*(assessment!$J$277*assessment!$F$3)</f>
        <v>0</v>
      </c>
      <c r="P28" s="7">
        <f>+N28/payroll!F28</f>
        <v>0</v>
      </c>
      <c r="R28" s="17">
        <f>IF(P28&lt;$R$2,N28,+payroll!F28*$R$2)</f>
        <v>0</v>
      </c>
      <c r="T28" s="6">
        <f t="shared" si="3"/>
        <v>0</v>
      </c>
    </row>
    <row r="29" spans="1:20" ht="12.75">
      <c r="A29" t="s">
        <v>39</v>
      </c>
      <c r="B29" t="s">
        <v>559</v>
      </c>
      <c r="C29" s="17">
        <v>72.9</v>
      </c>
      <c r="D29" s="17">
        <v>0</v>
      </c>
      <c r="E29" s="17">
        <v>0</v>
      </c>
      <c r="F29" s="17"/>
      <c r="G29" s="17">
        <f t="shared" si="0"/>
        <v>24.3</v>
      </c>
      <c r="H29" s="15">
        <v>1</v>
      </c>
      <c r="J29" s="17">
        <f t="shared" si="1"/>
        <v>24.3</v>
      </c>
      <c r="L29" s="4">
        <f t="shared" si="2"/>
        <v>5.652924276210029E-07</v>
      </c>
      <c r="N29" s="17">
        <f>+L29*(assessment!$J$277*assessment!$F$3)</f>
        <v>18.44143279594866</v>
      </c>
      <c r="P29" s="7">
        <f>+N29/payroll!F29</f>
        <v>9.743616054863593E-06</v>
      </c>
      <c r="R29" s="17">
        <f>IF(P29&lt;$R$2,N29,+payroll!F29*$R$2)</f>
        <v>18.44143279594866</v>
      </c>
      <c r="T29" s="6">
        <f t="shared" si="3"/>
        <v>0</v>
      </c>
    </row>
    <row r="30" spans="1:20" ht="12.75">
      <c r="A30" t="s">
        <v>40</v>
      </c>
      <c r="B30" t="s">
        <v>560</v>
      </c>
      <c r="C30" s="17">
        <v>0</v>
      </c>
      <c r="D30" s="17">
        <v>0</v>
      </c>
      <c r="E30" s="17">
        <v>0</v>
      </c>
      <c r="F30" s="17"/>
      <c r="G30" s="17">
        <f t="shared" si="0"/>
        <v>0</v>
      </c>
      <c r="H30" s="15">
        <v>1</v>
      </c>
      <c r="J30" s="17">
        <f t="shared" si="1"/>
        <v>0</v>
      </c>
      <c r="L30" s="4">
        <f t="shared" si="2"/>
        <v>0</v>
      </c>
      <c r="N30" s="17">
        <f>+L30*(assessment!$J$277*assessment!$F$3)</f>
        <v>0</v>
      </c>
      <c r="P30" s="7">
        <f>+N30/payroll!F30</f>
        <v>0</v>
      </c>
      <c r="R30" s="17">
        <f>IF(P30&lt;$R$2,N30,+payroll!F30*$R$2)</f>
        <v>0</v>
      </c>
      <c r="T30" s="6">
        <f t="shared" si="3"/>
        <v>0</v>
      </c>
    </row>
    <row r="31" spans="1:20" ht="12.75">
      <c r="A31" t="s">
        <v>41</v>
      </c>
      <c r="B31" t="s">
        <v>561</v>
      </c>
      <c r="C31" s="17">
        <v>790866.26</v>
      </c>
      <c r="D31" s="17">
        <v>489264.17</v>
      </c>
      <c r="E31" s="17">
        <v>436935.01</v>
      </c>
      <c r="F31" s="17"/>
      <c r="G31" s="17">
        <f t="shared" si="0"/>
        <v>572355.1466666666</v>
      </c>
      <c r="H31" s="15">
        <v>1</v>
      </c>
      <c r="J31" s="17">
        <f t="shared" si="1"/>
        <v>572355.1466666666</v>
      </c>
      <c r="L31" s="4">
        <f t="shared" si="2"/>
        <v>0.013314733758048359</v>
      </c>
      <c r="N31" s="17">
        <f>+L31*(assessment!$J$277*assessment!$F$3)</f>
        <v>434364.15525385475</v>
      </c>
      <c r="P31" s="7">
        <f>+N31/payroll!F31</f>
        <v>0.0057196100735296285</v>
      </c>
      <c r="R31" s="17">
        <f>IF(P31&lt;$R$2,N31,+payroll!F31*$R$2)</f>
        <v>434364.15525385475</v>
      </c>
      <c r="T31" s="6">
        <f t="shared" si="3"/>
        <v>0</v>
      </c>
    </row>
    <row r="32" spans="1:20" ht="12.75">
      <c r="A32" t="s">
        <v>42</v>
      </c>
      <c r="B32" t="s">
        <v>43</v>
      </c>
      <c r="C32" s="17">
        <v>0</v>
      </c>
      <c r="D32" s="17">
        <v>0</v>
      </c>
      <c r="E32" s="17">
        <v>0</v>
      </c>
      <c r="F32" s="17"/>
      <c r="G32" s="17">
        <f t="shared" si="0"/>
        <v>0</v>
      </c>
      <c r="H32" s="15">
        <v>1</v>
      </c>
      <c r="J32" s="17">
        <f t="shared" si="1"/>
        <v>0</v>
      </c>
      <c r="L32" s="4">
        <f t="shared" si="2"/>
        <v>0</v>
      </c>
      <c r="N32" s="17">
        <f>+L32*(assessment!$J$277*assessment!$F$3)</f>
        <v>0</v>
      </c>
      <c r="P32" s="7">
        <f>+N32/payroll!F32</f>
        <v>0</v>
      </c>
      <c r="R32" s="17">
        <f>IF(P32&lt;$R$2,N32,+payroll!F32*$R$2)</f>
        <v>0</v>
      </c>
      <c r="T32" s="6">
        <f t="shared" si="3"/>
        <v>0</v>
      </c>
    </row>
    <row r="33" spans="1:20" ht="12.75">
      <c r="A33" t="s">
        <v>44</v>
      </c>
      <c r="B33" t="s">
        <v>45</v>
      </c>
      <c r="C33" s="17">
        <v>0</v>
      </c>
      <c r="D33" s="17">
        <v>0</v>
      </c>
      <c r="E33" s="17">
        <v>0</v>
      </c>
      <c r="F33" s="17"/>
      <c r="G33" s="17">
        <f t="shared" si="0"/>
        <v>0</v>
      </c>
      <c r="H33" s="15">
        <v>1</v>
      </c>
      <c r="J33" s="17">
        <f t="shared" si="1"/>
        <v>0</v>
      </c>
      <c r="L33" s="4">
        <f t="shared" si="2"/>
        <v>0</v>
      </c>
      <c r="N33" s="17">
        <f>+L33*(assessment!$J$277*assessment!$F$3)</f>
        <v>0</v>
      </c>
      <c r="P33" s="7">
        <f>+N33/payroll!F33</f>
        <v>0</v>
      </c>
      <c r="R33" s="17">
        <f>IF(P33&lt;$R$2,N33,+payroll!F33*$R$2)</f>
        <v>0</v>
      </c>
      <c r="T33" s="6">
        <f t="shared" si="3"/>
        <v>0</v>
      </c>
    </row>
    <row r="34" spans="1:20" ht="12.75">
      <c r="A34" t="s">
        <v>46</v>
      </c>
      <c r="B34" t="s">
        <v>47</v>
      </c>
      <c r="C34" s="17">
        <v>1046.98</v>
      </c>
      <c r="D34" s="17">
        <v>1156.7</v>
      </c>
      <c r="E34" s="17">
        <v>356.9</v>
      </c>
      <c r="F34" s="17"/>
      <c r="G34" s="17">
        <f t="shared" si="0"/>
        <v>853.5266666666668</v>
      </c>
      <c r="H34" s="15">
        <v>1</v>
      </c>
      <c r="J34" s="17">
        <f t="shared" si="1"/>
        <v>853.5266666666668</v>
      </c>
      <c r="L34" s="4">
        <f t="shared" si="2"/>
        <v>1.9855644503673357E-05</v>
      </c>
      <c r="N34" s="17">
        <f>+L34*(assessment!$J$277*assessment!$F$3)</f>
        <v>647.747105468453</v>
      </c>
      <c r="P34" s="7">
        <f>+N34/payroll!F34</f>
        <v>4.089961962300556E-05</v>
      </c>
      <c r="R34" s="17">
        <f>IF(P34&lt;$R$2,N34,+payroll!F34*$R$2)</f>
        <v>647.747105468453</v>
      </c>
      <c r="T34" s="6">
        <f t="shared" si="3"/>
        <v>0</v>
      </c>
    </row>
    <row r="35" spans="1:20" ht="12.75">
      <c r="A35" t="s">
        <v>48</v>
      </c>
      <c r="B35" t="s">
        <v>49</v>
      </c>
      <c r="C35" s="17">
        <v>228194.91</v>
      </c>
      <c r="D35" s="17">
        <v>291096.06</v>
      </c>
      <c r="E35" s="17">
        <v>249562.6</v>
      </c>
      <c r="F35" s="17"/>
      <c r="G35" s="17">
        <f t="shared" si="0"/>
        <v>256284.52333333332</v>
      </c>
      <c r="H35" s="15">
        <v>1</v>
      </c>
      <c r="J35" s="17">
        <f t="shared" si="1"/>
        <v>256284.52333333332</v>
      </c>
      <c r="L35" s="4">
        <f t="shared" si="2"/>
        <v>0.0059619629776457425</v>
      </c>
      <c r="N35" s="17">
        <f>+L35*(assessment!$J$277*assessment!$F$3)</f>
        <v>194496.04171577786</v>
      </c>
      <c r="P35" s="7">
        <f>+N35/payroll!F35</f>
        <v>0.000996754643416291</v>
      </c>
      <c r="R35" s="17">
        <f>IF(P35&lt;$R$2,N35,+payroll!F35*$R$2)</f>
        <v>194496.04171577786</v>
      </c>
      <c r="T35" s="6">
        <f t="shared" si="3"/>
        <v>0</v>
      </c>
    </row>
    <row r="36" spans="1:20" ht="12.75">
      <c r="A36" t="s">
        <v>50</v>
      </c>
      <c r="B36" t="s">
        <v>519</v>
      </c>
      <c r="C36" s="17">
        <v>48938.21</v>
      </c>
      <c r="D36" s="17">
        <v>48836.87</v>
      </c>
      <c r="E36" s="17">
        <v>93492.94</v>
      </c>
      <c r="F36" s="17"/>
      <c r="G36" s="17">
        <f t="shared" si="0"/>
        <v>63756.006666666675</v>
      </c>
      <c r="H36" s="15">
        <v>1</v>
      </c>
      <c r="J36" s="17">
        <f t="shared" si="1"/>
        <v>63756.006666666675</v>
      </c>
      <c r="L36" s="4">
        <f t="shared" si="2"/>
        <v>0.001483159991111969</v>
      </c>
      <c r="N36" s="17">
        <f>+L36*(assessment!$J$277*assessment!$F$3)</f>
        <v>48384.860587711446</v>
      </c>
      <c r="P36" s="7">
        <f>+N36/payroll!F36</f>
        <v>0.003189554754055229</v>
      </c>
      <c r="R36" s="17">
        <f>IF(P36&lt;$R$2,N36,+payroll!F36*$R$2)</f>
        <v>48384.860587711446</v>
      </c>
      <c r="T36" s="6">
        <f t="shared" si="3"/>
        <v>0</v>
      </c>
    </row>
    <row r="37" spans="1:20" ht="12.75">
      <c r="A37" t="s">
        <v>51</v>
      </c>
      <c r="B37" t="s">
        <v>52</v>
      </c>
      <c r="C37" s="17">
        <v>63474.8</v>
      </c>
      <c r="D37" s="17">
        <v>86802.64</v>
      </c>
      <c r="E37" s="17">
        <v>89714.4</v>
      </c>
      <c r="F37" s="17"/>
      <c r="G37" s="17">
        <f t="shared" si="0"/>
        <v>79997.28</v>
      </c>
      <c r="H37" s="15">
        <v>1</v>
      </c>
      <c r="J37" s="17">
        <f t="shared" si="1"/>
        <v>79997.28</v>
      </c>
      <c r="L37" s="4">
        <f t="shared" si="2"/>
        <v>0.0018609817536739547</v>
      </c>
      <c r="N37" s="17">
        <f>+L37*(assessment!$J$277*assessment!$F$3)</f>
        <v>60710.47172751801</v>
      </c>
      <c r="P37" s="7">
        <f>+N37/payroll!F37</f>
        <v>0.0003937949190555984</v>
      </c>
      <c r="R37" s="17">
        <f>IF(P37&lt;$R$2,N37,+payroll!F37*$R$2)</f>
        <v>60710.47172751801</v>
      </c>
      <c r="T37" s="6">
        <f t="shared" si="3"/>
        <v>0</v>
      </c>
    </row>
    <row r="38" spans="1:20" ht="12.75">
      <c r="A38" t="s">
        <v>53</v>
      </c>
      <c r="B38" t="s">
        <v>54</v>
      </c>
      <c r="C38" s="17">
        <v>20396.04</v>
      </c>
      <c r="D38" s="17">
        <v>19524.46</v>
      </c>
      <c r="E38" s="17">
        <v>17135.28</v>
      </c>
      <c r="F38" s="17"/>
      <c r="G38" s="17">
        <f t="shared" si="0"/>
        <v>19018.593333333334</v>
      </c>
      <c r="H38" s="15">
        <v>1</v>
      </c>
      <c r="J38" s="17">
        <f t="shared" si="1"/>
        <v>19018.593333333334</v>
      </c>
      <c r="L38" s="4">
        <f aca="true" t="shared" si="4" ref="L38:L66">+J38/$J$269</f>
        <v>0.0004424307323183795</v>
      </c>
      <c r="N38" s="17">
        <f>+L38*(assessment!$J$277*assessment!$F$3)</f>
        <v>14433.337894244605</v>
      </c>
      <c r="P38" s="7">
        <f>+N38/payroll!F38</f>
        <v>0.0003915468899972386</v>
      </c>
      <c r="R38" s="17">
        <f>IF(P38&lt;$R$2,N38,+payroll!F38*$R$2)</f>
        <v>14433.337894244605</v>
      </c>
      <c r="T38" s="6">
        <f t="shared" si="3"/>
        <v>0</v>
      </c>
    </row>
    <row r="39" spans="1:20" ht="12.75">
      <c r="A39" t="s">
        <v>55</v>
      </c>
      <c r="B39" t="s">
        <v>56</v>
      </c>
      <c r="C39" s="17">
        <v>9048.42</v>
      </c>
      <c r="D39" s="17">
        <v>5681.85</v>
      </c>
      <c r="E39" s="17">
        <v>2956.78</v>
      </c>
      <c r="F39" s="17"/>
      <c r="G39" s="17">
        <f t="shared" si="0"/>
        <v>5895.683333333333</v>
      </c>
      <c r="H39" s="15">
        <v>1</v>
      </c>
      <c r="J39" s="17">
        <f t="shared" si="1"/>
        <v>5895.683333333333</v>
      </c>
      <c r="L39" s="4">
        <f t="shared" si="4"/>
        <v>0.00013715165201583072</v>
      </c>
      <c r="N39" s="17">
        <f>+L39*(assessment!$J$277*assessment!$F$3)</f>
        <v>4474.273579335854</v>
      </c>
      <c r="P39" s="7">
        <f>+N39/payroll!F39</f>
        <v>0.0006576913313849718</v>
      </c>
      <c r="R39" s="17">
        <f>IF(P39&lt;$R$2,N39,+payroll!F39*$R$2)</f>
        <v>4474.273579335854</v>
      </c>
      <c r="T39" s="6">
        <f t="shared" si="3"/>
        <v>0</v>
      </c>
    </row>
    <row r="40" spans="1:20" ht="12.75">
      <c r="A40" t="s">
        <v>57</v>
      </c>
      <c r="B40" t="s">
        <v>58</v>
      </c>
      <c r="C40" s="17">
        <v>4627.13</v>
      </c>
      <c r="D40" s="17">
        <v>6714.41</v>
      </c>
      <c r="E40" s="17">
        <v>2322.38</v>
      </c>
      <c r="F40" s="17"/>
      <c r="G40" s="17">
        <f t="shared" si="0"/>
        <v>4554.64</v>
      </c>
      <c r="H40" s="15">
        <v>1</v>
      </c>
      <c r="J40" s="17">
        <f t="shared" si="1"/>
        <v>4554.64</v>
      </c>
      <c r="L40" s="4">
        <f t="shared" si="4"/>
        <v>0.0001059548766477253</v>
      </c>
      <c r="N40" s="17">
        <f>+L40*(assessment!$J$277*assessment!$F$3)</f>
        <v>3456.546809454305</v>
      </c>
      <c r="P40" s="7">
        <f>+N40/payroll!F40</f>
        <v>0.0003162188775360113</v>
      </c>
      <c r="R40" s="17">
        <f>IF(P40&lt;$R$2,N40,+payroll!F40*$R$2)</f>
        <v>3456.546809454305</v>
      </c>
      <c r="T40" s="6">
        <f t="shared" si="3"/>
        <v>0</v>
      </c>
    </row>
    <row r="41" spans="1:20" ht="12.75">
      <c r="A41" t="s">
        <v>59</v>
      </c>
      <c r="B41" t="s">
        <v>60</v>
      </c>
      <c r="C41" s="17">
        <v>15517.89</v>
      </c>
      <c r="D41" s="17">
        <v>2290.99</v>
      </c>
      <c r="E41" s="17">
        <v>5173.86</v>
      </c>
      <c r="F41" s="17"/>
      <c r="G41" s="17">
        <f t="shared" si="0"/>
        <v>7660.913333333333</v>
      </c>
      <c r="H41" s="15">
        <v>1</v>
      </c>
      <c r="J41" s="17">
        <f t="shared" si="1"/>
        <v>7660.913333333333</v>
      </c>
      <c r="L41" s="4">
        <f t="shared" si="4"/>
        <v>0.0001782163084771238</v>
      </c>
      <c r="N41" s="17">
        <f>+L41*(assessment!$J$277*assessment!$F$3)</f>
        <v>5813.918452356118</v>
      </c>
      <c r="P41" s="7">
        <f>+N41/payroll!F41</f>
        <v>0.00045339280665322214</v>
      </c>
      <c r="R41" s="17">
        <f>IF(P41&lt;$R$2,N41,+payroll!F41*$R$2)</f>
        <v>5813.918452356118</v>
      </c>
      <c r="T41" s="6">
        <f t="shared" si="3"/>
        <v>0</v>
      </c>
    </row>
    <row r="42" spans="1:20" ht="12.75">
      <c r="A42" t="s">
        <v>61</v>
      </c>
      <c r="B42" t="s">
        <v>562</v>
      </c>
      <c r="C42" s="17">
        <v>903.08</v>
      </c>
      <c r="D42" s="17">
        <v>0</v>
      </c>
      <c r="E42" s="17">
        <v>0</v>
      </c>
      <c r="F42" s="17"/>
      <c r="G42" s="17">
        <f t="shared" si="0"/>
        <v>301.0266666666667</v>
      </c>
      <c r="H42" s="15">
        <v>1</v>
      </c>
      <c r="J42" s="17">
        <f t="shared" si="1"/>
        <v>301.0266666666667</v>
      </c>
      <c r="L42" s="4">
        <f t="shared" si="4"/>
        <v>7.002802270726685E-06</v>
      </c>
      <c r="N42" s="17">
        <f>+L42*(assessment!$J$277*assessment!$F$3)</f>
        <v>228.451154037933</v>
      </c>
      <c r="P42" s="7">
        <f>+N42/payroll!F42</f>
        <v>4.72204593751197E-05</v>
      </c>
      <c r="R42" s="17">
        <f>IF(P42&lt;$R$2,N42,+payroll!F42*$R$2)</f>
        <v>228.451154037933</v>
      </c>
      <c r="T42" s="6">
        <f t="shared" si="3"/>
        <v>0</v>
      </c>
    </row>
    <row r="43" spans="1:20" ht="12.75">
      <c r="A43" t="s">
        <v>62</v>
      </c>
      <c r="B43" t="s">
        <v>63</v>
      </c>
      <c r="C43" s="17">
        <v>2124.86</v>
      </c>
      <c r="D43" s="17">
        <v>779.54</v>
      </c>
      <c r="E43" s="17">
        <v>1087.99</v>
      </c>
      <c r="F43" s="17"/>
      <c r="G43" s="17">
        <f t="shared" si="0"/>
        <v>1330.7966666666669</v>
      </c>
      <c r="H43" s="15">
        <v>1</v>
      </c>
      <c r="J43" s="17">
        <f t="shared" si="1"/>
        <v>1330.7966666666669</v>
      </c>
      <c r="L43" s="4">
        <f t="shared" si="4"/>
        <v>3.095840651728142E-05</v>
      </c>
      <c r="N43" s="17">
        <f>+L43*(assessment!$J$277*assessment!$F$3)</f>
        <v>1009.9505059014742</v>
      </c>
      <c r="P43" s="7">
        <f>+N43/payroll!F43</f>
        <v>6.953149192460973E-05</v>
      </c>
      <c r="R43" s="17">
        <f>IF(P43&lt;$R$2,N43,+payroll!F43*$R$2)</f>
        <v>1009.9505059014742</v>
      </c>
      <c r="T43" s="6">
        <f t="shared" si="3"/>
        <v>0</v>
      </c>
    </row>
    <row r="44" spans="1:20" ht="12.75">
      <c r="A44" t="s">
        <v>64</v>
      </c>
      <c r="B44" t="s">
        <v>563</v>
      </c>
      <c r="C44" s="17">
        <v>395849.67</v>
      </c>
      <c r="D44" s="17">
        <v>199161.35</v>
      </c>
      <c r="E44" s="17">
        <v>313427.47</v>
      </c>
      <c r="F44" s="17"/>
      <c r="G44" s="17">
        <f t="shared" si="0"/>
        <v>302812.83</v>
      </c>
      <c r="H44" s="15">
        <v>1</v>
      </c>
      <c r="J44" s="17">
        <f t="shared" si="1"/>
        <v>302812.83</v>
      </c>
      <c r="L44" s="4">
        <f t="shared" si="4"/>
        <v>0.007044353900637286</v>
      </c>
      <c r="N44" s="17">
        <f>+L44*(assessment!$J$277*assessment!$F$3)</f>
        <v>229806.68535786116</v>
      </c>
      <c r="P44" s="7">
        <f>+N44/payroll!F44</f>
        <v>0.0018857290108823515</v>
      </c>
      <c r="R44" s="17">
        <f>IF(P44&lt;$R$2,N44,+payroll!F44*$R$2)</f>
        <v>229806.68535786116</v>
      </c>
      <c r="T44" s="6">
        <f t="shared" si="3"/>
        <v>0</v>
      </c>
    </row>
    <row r="45" spans="1:20" ht="12.75">
      <c r="A45" t="s">
        <v>65</v>
      </c>
      <c r="B45" t="s">
        <v>564</v>
      </c>
      <c r="C45" s="17">
        <v>0</v>
      </c>
      <c r="D45" s="17">
        <v>0</v>
      </c>
      <c r="E45" s="17">
        <v>0</v>
      </c>
      <c r="F45" s="17"/>
      <c r="G45" s="17">
        <f t="shared" si="0"/>
        <v>0</v>
      </c>
      <c r="H45" s="15">
        <v>1</v>
      </c>
      <c r="J45" s="17">
        <f t="shared" si="1"/>
        <v>0</v>
      </c>
      <c r="L45" s="4">
        <f t="shared" si="4"/>
        <v>0</v>
      </c>
      <c r="N45" s="17">
        <f>+L45*(assessment!$J$277*assessment!$F$3)</f>
        <v>0</v>
      </c>
      <c r="P45" s="7">
        <f>+N45/payroll!F45</f>
        <v>0</v>
      </c>
      <c r="R45" s="17">
        <f>IF(P45&lt;$R$2,N45,+payroll!F45*$R$2)</f>
        <v>0</v>
      </c>
      <c r="T45" s="6">
        <f t="shared" si="3"/>
        <v>0</v>
      </c>
    </row>
    <row r="46" spans="1:20" ht="12.75">
      <c r="A46" t="s">
        <v>66</v>
      </c>
      <c r="B46" t="s">
        <v>67</v>
      </c>
      <c r="C46" s="17">
        <v>0</v>
      </c>
      <c r="D46" s="17">
        <v>0</v>
      </c>
      <c r="E46" s="17">
        <v>0</v>
      </c>
      <c r="F46" s="17"/>
      <c r="G46" s="17">
        <f t="shared" si="0"/>
        <v>0</v>
      </c>
      <c r="H46" s="15">
        <v>1</v>
      </c>
      <c r="J46" s="17">
        <f t="shared" si="1"/>
        <v>0</v>
      </c>
      <c r="L46" s="4">
        <f t="shared" si="4"/>
        <v>0</v>
      </c>
      <c r="N46" s="17">
        <f>+L46*(assessment!$J$277*assessment!$F$3)</f>
        <v>0</v>
      </c>
      <c r="P46" s="7">
        <f>+N46/payroll!F46</f>
        <v>0</v>
      </c>
      <c r="R46" s="17">
        <f>IF(P46&lt;$R$2,N46,+payroll!F46*$R$2)</f>
        <v>0</v>
      </c>
      <c r="T46" s="6">
        <f t="shared" si="3"/>
        <v>0</v>
      </c>
    </row>
    <row r="47" spans="1:20" ht="12.75">
      <c r="A47" t="s">
        <v>68</v>
      </c>
      <c r="B47" t="s">
        <v>69</v>
      </c>
      <c r="C47" s="17">
        <v>18541.14</v>
      </c>
      <c r="D47" s="17">
        <v>18116.87</v>
      </c>
      <c r="E47" s="17">
        <v>7963.24</v>
      </c>
      <c r="F47" s="17"/>
      <c r="G47" s="17">
        <f t="shared" si="0"/>
        <v>14873.749999999998</v>
      </c>
      <c r="H47" s="15">
        <v>1</v>
      </c>
      <c r="J47" s="17">
        <f t="shared" si="1"/>
        <v>14873.749999999998</v>
      </c>
      <c r="L47" s="4">
        <f t="shared" si="4"/>
        <v>0.0003460089812892136</v>
      </c>
      <c r="N47" s="17">
        <f>+L47*(assessment!$J$277*assessment!$F$3)</f>
        <v>11287.788520524335</v>
      </c>
      <c r="P47" s="7">
        <f>+N47/payroll!F47</f>
        <v>0.0006828596311523602</v>
      </c>
      <c r="R47" s="17">
        <f>IF(P47&lt;$R$2,N47,+payroll!F47*$R$2)</f>
        <v>11287.788520524335</v>
      </c>
      <c r="T47" s="6">
        <f t="shared" si="3"/>
        <v>0</v>
      </c>
    </row>
    <row r="48" spans="1:20" ht="12.75">
      <c r="A48" t="s">
        <v>70</v>
      </c>
      <c r="B48" t="s">
        <v>71</v>
      </c>
      <c r="C48" s="17">
        <v>0</v>
      </c>
      <c r="D48" s="17">
        <v>0</v>
      </c>
      <c r="E48" s="17">
        <v>0</v>
      </c>
      <c r="F48" s="17"/>
      <c r="G48" s="17">
        <f t="shared" si="0"/>
        <v>0</v>
      </c>
      <c r="H48" s="15">
        <v>1</v>
      </c>
      <c r="J48" s="17">
        <f t="shared" si="1"/>
        <v>0</v>
      </c>
      <c r="L48" s="4">
        <f t="shared" si="4"/>
        <v>0</v>
      </c>
      <c r="N48" s="17">
        <f>+L48*(assessment!$J$277*assessment!$F$3)</f>
        <v>0</v>
      </c>
      <c r="P48" s="7">
        <f>+N48/payroll!F48</f>
        <v>0</v>
      </c>
      <c r="R48" s="17">
        <f>IF(P48&lt;$R$2,N48,+payroll!F48*$R$2)</f>
        <v>0</v>
      </c>
      <c r="T48" s="6">
        <f t="shared" si="3"/>
        <v>0</v>
      </c>
    </row>
    <row r="49" spans="1:20" ht="12.75">
      <c r="A49" t="s">
        <v>72</v>
      </c>
      <c r="B49" t="s">
        <v>73</v>
      </c>
      <c r="C49" s="17">
        <v>0</v>
      </c>
      <c r="D49" s="17">
        <v>0</v>
      </c>
      <c r="E49" s="17">
        <v>0</v>
      </c>
      <c r="F49" s="17"/>
      <c r="G49" s="17">
        <f t="shared" si="0"/>
        <v>0</v>
      </c>
      <c r="H49" s="15">
        <v>1</v>
      </c>
      <c r="J49" s="17">
        <f t="shared" si="1"/>
        <v>0</v>
      </c>
      <c r="L49" s="4">
        <f t="shared" si="4"/>
        <v>0</v>
      </c>
      <c r="N49" s="17">
        <f>+L49*(assessment!$J$277*assessment!$F$3)</f>
        <v>0</v>
      </c>
      <c r="P49" s="7">
        <f>+N49/payroll!F49</f>
        <v>0</v>
      </c>
      <c r="R49" s="17">
        <f>IF(P49&lt;$R$2,N49,+payroll!F49*$R$2)</f>
        <v>0</v>
      </c>
      <c r="T49" s="6">
        <f t="shared" si="3"/>
        <v>0</v>
      </c>
    </row>
    <row r="50" spans="1:20" ht="12.75">
      <c r="A50" t="s">
        <v>74</v>
      </c>
      <c r="B50" t="s">
        <v>75</v>
      </c>
      <c r="C50" s="17">
        <v>0</v>
      </c>
      <c r="D50" s="17">
        <v>0</v>
      </c>
      <c r="E50" s="17">
        <v>0</v>
      </c>
      <c r="F50" s="17"/>
      <c r="G50" s="17">
        <f t="shared" si="0"/>
        <v>0</v>
      </c>
      <c r="H50" s="15">
        <v>1</v>
      </c>
      <c r="J50" s="17">
        <f t="shared" si="1"/>
        <v>0</v>
      </c>
      <c r="L50" s="4">
        <f t="shared" si="4"/>
        <v>0</v>
      </c>
      <c r="N50" s="17">
        <f>+L50*(assessment!$J$277*assessment!$F$3)</f>
        <v>0</v>
      </c>
      <c r="P50" s="7">
        <f>+N50/payroll!F50</f>
        <v>0</v>
      </c>
      <c r="R50" s="17">
        <f>IF(P50&lt;$R$2,N50,+payroll!F50*$R$2)</f>
        <v>0</v>
      </c>
      <c r="T50" s="6">
        <f t="shared" si="3"/>
        <v>0</v>
      </c>
    </row>
    <row r="51" spans="1:20" ht="12.75">
      <c r="A51" t="s">
        <v>76</v>
      </c>
      <c r="B51" t="s">
        <v>77</v>
      </c>
      <c r="C51" s="17">
        <v>0</v>
      </c>
      <c r="D51" s="17">
        <v>0</v>
      </c>
      <c r="E51" s="17">
        <v>0</v>
      </c>
      <c r="F51" s="17"/>
      <c r="G51" s="17">
        <f t="shared" si="0"/>
        <v>0</v>
      </c>
      <c r="H51" s="15">
        <v>1</v>
      </c>
      <c r="J51" s="17">
        <f t="shared" si="1"/>
        <v>0</v>
      </c>
      <c r="L51" s="4">
        <f t="shared" si="4"/>
        <v>0</v>
      </c>
      <c r="N51" s="17">
        <f>+L51*(assessment!$J$277*assessment!$F$3)</f>
        <v>0</v>
      </c>
      <c r="P51" s="7">
        <f>+N51/payroll!F51</f>
        <v>0</v>
      </c>
      <c r="R51" s="17">
        <f>IF(P51&lt;$R$2,N51,+payroll!F51*$R$2)</f>
        <v>0</v>
      </c>
      <c r="T51" s="6">
        <f t="shared" si="3"/>
        <v>0</v>
      </c>
    </row>
    <row r="52" spans="1:20" ht="12.75">
      <c r="A52" t="s">
        <v>78</v>
      </c>
      <c r="B52" t="s">
        <v>79</v>
      </c>
      <c r="C52" s="17">
        <v>0</v>
      </c>
      <c r="D52" s="17">
        <v>0</v>
      </c>
      <c r="E52" s="17">
        <v>3749.95</v>
      </c>
      <c r="F52" s="17"/>
      <c r="G52" s="17">
        <f t="shared" si="0"/>
        <v>1249.9833333333333</v>
      </c>
      <c r="H52" s="15">
        <v>1</v>
      </c>
      <c r="J52" s="17">
        <f t="shared" si="1"/>
        <v>1249.9833333333333</v>
      </c>
      <c r="L52" s="4">
        <f t="shared" si="4"/>
        <v>2.907844086361289E-05</v>
      </c>
      <c r="N52" s="17">
        <f>+L52*(assessment!$J$277*assessment!$F$3)</f>
        <v>948.620725832204</v>
      </c>
      <c r="P52" s="7">
        <f>+N52/payroll!F52</f>
        <v>0.0005437261433371364</v>
      </c>
      <c r="R52" s="17">
        <f>IF(P52&lt;$R$2,N52,+payroll!F52*$R$2)</f>
        <v>948.620725832204</v>
      </c>
      <c r="T52" s="6">
        <f t="shared" si="3"/>
        <v>0</v>
      </c>
    </row>
    <row r="53" spans="1:20" ht="12.75">
      <c r="A53" t="s">
        <v>493</v>
      </c>
      <c r="B53" t="s">
        <v>533</v>
      </c>
      <c r="C53" s="17">
        <v>1241.52</v>
      </c>
      <c r="D53" s="17">
        <v>0</v>
      </c>
      <c r="E53" s="17">
        <v>0</v>
      </c>
      <c r="F53" s="17"/>
      <c r="G53" s="17">
        <f>IF(SUM(C53:E53)&lt;&gt;0,AVERAGE(C53:E53),0)</f>
        <v>413.84</v>
      </c>
      <c r="H53" s="15">
        <v>1</v>
      </c>
      <c r="J53" s="17">
        <f>+G53*H53</f>
        <v>413.84</v>
      </c>
      <c r="L53" s="4">
        <f t="shared" si="4"/>
        <v>9.627185936077193E-06</v>
      </c>
      <c r="N53" s="17">
        <f>+L53*(assessment!$J$277*assessment!$F$3)</f>
        <v>314.06594848869923</v>
      </c>
      <c r="P53" s="7">
        <f>+N53/payroll!F53</f>
        <v>6.555821611630195E-05</v>
      </c>
      <c r="R53" s="17">
        <f>IF(P53&lt;$R$2,N53,+payroll!F53*$R$2)</f>
        <v>314.06594848869923</v>
      </c>
      <c r="T53" s="6">
        <f>+N53-R53</f>
        <v>0</v>
      </c>
    </row>
    <row r="54" spans="1:20" ht="12.75">
      <c r="A54" t="s">
        <v>80</v>
      </c>
      <c r="B54" t="s">
        <v>81</v>
      </c>
      <c r="C54" s="17">
        <v>0</v>
      </c>
      <c r="D54" s="17">
        <v>0</v>
      </c>
      <c r="E54" s="17">
        <v>0</v>
      </c>
      <c r="F54" s="17"/>
      <c r="G54" s="17">
        <f t="shared" si="0"/>
        <v>0</v>
      </c>
      <c r="H54" s="15">
        <v>1</v>
      </c>
      <c r="J54" s="17">
        <f t="shared" si="1"/>
        <v>0</v>
      </c>
      <c r="L54" s="4">
        <f t="shared" si="4"/>
        <v>0</v>
      </c>
      <c r="N54" s="17">
        <f>+L54*(assessment!$J$277*assessment!$F$3)</f>
        <v>0</v>
      </c>
      <c r="P54" s="7">
        <f>+N54/payroll!F54</f>
        <v>0</v>
      </c>
      <c r="R54" s="17">
        <f>IF(P54&lt;$R$2,N54,+payroll!F54*$R$2)</f>
        <v>0</v>
      </c>
      <c r="T54" s="6">
        <f t="shared" si="3"/>
        <v>0</v>
      </c>
    </row>
    <row r="55" spans="1:20" ht="12.75">
      <c r="A55" t="s">
        <v>82</v>
      </c>
      <c r="B55" t="s">
        <v>83</v>
      </c>
      <c r="C55" s="17">
        <v>1032.63</v>
      </c>
      <c r="D55" s="17">
        <v>117.55</v>
      </c>
      <c r="E55" s="17">
        <v>713.41</v>
      </c>
      <c r="F55" s="17"/>
      <c r="G55" s="17">
        <f t="shared" si="0"/>
        <v>621.1966666666667</v>
      </c>
      <c r="H55" s="15">
        <v>1</v>
      </c>
      <c r="J55" s="17">
        <f t="shared" si="1"/>
        <v>621.1966666666667</v>
      </c>
      <c r="L55" s="4">
        <f t="shared" si="4"/>
        <v>1.4450937108233537E-05</v>
      </c>
      <c r="N55" s="17">
        <f>+L55*(assessment!$J$277*assessment!$F$3)</f>
        <v>471.4303119917965</v>
      </c>
      <c r="P55" s="7">
        <f>+N55/payroll!F55</f>
        <v>6.33853535168712E-05</v>
      </c>
      <c r="R55" s="17">
        <f>IF(P55&lt;$R$2,N55,+payroll!F55*$R$2)</f>
        <v>471.4303119917965</v>
      </c>
      <c r="T55" s="6">
        <f t="shared" si="3"/>
        <v>0</v>
      </c>
    </row>
    <row r="56" spans="1:20" ht="12.75">
      <c r="A56" t="s">
        <v>84</v>
      </c>
      <c r="B56" t="s">
        <v>520</v>
      </c>
      <c r="C56" s="17">
        <v>956.3</v>
      </c>
      <c r="D56" s="17">
        <v>4804.96</v>
      </c>
      <c r="E56" s="17">
        <v>885.36</v>
      </c>
      <c r="F56" s="17"/>
      <c r="G56" s="17">
        <f t="shared" si="0"/>
        <v>2215.54</v>
      </c>
      <c r="H56" s="15">
        <v>1</v>
      </c>
      <c r="J56" s="17">
        <f t="shared" si="1"/>
        <v>2215.54</v>
      </c>
      <c r="L56" s="4">
        <f t="shared" si="4"/>
        <v>5.154024630005912E-05</v>
      </c>
      <c r="N56" s="17">
        <f>+L56*(assessment!$J$277*assessment!$F$3)</f>
        <v>1681.388148836876</v>
      </c>
      <c r="P56" s="7">
        <f>+N56/payroll!F56</f>
        <v>9.503236098115151E-05</v>
      </c>
      <c r="R56" s="17">
        <f>IF(P56&lt;$R$2,N56,+payroll!F56*$R$2)</f>
        <v>1681.388148836876</v>
      </c>
      <c r="T56" s="6">
        <f t="shared" si="3"/>
        <v>0</v>
      </c>
    </row>
    <row r="57" spans="1:20" ht="12.75">
      <c r="A57" t="s">
        <v>85</v>
      </c>
      <c r="B57" t="s">
        <v>86</v>
      </c>
      <c r="C57" s="17">
        <v>0</v>
      </c>
      <c r="D57" s="17">
        <v>0</v>
      </c>
      <c r="E57" s="17">
        <v>0</v>
      </c>
      <c r="F57" s="17"/>
      <c r="G57" s="17">
        <f t="shared" si="0"/>
        <v>0</v>
      </c>
      <c r="H57" s="15">
        <v>1</v>
      </c>
      <c r="J57" s="17">
        <f t="shared" si="1"/>
        <v>0</v>
      </c>
      <c r="L57" s="4">
        <f t="shared" si="4"/>
        <v>0</v>
      </c>
      <c r="N57" s="17">
        <f>+L57*(assessment!$J$277*assessment!$F$3)</f>
        <v>0</v>
      </c>
      <c r="P57" s="7">
        <f>+N57/payroll!F57</f>
        <v>0</v>
      </c>
      <c r="R57" s="17">
        <f>IF(P57&lt;$R$2,N57,+payroll!F57*$R$2)</f>
        <v>0</v>
      </c>
      <c r="T57" s="6">
        <f t="shared" si="3"/>
        <v>0</v>
      </c>
    </row>
    <row r="58" spans="1:20" ht="12.75">
      <c r="A58" t="s">
        <v>87</v>
      </c>
      <c r="B58" t="s">
        <v>88</v>
      </c>
      <c r="C58" s="17">
        <v>324414.54</v>
      </c>
      <c r="D58" s="17">
        <v>376501.53</v>
      </c>
      <c r="E58" s="17">
        <v>243655.54</v>
      </c>
      <c r="F58" s="17"/>
      <c r="G58" s="17">
        <f aca="true" t="shared" si="5" ref="G58:G104">IF(SUM(C58:E58)&lt;&gt;0,AVERAGE(C58:E58),0)</f>
        <v>314857.20333333337</v>
      </c>
      <c r="H58" s="15">
        <v>1</v>
      </c>
      <c r="J58" s="17">
        <f aca="true" t="shared" si="6" ref="J58:J104">+G58*H58</f>
        <v>314857.20333333337</v>
      </c>
      <c r="L58" s="4">
        <f t="shared" si="4"/>
        <v>0.007324542914660895</v>
      </c>
      <c r="N58" s="17">
        <f>+L58*(assessment!$J$277*assessment!$F$3)</f>
        <v>238947.2409708646</v>
      </c>
      <c r="P58" s="7">
        <f>+N58/payroll!F58</f>
        <v>0.009854762687515376</v>
      </c>
      <c r="R58" s="17">
        <f>IF(P58&lt;$R$2,N58,+payroll!F58*$R$2)</f>
        <v>238947.2409708646</v>
      </c>
      <c r="T58" s="6">
        <f aca="true" t="shared" si="7" ref="T58:T104">+N58-R58</f>
        <v>0</v>
      </c>
    </row>
    <row r="59" spans="1:20" ht="12.75">
      <c r="A59" t="s">
        <v>89</v>
      </c>
      <c r="B59" t="s">
        <v>90</v>
      </c>
      <c r="C59" s="17">
        <v>16299.32</v>
      </c>
      <c r="D59" s="17">
        <v>5206.52</v>
      </c>
      <c r="E59" s="17">
        <v>32925.27</v>
      </c>
      <c r="F59" s="17"/>
      <c r="G59" s="17">
        <f t="shared" si="5"/>
        <v>18143.703333333335</v>
      </c>
      <c r="H59" s="15">
        <v>1</v>
      </c>
      <c r="J59" s="17">
        <f t="shared" si="6"/>
        <v>18143.703333333335</v>
      </c>
      <c r="L59" s="4">
        <f t="shared" si="4"/>
        <v>0.00042207811124836555</v>
      </c>
      <c r="N59" s="17">
        <f>+L59*(assessment!$J$277*assessment!$F$3)</f>
        <v>13769.378011987505</v>
      </c>
      <c r="P59" s="7">
        <f>+N59/payroll!F59</f>
        <v>0.0011682210784996032</v>
      </c>
      <c r="R59" s="17">
        <f>IF(P59&lt;$R$2,N59,+payroll!F59*$R$2)</f>
        <v>13769.378011987505</v>
      </c>
      <c r="T59" s="6">
        <f t="shared" si="7"/>
        <v>0</v>
      </c>
    </row>
    <row r="60" spans="1:20" ht="12.75">
      <c r="A60" t="s">
        <v>91</v>
      </c>
      <c r="B60" t="s">
        <v>92</v>
      </c>
      <c r="C60" s="17">
        <v>1971609.67</v>
      </c>
      <c r="D60" s="17">
        <v>1926601.94</v>
      </c>
      <c r="E60" s="17">
        <v>1876230.02</v>
      </c>
      <c r="F60" s="17"/>
      <c r="G60" s="17">
        <f t="shared" si="5"/>
        <v>1924813.8766666667</v>
      </c>
      <c r="H60" s="15">
        <v>1</v>
      </c>
      <c r="J60" s="17">
        <f t="shared" si="6"/>
        <v>1924813.8766666667</v>
      </c>
      <c r="L60" s="4">
        <f t="shared" si="4"/>
        <v>0.044777066216440065</v>
      </c>
      <c r="N60" s="17">
        <f>+L60*(assessment!$J$277*assessment!$F$3)</f>
        <v>1460754.146142294</v>
      </c>
      <c r="P60" s="7">
        <f>+N60/payroll!F60</f>
        <v>0.004187618133739338</v>
      </c>
      <c r="R60" s="17">
        <f>IF(P60&lt;$R$2,N60,+payroll!F60*$R$2)</f>
        <v>1460754.146142294</v>
      </c>
      <c r="T60" s="6">
        <f t="shared" si="7"/>
        <v>0</v>
      </c>
    </row>
    <row r="61" spans="1:20" ht="12.75">
      <c r="A61" t="s">
        <v>93</v>
      </c>
      <c r="B61" t="s">
        <v>94</v>
      </c>
      <c r="C61" s="17">
        <v>0</v>
      </c>
      <c r="D61" s="17">
        <v>0</v>
      </c>
      <c r="E61" s="17">
        <v>0</v>
      </c>
      <c r="F61" s="17"/>
      <c r="G61" s="17">
        <f t="shared" si="5"/>
        <v>0</v>
      </c>
      <c r="H61" s="15">
        <v>1</v>
      </c>
      <c r="J61" s="17">
        <f t="shared" si="6"/>
        <v>0</v>
      </c>
      <c r="L61" s="4">
        <f t="shared" si="4"/>
        <v>0</v>
      </c>
      <c r="N61" s="17">
        <f>+L61*(assessment!$J$277*assessment!$F$3)</f>
        <v>0</v>
      </c>
      <c r="P61" s="7">
        <f>+N61/payroll!F61</f>
        <v>0</v>
      </c>
      <c r="R61" s="17">
        <f>IF(P61&lt;$R$2,N61,+payroll!F61*$R$2)</f>
        <v>0</v>
      </c>
      <c r="T61" s="6">
        <f t="shared" si="7"/>
        <v>0</v>
      </c>
    </row>
    <row r="62" spans="1:20" ht="12.75">
      <c r="A62" t="s">
        <v>95</v>
      </c>
      <c r="B62" t="s">
        <v>96</v>
      </c>
      <c r="C62" s="17">
        <v>0</v>
      </c>
      <c r="D62" s="17">
        <v>0</v>
      </c>
      <c r="E62" s="17">
        <v>0</v>
      </c>
      <c r="F62" s="17"/>
      <c r="G62" s="17">
        <f t="shared" si="5"/>
        <v>0</v>
      </c>
      <c r="H62" s="15">
        <v>1</v>
      </c>
      <c r="J62" s="17">
        <f t="shared" si="6"/>
        <v>0</v>
      </c>
      <c r="L62" s="4">
        <f t="shared" si="4"/>
        <v>0</v>
      </c>
      <c r="N62" s="17">
        <f>+L62*(assessment!$J$277*assessment!$F$3)</f>
        <v>0</v>
      </c>
      <c r="P62" s="7">
        <f>+N62/payroll!F62</f>
        <v>0</v>
      </c>
      <c r="R62" s="17">
        <f>IF(P62&lt;$R$2,N62,+payroll!F62*$R$2)</f>
        <v>0</v>
      </c>
      <c r="T62" s="6">
        <f t="shared" si="7"/>
        <v>0</v>
      </c>
    </row>
    <row r="63" spans="1:20" ht="12.75">
      <c r="A63" t="s">
        <v>97</v>
      </c>
      <c r="B63" t="s">
        <v>98</v>
      </c>
      <c r="C63" s="17">
        <v>0</v>
      </c>
      <c r="D63" s="17">
        <v>0</v>
      </c>
      <c r="E63" s="17">
        <v>0</v>
      </c>
      <c r="F63" s="17"/>
      <c r="G63" s="17">
        <f t="shared" si="5"/>
        <v>0</v>
      </c>
      <c r="H63" s="15">
        <v>1</v>
      </c>
      <c r="J63" s="17">
        <f t="shared" si="6"/>
        <v>0</v>
      </c>
      <c r="L63" s="4">
        <f t="shared" si="4"/>
        <v>0</v>
      </c>
      <c r="N63" s="17">
        <f>+L63*(assessment!$J$277*assessment!$F$3)</f>
        <v>0</v>
      </c>
      <c r="P63" s="7">
        <f>+N63/payroll!F63</f>
        <v>0</v>
      </c>
      <c r="R63" s="17">
        <f>IF(P63&lt;$R$2,N63,+payroll!F63*$R$2)</f>
        <v>0</v>
      </c>
      <c r="T63" s="6">
        <f t="shared" si="7"/>
        <v>0</v>
      </c>
    </row>
    <row r="64" spans="1:20" ht="12.75">
      <c r="A64" t="s">
        <v>510</v>
      </c>
      <c r="B64" t="s">
        <v>511</v>
      </c>
      <c r="C64" s="17">
        <v>10042.21</v>
      </c>
      <c r="D64" s="17">
        <v>4135.49</v>
      </c>
      <c r="E64" s="17">
        <v>9619.15</v>
      </c>
      <c r="F64" s="17"/>
      <c r="G64" s="17">
        <f t="shared" si="5"/>
        <v>7932.283333333333</v>
      </c>
      <c r="H64" s="15">
        <v>1</v>
      </c>
      <c r="J64" s="17">
        <f>+G64*H64</f>
        <v>7932.283333333333</v>
      </c>
      <c r="L64" s="4">
        <f t="shared" si="4"/>
        <v>0.00018452920584681565</v>
      </c>
      <c r="N64" s="17">
        <f>+L64*(assessment!$J$277*assessment!$F$3)</f>
        <v>6019.8629633782</v>
      </c>
      <c r="P64" s="7">
        <f>+N64/payroll!F64</f>
        <v>0.0009944775169662965</v>
      </c>
      <c r="R64" s="17">
        <f>IF(P64&lt;$R$2,N64,+payroll!F64*$R$2)</f>
        <v>6019.8629633782</v>
      </c>
      <c r="T64" s="6">
        <f>+N64-R64</f>
        <v>0</v>
      </c>
    </row>
    <row r="65" spans="1:20" ht="12.75">
      <c r="A65" t="s">
        <v>99</v>
      </c>
      <c r="B65" t="s">
        <v>512</v>
      </c>
      <c r="C65" s="17">
        <v>0</v>
      </c>
      <c r="D65" s="17">
        <v>0</v>
      </c>
      <c r="E65" s="17">
        <v>0</v>
      </c>
      <c r="F65" s="17"/>
      <c r="G65" s="17">
        <f t="shared" si="5"/>
        <v>0</v>
      </c>
      <c r="H65" s="15">
        <v>1</v>
      </c>
      <c r="J65" s="17">
        <f t="shared" si="6"/>
        <v>0</v>
      </c>
      <c r="L65" s="4">
        <f t="shared" si="4"/>
        <v>0</v>
      </c>
      <c r="N65" s="17">
        <f>+L65*(assessment!$J$277*assessment!$F$3)</f>
        <v>0</v>
      </c>
      <c r="P65" s="7">
        <f>+N65/payroll!F65</f>
        <v>0</v>
      </c>
      <c r="R65" s="17">
        <f>IF(P65&lt;$R$2,N65,+payroll!F65*$R$2)</f>
        <v>0</v>
      </c>
      <c r="T65" s="6">
        <f t="shared" si="7"/>
        <v>0</v>
      </c>
    </row>
    <row r="66" spans="1:20" ht="12.75">
      <c r="A66" t="s">
        <v>100</v>
      </c>
      <c r="B66" t="s">
        <v>101</v>
      </c>
      <c r="C66" s="17">
        <v>0</v>
      </c>
      <c r="D66" s="17">
        <v>0</v>
      </c>
      <c r="E66" s="17">
        <v>0</v>
      </c>
      <c r="F66" s="17"/>
      <c r="G66" s="17">
        <f t="shared" si="5"/>
        <v>0</v>
      </c>
      <c r="H66" s="15">
        <v>1</v>
      </c>
      <c r="J66" s="17">
        <f t="shared" si="6"/>
        <v>0</v>
      </c>
      <c r="L66" s="4">
        <f t="shared" si="4"/>
        <v>0</v>
      </c>
      <c r="N66" s="17">
        <f>+L66*(assessment!$J$277*assessment!$F$3)</f>
        <v>0</v>
      </c>
      <c r="P66" s="7">
        <f>+N66/payroll!F66</f>
        <v>0</v>
      </c>
      <c r="R66" s="17">
        <f>IF(P66&lt;$R$2,N66,+payroll!F66*$R$2)</f>
        <v>0</v>
      </c>
      <c r="T66" s="6">
        <f t="shared" si="7"/>
        <v>0</v>
      </c>
    </row>
    <row r="67" spans="1:20" ht="12.75">
      <c r="A67" t="s">
        <v>102</v>
      </c>
      <c r="B67" t="s">
        <v>103</v>
      </c>
      <c r="C67" s="17">
        <v>5270.36</v>
      </c>
      <c r="D67" s="17">
        <v>4483.91</v>
      </c>
      <c r="E67" s="17">
        <v>5408.09</v>
      </c>
      <c r="F67" s="17"/>
      <c r="G67" s="17">
        <f t="shared" si="5"/>
        <v>5054.12</v>
      </c>
      <c r="H67" s="15">
        <v>1</v>
      </c>
      <c r="J67" s="17">
        <f t="shared" si="6"/>
        <v>5054.12</v>
      </c>
      <c r="L67" s="4">
        <f aca="true" t="shared" si="8" ref="L67:L92">+J67/$J$269</f>
        <v>0.00011757431128756637</v>
      </c>
      <c r="N67" s="17">
        <f>+L67*(assessment!$J$277*assessment!$F$3)</f>
        <v>3835.6055276814827</v>
      </c>
      <c r="P67" s="7">
        <f>+N67/payroll!F67</f>
        <v>0.00025364071272823046</v>
      </c>
      <c r="R67" s="17">
        <f>IF(P67&lt;$R$2,N67,+payroll!F67*$R$2)</f>
        <v>3835.6055276814827</v>
      </c>
      <c r="T67" s="6">
        <f t="shared" si="7"/>
        <v>0</v>
      </c>
    </row>
    <row r="68" spans="1:20" ht="12.75">
      <c r="A68" t="s">
        <v>104</v>
      </c>
      <c r="B68" t="s">
        <v>105</v>
      </c>
      <c r="C68" s="17">
        <v>163476.67</v>
      </c>
      <c r="D68" s="17">
        <v>107270.68</v>
      </c>
      <c r="E68" s="17">
        <v>177799.55</v>
      </c>
      <c r="F68" s="17"/>
      <c r="G68" s="17">
        <f t="shared" si="5"/>
        <v>149515.63333333333</v>
      </c>
      <c r="H68" s="15">
        <v>1</v>
      </c>
      <c r="J68" s="17">
        <f t="shared" si="6"/>
        <v>149515.63333333333</v>
      </c>
      <c r="L68" s="4">
        <f t="shared" si="8"/>
        <v>0.0034781915775428697</v>
      </c>
      <c r="N68" s="17">
        <f>+L68*(assessment!$J$277*assessment!$F$3)</f>
        <v>113468.4158049534</v>
      </c>
      <c r="P68" s="7">
        <f>+N68/payroll!F68</f>
        <v>0.0015617300778901567</v>
      </c>
      <c r="R68" s="17">
        <f>IF(P68&lt;$R$2,N68,+payroll!F68*$R$2)</f>
        <v>113468.4158049534</v>
      </c>
      <c r="T68" s="6">
        <f t="shared" si="7"/>
        <v>0</v>
      </c>
    </row>
    <row r="69" spans="1:20" ht="12.75">
      <c r="A69" t="s">
        <v>106</v>
      </c>
      <c r="B69" t="s">
        <v>565</v>
      </c>
      <c r="C69" s="17">
        <v>192021.71</v>
      </c>
      <c r="D69" s="17">
        <v>47798.24</v>
      </c>
      <c r="E69" s="17">
        <v>5123.89</v>
      </c>
      <c r="F69" s="17"/>
      <c r="G69" s="17">
        <f t="shared" si="5"/>
        <v>81647.94666666667</v>
      </c>
      <c r="H69" s="15">
        <v>1</v>
      </c>
      <c r="J69" s="17">
        <f t="shared" si="6"/>
        <v>81647.94666666667</v>
      </c>
      <c r="L69" s="4">
        <f t="shared" si="8"/>
        <v>0.0018993813161098836</v>
      </c>
      <c r="N69" s="17">
        <f>+L69*(assessment!$J$277*assessment!$F$3)</f>
        <v>61963.17371936353</v>
      </c>
      <c r="P69" s="7">
        <f>+N69/payroll!F69</f>
        <v>0.0017777835950557042</v>
      </c>
      <c r="R69" s="17">
        <f>IF(P69&lt;$R$2,N69,+payroll!F69*$R$2)</f>
        <v>61963.17371936353</v>
      </c>
      <c r="T69" s="6">
        <f t="shared" si="7"/>
        <v>0</v>
      </c>
    </row>
    <row r="70" spans="1:20" ht="12.75">
      <c r="A70" t="s">
        <v>107</v>
      </c>
      <c r="B70" t="s">
        <v>108</v>
      </c>
      <c r="C70" s="17">
        <v>0</v>
      </c>
      <c r="D70" s="17">
        <v>0</v>
      </c>
      <c r="E70" s="17">
        <v>0</v>
      </c>
      <c r="F70" s="17"/>
      <c r="G70" s="17">
        <f t="shared" si="5"/>
        <v>0</v>
      </c>
      <c r="H70" s="15">
        <v>1</v>
      </c>
      <c r="J70" s="17">
        <f t="shared" si="6"/>
        <v>0</v>
      </c>
      <c r="L70" s="4">
        <f t="shared" si="8"/>
        <v>0</v>
      </c>
      <c r="N70" s="17">
        <f>+L70*(assessment!$J$277*assessment!$F$3)</f>
        <v>0</v>
      </c>
      <c r="P70" s="7">
        <f>+N70/payroll!F70</f>
        <v>0</v>
      </c>
      <c r="R70" s="17">
        <f>IF(P70&lt;$R$2,N70,+payroll!F70*$R$2)</f>
        <v>0</v>
      </c>
      <c r="T70" s="6">
        <f t="shared" si="7"/>
        <v>0</v>
      </c>
    </row>
    <row r="71" spans="1:20" ht="12.75">
      <c r="A71" t="s">
        <v>109</v>
      </c>
      <c r="B71" t="s">
        <v>110</v>
      </c>
      <c r="C71" s="17">
        <v>0</v>
      </c>
      <c r="D71" s="17">
        <v>18843.76</v>
      </c>
      <c r="E71" s="17">
        <v>7649.72</v>
      </c>
      <c r="F71" s="17"/>
      <c r="G71" s="17">
        <f t="shared" si="5"/>
        <v>8831.16</v>
      </c>
      <c r="H71" s="15">
        <v>1</v>
      </c>
      <c r="J71" s="17">
        <f t="shared" si="6"/>
        <v>8831.16</v>
      </c>
      <c r="L71" s="4">
        <f t="shared" si="8"/>
        <v>0.00020543983025141956</v>
      </c>
      <c r="N71" s="17">
        <f>+L71*(assessment!$J$277*assessment!$F$3)</f>
        <v>6702.02648766543</v>
      </c>
      <c r="P71" s="7">
        <f>+N71/payroll!F71</f>
        <v>0.003040644901356887</v>
      </c>
      <c r="R71" s="17">
        <f>IF(P71&lt;$R$2,N71,+payroll!F71*$R$2)</f>
        <v>6702.02648766543</v>
      </c>
      <c r="T71" s="6">
        <f t="shared" si="7"/>
        <v>0</v>
      </c>
    </row>
    <row r="72" spans="1:20" ht="12.75">
      <c r="A72" t="s">
        <v>111</v>
      </c>
      <c r="B72" t="s">
        <v>112</v>
      </c>
      <c r="C72" s="17">
        <v>129379.24</v>
      </c>
      <c r="D72" s="17">
        <v>254187.74</v>
      </c>
      <c r="E72" s="17">
        <v>140118.94</v>
      </c>
      <c r="F72" s="17"/>
      <c r="G72" s="17">
        <f t="shared" si="5"/>
        <v>174561.97333333333</v>
      </c>
      <c r="H72" s="15">
        <v>1</v>
      </c>
      <c r="J72" s="17">
        <f t="shared" si="6"/>
        <v>174561.97333333333</v>
      </c>
      <c r="L72" s="4">
        <f t="shared" si="8"/>
        <v>0.004060846159502583</v>
      </c>
      <c r="N72" s="17">
        <f>+L72*(assessment!$J$277*assessment!$F$3)</f>
        <v>132476.2510269485</v>
      </c>
      <c r="P72" s="7">
        <f>+N72/payroll!F72</f>
        <v>0.0045008017628916045</v>
      </c>
      <c r="R72" s="17">
        <f>IF(P72&lt;$R$2,N72,+payroll!F72*$R$2)</f>
        <v>132476.2510269485</v>
      </c>
      <c r="T72" s="6">
        <f t="shared" si="7"/>
        <v>0</v>
      </c>
    </row>
    <row r="73" spans="1:20" ht="12.75">
      <c r="A73" t="s">
        <v>113</v>
      </c>
      <c r="B73" t="s">
        <v>114</v>
      </c>
      <c r="C73" s="17">
        <v>0</v>
      </c>
      <c r="D73" s="17">
        <v>98.51</v>
      </c>
      <c r="E73" s="17">
        <v>1707.85</v>
      </c>
      <c r="F73" s="17"/>
      <c r="G73" s="17">
        <f t="shared" si="5"/>
        <v>602.12</v>
      </c>
      <c r="H73" s="15">
        <v>1</v>
      </c>
      <c r="J73" s="17">
        <f t="shared" si="6"/>
        <v>602.12</v>
      </c>
      <c r="L73" s="4">
        <f t="shared" si="8"/>
        <v>1.4007155412311038E-05</v>
      </c>
      <c r="N73" s="17">
        <f>+L73*(assessment!$J$277*assessment!$F$3)</f>
        <v>456.9529018558274</v>
      </c>
      <c r="P73" s="7">
        <f>+N73/payroll!F73</f>
        <v>0.0003400723988707446</v>
      </c>
      <c r="R73" s="17">
        <f>IF(P73&lt;$R$2,N73,+payroll!F73*$R$2)</f>
        <v>456.9529018558274</v>
      </c>
      <c r="T73" s="6">
        <f t="shared" si="7"/>
        <v>0</v>
      </c>
    </row>
    <row r="74" spans="1:20" ht="12.75">
      <c r="A74" t="s">
        <v>115</v>
      </c>
      <c r="B74" t="s">
        <v>116</v>
      </c>
      <c r="C74" s="17">
        <v>0</v>
      </c>
      <c r="D74" s="17">
        <v>363.29</v>
      </c>
      <c r="E74" s="17">
        <v>0</v>
      </c>
      <c r="F74" s="17"/>
      <c r="G74" s="17">
        <f t="shared" si="5"/>
        <v>121.09666666666668</v>
      </c>
      <c r="H74" s="15">
        <v>1</v>
      </c>
      <c r="J74" s="17">
        <f t="shared" si="6"/>
        <v>121.09666666666668</v>
      </c>
      <c r="L74" s="4">
        <f t="shared" si="8"/>
        <v>2.8170793694161063E-06</v>
      </c>
      <c r="N74" s="17">
        <f>+L74*(assessment!$J$277*assessment!$F$3)</f>
        <v>91.90107161097653</v>
      </c>
      <c r="P74" s="7">
        <f>+N74/payroll!F74</f>
        <v>5.903166997989301E-05</v>
      </c>
      <c r="R74" s="17">
        <f>IF(P74&lt;$R$2,N74,+payroll!F74*$R$2)</f>
        <v>91.90107161097653</v>
      </c>
      <c r="T74" s="6">
        <f t="shared" si="7"/>
        <v>0</v>
      </c>
    </row>
    <row r="75" spans="1:20" ht="12.75">
      <c r="A75" t="s">
        <v>117</v>
      </c>
      <c r="B75" t="s">
        <v>118</v>
      </c>
      <c r="C75" s="17">
        <v>0</v>
      </c>
      <c r="D75" s="17">
        <v>0</v>
      </c>
      <c r="E75" s="17">
        <v>0</v>
      </c>
      <c r="F75" s="17"/>
      <c r="G75" s="17">
        <f t="shared" si="5"/>
        <v>0</v>
      </c>
      <c r="H75" s="15">
        <v>1</v>
      </c>
      <c r="J75" s="17">
        <f t="shared" si="6"/>
        <v>0</v>
      </c>
      <c r="L75" s="4">
        <f t="shared" si="8"/>
        <v>0</v>
      </c>
      <c r="N75" s="17">
        <f>+L75*(assessment!$J$277*assessment!$F$3)</f>
        <v>0</v>
      </c>
      <c r="P75" s="7">
        <f>+N75/payroll!F75</f>
        <v>0</v>
      </c>
      <c r="R75" s="17">
        <f>IF(P75&lt;$R$2,N75,+payroll!F75*$R$2)</f>
        <v>0</v>
      </c>
      <c r="T75" s="6">
        <f t="shared" si="7"/>
        <v>0</v>
      </c>
    </row>
    <row r="76" spans="1:20" ht="12.75">
      <c r="A76" t="s">
        <v>119</v>
      </c>
      <c r="B76" t="s">
        <v>120</v>
      </c>
      <c r="C76" s="17">
        <v>0</v>
      </c>
      <c r="D76" s="17">
        <v>207.95</v>
      </c>
      <c r="E76" s="17">
        <v>844.62</v>
      </c>
      <c r="F76" s="17"/>
      <c r="G76" s="17">
        <f t="shared" si="5"/>
        <v>350.8566666666666</v>
      </c>
      <c r="H76" s="15">
        <v>1</v>
      </c>
      <c r="J76" s="17">
        <f t="shared" si="6"/>
        <v>350.8566666666666</v>
      </c>
      <c r="L76" s="4">
        <f t="shared" si="8"/>
        <v>8.162000693292714E-06</v>
      </c>
      <c r="N76" s="17">
        <f>+L76*(assessment!$J$277*assessment!$F$3)</f>
        <v>266.26747487011903</v>
      </c>
      <c r="P76" s="7">
        <f>+N76/payroll!F76</f>
        <v>0.0001046783363162865</v>
      </c>
      <c r="R76" s="17">
        <f>IF(P76&lt;$R$2,N76,+payroll!F76*$R$2)</f>
        <v>266.26747487011903</v>
      </c>
      <c r="T76" s="6">
        <f t="shared" si="7"/>
        <v>0</v>
      </c>
    </row>
    <row r="77" spans="1:20" ht="12.75">
      <c r="A77" t="s">
        <v>121</v>
      </c>
      <c r="B77" t="s">
        <v>122</v>
      </c>
      <c r="C77" s="17">
        <v>0</v>
      </c>
      <c r="D77" s="17">
        <v>0</v>
      </c>
      <c r="E77" s="17">
        <v>0</v>
      </c>
      <c r="F77" s="17"/>
      <c r="G77" s="17">
        <f t="shared" si="5"/>
        <v>0</v>
      </c>
      <c r="H77" s="15">
        <v>1</v>
      </c>
      <c r="J77" s="17">
        <f t="shared" si="6"/>
        <v>0</v>
      </c>
      <c r="L77" s="4">
        <f t="shared" si="8"/>
        <v>0</v>
      </c>
      <c r="N77" s="17">
        <f>+L77*(assessment!$J$277*assessment!$F$3)</f>
        <v>0</v>
      </c>
      <c r="P77" s="7">
        <f>+N77/payroll!F77</f>
        <v>0</v>
      </c>
      <c r="R77" s="17">
        <f>IF(P77&lt;$R$2,N77,+payroll!F77*$R$2)</f>
        <v>0</v>
      </c>
      <c r="T77" s="6">
        <f t="shared" si="7"/>
        <v>0</v>
      </c>
    </row>
    <row r="78" spans="1:20" ht="12.75">
      <c r="A78" t="s">
        <v>123</v>
      </c>
      <c r="B78" t="s">
        <v>124</v>
      </c>
      <c r="C78" s="17">
        <v>7211.24</v>
      </c>
      <c r="D78" s="17">
        <v>18629.25</v>
      </c>
      <c r="E78" s="17">
        <v>378</v>
      </c>
      <c r="F78" s="17"/>
      <c r="G78" s="17">
        <f t="shared" si="5"/>
        <v>8739.496666666666</v>
      </c>
      <c r="H78" s="15">
        <v>1</v>
      </c>
      <c r="J78" s="17">
        <f t="shared" si="6"/>
        <v>8739.496666666666</v>
      </c>
      <c r="L78" s="4">
        <f t="shared" si="8"/>
        <v>0.00020330746036566511</v>
      </c>
      <c r="N78" s="17">
        <f>+L78*(assessment!$J$277*assessment!$F$3)</f>
        <v>6632.462569907434</v>
      </c>
      <c r="P78" s="7">
        <f>+N78/payroll!F78</f>
        <v>0.0006240494411694648</v>
      </c>
      <c r="R78" s="17">
        <f>IF(P78&lt;$R$2,N78,+payroll!F78*$R$2)</f>
        <v>6632.462569907434</v>
      </c>
      <c r="T78" s="6">
        <f t="shared" si="7"/>
        <v>0</v>
      </c>
    </row>
    <row r="79" spans="1:20" ht="12.75">
      <c r="A79" t="s">
        <v>125</v>
      </c>
      <c r="B79" t="s">
        <v>126</v>
      </c>
      <c r="C79" s="17">
        <v>20060.09</v>
      </c>
      <c r="D79" s="17">
        <v>7169.69</v>
      </c>
      <c r="E79" s="17">
        <v>7772.49</v>
      </c>
      <c r="F79" s="17"/>
      <c r="G79" s="17">
        <f t="shared" si="5"/>
        <v>11667.423333333332</v>
      </c>
      <c r="H79" s="15">
        <v>1</v>
      </c>
      <c r="J79" s="17">
        <f t="shared" si="6"/>
        <v>11667.423333333332</v>
      </c>
      <c r="L79" s="4">
        <f t="shared" si="8"/>
        <v>0.0002714200024766227</v>
      </c>
      <c r="N79" s="17">
        <f>+L79*(assessment!$J$277*assessment!$F$3)</f>
        <v>8854.485732656374</v>
      </c>
      <c r="P79" s="7">
        <f>+N79/payroll!F79</f>
        <v>0.007074246119755802</v>
      </c>
      <c r="R79" s="17">
        <f>IF(P79&lt;$R$2,N79,+payroll!F79*$R$2)</f>
        <v>8854.485732656374</v>
      </c>
      <c r="T79" s="6">
        <f t="shared" si="7"/>
        <v>0</v>
      </c>
    </row>
    <row r="80" spans="1:20" ht="12.75">
      <c r="A80" t="s">
        <v>127</v>
      </c>
      <c r="B80" t="s">
        <v>128</v>
      </c>
      <c r="C80" s="17">
        <v>45612.2</v>
      </c>
      <c r="D80" s="17">
        <v>8160.71</v>
      </c>
      <c r="E80" s="17">
        <v>5491.08</v>
      </c>
      <c r="F80" s="17"/>
      <c r="G80" s="17">
        <f t="shared" si="5"/>
        <v>19754.663333333334</v>
      </c>
      <c r="H80" s="15">
        <v>1</v>
      </c>
      <c r="J80" s="17">
        <f t="shared" si="6"/>
        <v>19754.663333333334</v>
      </c>
      <c r="L80" s="4">
        <f t="shared" si="8"/>
        <v>0.00045955397500146555</v>
      </c>
      <c r="N80" s="17">
        <f>+L80*(assessment!$J$277*assessment!$F$3)</f>
        <v>14991.946348487974</v>
      </c>
      <c r="P80" s="7">
        <f>+N80/payroll!F80</f>
        <v>0.004602395525815761</v>
      </c>
      <c r="R80" s="17">
        <f>IF(P80&lt;$R$2,N80,+payroll!F80*$R$2)</f>
        <v>14991.946348487974</v>
      </c>
      <c r="T80" s="6">
        <f t="shared" si="7"/>
        <v>0</v>
      </c>
    </row>
    <row r="81" spans="1:20" ht="12.75">
      <c r="A81" t="s">
        <v>129</v>
      </c>
      <c r="B81" t="s">
        <v>521</v>
      </c>
      <c r="C81" s="17">
        <v>0</v>
      </c>
      <c r="D81" s="17">
        <v>0</v>
      </c>
      <c r="E81" s="17">
        <v>0</v>
      </c>
      <c r="F81" s="17"/>
      <c r="G81" s="17">
        <f t="shared" si="5"/>
        <v>0</v>
      </c>
      <c r="H81" s="15">
        <v>1</v>
      </c>
      <c r="J81" s="17">
        <f t="shared" si="6"/>
        <v>0</v>
      </c>
      <c r="L81" s="4">
        <f t="shared" si="8"/>
        <v>0</v>
      </c>
      <c r="N81" s="17">
        <f>+L81*(assessment!$J$277*assessment!$F$3)</f>
        <v>0</v>
      </c>
      <c r="P81" s="7">
        <f>+N81/payroll!F81</f>
        <v>0</v>
      </c>
      <c r="R81" s="17">
        <f>IF(P81&lt;$R$2,N81,+payroll!F81*$R$2)</f>
        <v>0</v>
      </c>
      <c r="T81" s="6">
        <f t="shared" si="7"/>
        <v>0</v>
      </c>
    </row>
    <row r="82" spans="1:20" ht="12.75">
      <c r="A82" t="s">
        <v>130</v>
      </c>
      <c r="B82" t="s">
        <v>131</v>
      </c>
      <c r="C82" s="17">
        <v>1232.94</v>
      </c>
      <c r="D82" s="17">
        <v>67.52</v>
      </c>
      <c r="E82" s="17">
        <v>175.77</v>
      </c>
      <c r="F82" s="17"/>
      <c r="G82" s="17">
        <f t="shared" si="5"/>
        <v>492.07666666666665</v>
      </c>
      <c r="H82" s="15">
        <v>1</v>
      </c>
      <c r="J82" s="17">
        <f t="shared" si="6"/>
        <v>492.07666666666665</v>
      </c>
      <c r="L82" s="4">
        <f t="shared" si="8"/>
        <v>1.144721043109675E-05</v>
      </c>
      <c r="N82" s="17">
        <f>+L82*(assessment!$J$277*assessment!$F$3)</f>
        <v>373.4402789624594</v>
      </c>
      <c r="P82" s="7">
        <f>+N82/payroll!F82</f>
        <v>7.299710405860234E-05</v>
      </c>
      <c r="R82" s="17">
        <f>IF(P82&lt;$R$2,N82,+payroll!F82*$R$2)</f>
        <v>373.4402789624594</v>
      </c>
      <c r="T82" s="6">
        <f t="shared" si="7"/>
        <v>0</v>
      </c>
    </row>
    <row r="83" spans="1:20" ht="12.75">
      <c r="A83" t="s">
        <v>498</v>
      </c>
      <c r="B83" t="s">
        <v>566</v>
      </c>
      <c r="C83" s="17">
        <v>0</v>
      </c>
      <c r="D83" s="17">
        <v>0</v>
      </c>
      <c r="E83" s="17">
        <v>0</v>
      </c>
      <c r="F83" s="17"/>
      <c r="G83" s="17">
        <f>IF(SUM(C83:E83)&lt;&gt;0,AVERAGE(C83:E83),0)</f>
        <v>0</v>
      </c>
      <c r="H83" s="15">
        <v>1</v>
      </c>
      <c r="J83" s="17">
        <f>+G83*H83</f>
        <v>0</v>
      </c>
      <c r="L83" s="4">
        <f t="shared" si="8"/>
        <v>0</v>
      </c>
      <c r="N83" s="17">
        <f>+L83*(assessment!$J$277*assessment!$F$3)</f>
        <v>0</v>
      </c>
      <c r="P83" s="7">
        <f>+N83/payroll!F83</f>
        <v>0</v>
      </c>
      <c r="R83" s="17">
        <f>IF(P83&lt;$R$2,N83,+payroll!F83*$R$2)</f>
        <v>0</v>
      </c>
      <c r="T83" s="6">
        <f>+N83-R83</f>
        <v>0</v>
      </c>
    </row>
    <row r="84" spans="1:20" ht="12.75">
      <c r="A84" t="s">
        <v>132</v>
      </c>
      <c r="B84" t="s">
        <v>513</v>
      </c>
      <c r="C84" s="17">
        <v>167.58</v>
      </c>
      <c r="D84" s="17">
        <v>0</v>
      </c>
      <c r="E84" s="17">
        <v>1317.87</v>
      </c>
      <c r="F84" s="17"/>
      <c r="G84" s="17">
        <f t="shared" si="5"/>
        <v>495.1499999999999</v>
      </c>
      <c r="H84" s="15">
        <v>1</v>
      </c>
      <c r="J84" s="17">
        <f t="shared" si="6"/>
        <v>495.1499999999999</v>
      </c>
      <c r="L84" s="4">
        <f t="shared" si="8"/>
        <v>1.1518705577635371E-05</v>
      </c>
      <c r="N84" s="17">
        <f>+L84*(assessment!$J$277*assessment!$F$3)</f>
        <v>375.77265221868214</v>
      </c>
      <c r="P84" s="7">
        <f>+N84/payroll!F84</f>
        <v>6.423147181051363E-05</v>
      </c>
      <c r="R84" s="17">
        <f>IF(P84&lt;$R$2,N84,+payroll!F84*$R$2)</f>
        <v>375.77265221868214</v>
      </c>
      <c r="T84" s="6">
        <f t="shared" si="7"/>
        <v>0</v>
      </c>
    </row>
    <row r="85" spans="1:20" ht="12.75">
      <c r="A85" t="s">
        <v>133</v>
      </c>
      <c r="B85" t="s">
        <v>134</v>
      </c>
      <c r="C85" s="17">
        <v>0</v>
      </c>
      <c r="D85" s="17">
        <v>0</v>
      </c>
      <c r="E85" s="17">
        <v>0</v>
      </c>
      <c r="F85" s="17"/>
      <c r="G85" s="17">
        <f t="shared" si="5"/>
        <v>0</v>
      </c>
      <c r="H85" s="15">
        <v>1</v>
      </c>
      <c r="J85" s="17">
        <f t="shared" si="6"/>
        <v>0</v>
      </c>
      <c r="L85" s="4">
        <f t="shared" si="8"/>
        <v>0</v>
      </c>
      <c r="N85" s="17">
        <f>+L85*(assessment!$J$277*assessment!$F$3)</f>
        <v>0</v>
      </c>
      <c r="P85" s="7">
        <f>+N85/payroll!F85</f>
        <v>0</v>
      </c>
      <c r="R85" s="17">
        <f>IF(P85&lt;$R$2,N85,+payroll!F85*$R$2)</f>
        <v>0</v>
      </c>
      <c r="T85" s="6">
        <f t="shared" si="7"/>
        <v>0</v>
      </c>
    </row>
    <row r="86" spans="1:20" ht="12.75">
      <c r="A86" t="s">
        <v>135</v>
      </c>
      <c r="B86" t="s">
        <v>567</v>
      </c>
      <c r="C86" s="17">
        <v>0</v>
      </c>
      <c r="D86" s="17">
        <v>1170.48</v>
      </c>
      <c r="E86" s="17">
        <v>284.9</v>
      </c>
      <c r="F86" s="17"/>
      <c r="G86" s="17">
        <f t="shared" si="5"/>
        <v>485.1266666666667</v>
      </c>
      <c r="H86" s="15">
        <v>1</v>
      </c>
      <c r="J86" s="17">
        <f t="shared" si="6"/>
        <v>485.1266666666667</v>
      </c>
      <c r="L86" s="4">
        <f t="shared" si="8"/>
        <v>1.128553214418457E-05</v>
      </c>
      <c r="N86" s="17">
        <f>+L86*(assessment!$J$277*assessment!$F$3)</f>
        <v>368.1658774014782</v>
      </c>
      <c r="P86" s="7">
        <f>+N86/payroll!F86</f>
        <v>0.00010028839829036967</v>
      </c>
      <c r="R86" s="17">
        <f>IF(P86&lt;$R$2,N86,+payroll!F86*$R$2)</f>
        <v>368.1658774014782</v>
      </c>
      <c r="T86" s="6">
        <f t="shared" si="7"/>
        <v>0</v>
      </c>
    </row>
    <row r="87" spans="1:20" ht="12.75">
      <c r="A87" t="s">
        <v>136</v>
      </c>
      <c r="B87" t="s">
        <v>137</v>
      </c>
      <c r="C87" s="17">
        <v>0</v>
      </c>
      <c r="D87" s="17">
        <v>0</v>
      </c>
      <c r="E87" s="17">
        <v>0</v>
      </c>
      <c r="F87" s="17"/>
      <c r="G87" s="17">
        <f t="shared" si="5"/>
        <v>0</v>
      </c>
      <c r="H87" s="15">
        <v>1</v>
      </c>
      <c r="J87" s="17">
        <f t="shared" si="6"/>
        <v>0</v>
      </c>
      <c r="L87" s="4">
        <f t="shared" si="8"/>
        <v>0</v>
      </c>
      <c r="N87" s="17">
        <f>+L87*(assessment!$J$277*assessment!$F$3)</f>
        <v>0</v>
      </c>
      <c r="P87" s="7">
        <f>+N87/payroll!F87</f>
        <v>0</v>
      </c>
      <c r="R87" s="17">
        <f>IF(P87&lt;$R$2,N87,+payroll!F87*$R$2)</f>
        <v>0</v>
      </c>
      <c r="T87" s="6">
        <f t="shared" si="7"/>
        <v>0</v>
      </c>
    </row>
    <row r="88" spans="1:20" ht="12.75">
      <c r="A88" t="s">
        <v>138</v>
      </c>
      <c r="B88" t="s">
        <v>568</v>
      </c>
      <c r="C88" s="17">
        <v>0</v>
      </c>
      <c r="D88" s="17">
        <v>0</v>
      </c>
      <c r="E88" s="17">
        <v>0</v>
      </c>
      <c r="F88" s="17"/>
      <c r="G88" s="17">
        <f t="shared" si="5"/>
        <v>0</v>
      </c>
      <c r="H88" s="15">
        <v>1</v>
      </c>
      <c r="J88" s="17">
        <f t="shared" si="6"/>
        <v>0</v>
      </c>
      <c r="L88" s="4">
        <f t="shared" si="8"/>
        <v>0</v>
      </c>
      <c r="N88" s="17">
        <f>+L88*(assessment!$J$277*assessment!$F$3)</f>
        <v>0</v>
      </c>
      <c r="P88" s="7">
        <f>+N88/payroll!F88</f>
        <v>0</v>
      </c>
      <c r="R88" s="17">
        <f>IF(P88&lt;$R$2,N88,+payroll!F88*$R$2)</f>
        <v>0</v>
      </c>
      <c r="T88" s="6">
        <f t="shared" si="7"/>
        <v>0</v>
      </c>
    </row>
    <row r="89" spans="1:20" ht="12.75">
      <c r="A89" t="s">
        <v>139</v>
      </c>
      <c r="B89" t="s">
        <v>140</v>
      </c>
      <c r="C89" s="17">
        <v>0</v>
      </c>
      <c r="D89" s="17">
        <v>15927.4</v>
      </c>
      <c r="E89" s="17">
        <v>23137.82</v>
      </c>
      <c r="F89" s="17"/>
      <c r="G89" s="17">
        <f t="shared" si="5"/>
        <v>13021.74</v>
      </c>
      <c r="H89" s="15">
        <v>1</v>
      </c>
      <c r="J89" s="17">
        <f t="shared" si="6"/>
        <v>13021.74</v>
      </c>
      <c r="L89" s="4">
        <f t="shared" si="8"/>
        <v>0.00030292555623249046</v>
      </c>
      <c r="N89" s="17">
        <f>+L89*(assessment!$J$277*assessment!$F$3)</f>
        <v>9882.28572412825</v>
      </c>
      <c r="P89" s="7">
        <f>+N89/payroll!F89</f>
        <v>0.02507816688551534</v>
      </c>
      <c r="R89" s="17">
        <f>IF(P89&lt;$R$2,N89,+payroll!F89*$R$2)</f>
        <v>9882.28572412825</v>
      </c>
      <c r="T89" s="6">
        <f t="shared" si="7"/>
        <v>0</v>
      </c>
    </row>
    <row r="90" spans="1:20" ht="12.75">
      <c r="A90" t="s">
        <v>141</v>
      </c>
      <c r="B90" t="s">
        <v>142</v>
      </c>
      <c r="C90" s="17">
        <v>0</v>
      </c>
      <c r="D90" s="17">
        <v>0</v>
      </c>
      <c r="E90" s="17">
        <v>0</v>
      </c>
      <c r="F90" s="17"/>
      <c r="G90" s="17">
        <f t="shared" si="5"/>
        <v>0</v>
      </c>
      <c r="H90" s="15">
        <v>1</v>
      </c>
      <c r="J90" s="17">
        <f t="shared" si="6"/>
        <v>0</v>
      </c>
      <c r="L90" s="4">
        <f t="shared" si="8"/>
        <v>0</v>
      </c>
      <c r="N90" s="17">
        <f>+L90*(assessment!$J$277*assessment!$F$3)</f>
        <v>0</v>
      </c>
      <c r="P90" s="7">
        <f>+N90/payroll!F90</f>
        <v>0</v>
      </c>
      <c r="R90" s="17">
        <f>IF(P90&lt;$R$2,N90,+payroll!F90*$R$2)</f>
        <v>0</v>
      </c>
      <c r="T90" s="6">
        <f t="shared" si="7"/>
        <v>0</v>
      </c>
    </row>
    <row r="91" spans="1:20" ht="12.75">
      <c r="A91" t="s">
        <v>143</v>
      </c>
      <c r="B91" t="s">
        <v>144</v>
      </c>
      <c r="C91" s="17">
        <v>169.39</v>
      </c>
      <c r="D91" s="17">
        <v>0</v>
      </c>
      <c r="E91" s="17">
        <v>0</v>
      </c>
      <c r="F91" s="17"/>
      <c r="G91" s="17">
        <f>IF(SUM(C91:E91)&gt;0,AVERAGE(C91:E91),0)</f>
        <v>56.46333333333333</v>
      </c>
      <c r="H91" s="15">
        <v>1</v>
      </c>
      <c r="J91" s="17">
        <f t="shared" si="6"/>
        <v>56.46333333333333</v>
      </c>
      <c r="L91" s="4">
        <f t="shared" si="8"/>
        <v>1.3135100729042753E-06</v>
      </c>
      <c r="N91" s="17">
        <f>+L91*(assessment!$J$277*assessment!$F$3)</f>
        <v>42.85040193835039</v>
      </c>
      <c r="P91" s="7">
        <f>+N91/payroll!F91</f>
        <v>1.5546053842496132E-05</v>
      </c>
      <c r="R91" s="17">
        <f>IF(P91&lt;$R$2,N91,+payroll!F91*$R$2)</f>
        <v>42.85040193835039</v>
      </c>
      <c r="T91" s="6">
        <f t="shared" si="7"/>
        <v>0</v>
      </c>
    </row>
    <row r="92" spans="1:20" ht="12.75">
      <c r="A92" t="s">
        <v>145</v>
      </c>
      <c r="B92" t="s">
        <v>146</v>
      </c>
      <c r="C92" s="17">
        <v>0</v>
      </c>
      <c r="D92" s="17">
        <v>0</v>
      </c>
      <c r="E92" s="17">
        <v>0</v>
      </c>
      <c r="F92" s="17"/>
      <c r="G92" s="17">
        <f t="shared" si="5"/>
        <v>0</v>
      </c>
      <c r="H92" s="15">
        <v>1</v>
      </c>
      <c r="J92" s="17">
        <f t="shared" si="6"/>
        <v>0</v>
      </c>
      <c r="L92" s="4">
        <f t="shared" si="8"/>
        <v>0</v>
      </c>
      <c r="N92" s="17">
        <f>+L92*(assessment!$J$277*assessment!$F$3)</f>
        <v>0</v>
      </c>
      <c r="P92" s="7">
        <f>+N92/payroll!F92</f>
        <v>0</v>
      </c>
      <c r="R92" s="17">
        <f>IF(P92&lt;$R$2,N92,+payroll!F92*$R$2)</f>
        <v>0</v>
      </c>
      <c r="T92" s="6">
        <f t="shared" si="7"/>
        <v>0</v>
      </c>
    </row>
    <row r="93" spans="1:20" ht="12.75">
      <c r="A93" t="s">
        <v>147</v>
      </c>
      <c r="B93" t="s">
        <v>148</v>
      </c>
      <c r="C93" s="17">
        <v>657796.6798480827</v>
      </c>
      <c r="D93" s="17">
        <v>936994.3565419802</v>
      </c>
      <c r="E93" s="17">
        <v>1246025.7431609554</v>
      </c>
      <c r="F93" s="17"/>
      <c r="G93" s="17">
        <f aca="true" t="shared" si="9" ref="G93:G98">IF(SUM(C93:E93)&lt;&gt;0,AVERAGE(C93:E93),0)</f>
        <v>946938.926517006</v>
      </c>
      <c r="H93" s="15">
        <v>1</v>
      </c>
      <c r="J93" s="17">
        <f aca="true" t="shared" si="10" ref="J93:J98">+G93*H93</f>
        <v>946938.926517006</v>
      </c>
      <c r="L93" s="4">
        <f aca="true" t="shared" si="11" ref="L93:L98">+J93/$J$269</f>
        <v>0.02202869977693929</v>
      </c>
      <c r="N93" s="17">
        <f>+L93*(assessment!$J$277*assessment!$F$3)</f>
        <v>718638.2952770012</v>
      </c>
      <c r="P93" s="7">
        <f>+N93/payroll!F93</f>
        <v>0.0018891547831374753</v>
      </c>
      <c r="R93" s="17">
        <f>IF(P93&lt;$R$2,N93,+payroll!F93*$R$2)</f>
        <v>718638.2952770012</v>
      </c>
      <c r="T93" s="6">
        <f aca="true" t="shared" si="12" ref="T93:T98">+N93-R93</f>
        <v>0</v>
      </c>
    </row>
    <row r="94" spans="1:20" ht="12.75">
      <c r="A94" t="s">
        <v>149</v>
      </c>
      <c r="B94" t="s">
        <v>503</v>
      </c>
      <c r="C94" s="17">
        <v>782222.3</v>
      </c>
      <c r="D94" s="17">
        <v>1067358.93</v>
      </c>
      <c r="E94" s="17">
        <v>1438797.37</v>
      </c>
      <c r="F94" s="17"/>
      <c r="G94" s="17">
        <f>IF(SUM(C94:E94)&lt;&gt;0,AVERAGE(C94:E94),0)</f>
        <v>1096126.2</v>
      </c>
      <c r="H94" s="15">
        <v>1</v>
      </c>
      <c r="J94" s="17">
        <f>+G94*H94</f>
        <v>1096126.2</v>
      </c>
      <c r="L94" s="4">
        <f t="shared" si="11"/>
        <v>0.025499252698641353</v>
      </c>
      <c r="N94" s="17">
        <f>+L94*(assessment!$J$277*assessment!$F$3)</f>
        <v>831857.516591711</v>
      </c>
      <c r="P94" s="7">
        <f>+N94/payroll!F94</f>
        <v>0.00215977294434887</v>
      </c>
      <c r="R94" s="17">
        <f>IF(P94&lt;$R$2,N94,+payroll!F94*$R$2)</f>
        <v>831857.516591711</v>
      </c>
      <c r="T94" s="6">
        <f>+N94-R94</f>
        <v>0</v>
      </c>
    </row>
    <row r="95" spans="1:20" ht="12.75">
      <c r="A95" t="s">
        <v>150</v>
      </c>
      <c r="B95" t="s">
        <v>151</v>
      </c>
      <c r="C95" s="17">
        <v>0</v>
      </c>
      <c r="D95" s="17">
        <v>0</v>
      </c>
      <c r="E95" s="17">
        <v>0</v>
      </c>
      <c r="F95" s="17"/>
      <c r="G95" s="17">
        <f>IF(SUM(C95:E95)&lt;&gt;0,AVERAGE(C95:E95),0)</f>
        <v>0</v>
      </c>
      <c r="H95" s="15">
        <v>1</v>
      </c>
      <c r="J95" s="17">
        <f>+G95*H95</f>
        <v>0</v>
      </c>
      <c r="L95" s="4">
        <f t="shared" si="11"/>
        <v>0</v>
      </c>
      <c r="N95" s="17">
        <f>+L95*(assessment!$J$277*assessment!$F$3)</f>
        <v>0</v>
      </c>
      <c r="P95" s="7">
        <f>+N95/payroll!F95</f>
        <v>0</v>
      </c>
      <c r="R95" s="17">
        <f>IF(P95&lt;$R$2,N95,+payroll!F95*$R$2)</f>
        <v>0</v>
      </c>
      <c r="T95" s="6">
        <f>+N95-R95</f>
        <v>0</v>
      </c>
    </row>
    <row r="96" spans="1:20" ht="12.75">
      <c r="A96" t="s">
        <v>502</v>
      </c>
      <c r="B96" t="s">
        <v>507</v>
      </c>
      <c r="C96" s="17">
        <v>3806217.264965537</v>
      </c>
      <c r="D96" s="17">
        <v>3481146.6874650684</v>
      </c>
      <c r="E96" s="17">
        <v>3700452.2563772774</v>
      </c>
      <c r="F96" s="17"/>
      <c r="G96" s="17">
        <f t="shared" si="9"/>
        <v>3662605.4029359613</v>
      </c>
      <c r="H96" s="15">
        <v>1</v>
      </c>
      <c r="J96" s="17">
        <f t="shared" si="10"/>
        <v>3662605.4029359613</v>
      </c>
      <c r="L96" s="4">
        <f t="shared" si="11"/>
        <v>0.08520341973841444</v>
      </c>
      <c r="N96" s="17">
        <f>+L96*(assessment!$J$277*assessment!$F$3)</f>
        <v>2779575.7776264194</v>
      </c>
      <c r="P96" s="7">
        <f>+N96/payroll!F96</f>
        <v>0.006409811829911494</v>
      </c>
      <c r="R96" s="17">
        <f>IF(P96&lt;$R$2,N96,+payroll!F96*$R$2)</f>
        <v>2779575.7776264194</v>
      </c>
      <c r="T96" s="6">
        <f t="shared" si="12"/>
        <v>0</v>
      </c>
    </row>
    <row r="97" spans="1:20" ht="12.75">
      <c r="A97" t="s">
        <v>500</v>
      </c>
      <c r="B97" t="s">
        <v>508</v>
      </c>
      <c r="C97" s="17">
        <v>212067.83</v>
      </c>
      <c r="D97" s="17">
        <v>235389.18</v>
      </c>
      <c r="E97" s="17">
        <v>121194.71</v>
      </c>
      <c r="F97" s="17"/>
      <c r="G97" s="17">
        <f t="shared" si="9"/>
        <v>189550.57333333333</v>
      </c>
      <c r="H97" s="15">
        <v>1</v>
      </c>
      <c r="J97" s="17">
        <f t="shared" si="10"/>
        <v>189550.57333333333</v>
      </c>
      <c r="L97" s="4">
        <f t="shared" si="11"/>
        <v>0.004409526903561849</v>
      </c>
      <c r="N97" s="17">
        <f>+L97*(assessment!$J$277*assessment!$F$3)</f>
        <v>143851.19998190142</v>
      </c>
      <c r="P97" s="7">
        <f>+N97/payroll!F97</f>
        <v>0.0009403198514566812</v>
      </c>
      <c r="R97" s="17">
        <f>IF(P97&lt;$R$2,N97,+payroll!F97*$R$2)</f>
        <v>143851.19998190142</v>
      </c>
      <c r="T97" s="6">
        <f t="shared" si="12"/>
        <v>0</v>
      </c>
    </row>
    <row r="98" spans="1:20" ht="12.75">
      <c r="A98" t="s">
        <v>501</v>
      </c>
      <c r="B98" t="s">
        <v>509</v>
      </c>
      <c r="C98" s="17">
        <v>6643189.105186377</v>
      </c>
      <c r="D98" s="17">
        <v>6671267.59599296</v>
      </c>
      <c r="E98" s="17">
        <v>7401768.120461754</v>
      </c>
      <c r="F98" s="17"/>
      <c r="G98" s="17">
        <f t="shared" si="9"/>
        <v>6905408.273880363</v>
      </c>
      <c r="H98" s="15">
        <v>1</v>
      </c>
      <c r="J98" s="17">
        <f t="shared" si="10"/>
        <v>6905408.273880363</v>
      </c>
      <c r="L98" s="4">
        <f t="shared" si="11"/>
        <v>0.1606409467841971</v>
      </c>
      <c r="N98" s="17">
        <f>+L98*(assessment!$J$277*assessment!$F$3)</f>
        <v>5240560.601290229</v>
      </c>
      <c r="P98" s="7">
        <f>+N98/payroll!F98</f>
        <v>0.01140688910717346</v>
      </c>
      <c r="R98" s="17">
        <f>IF(P98&lt;$R$2,N98,+payroll!F98*$R$2)</f>
        <v>5240560.601290229</v>
      </c>
      <c r="T98" s="6">
        <f t="shared" si="12"/>
        <v>0</v>
      </c>
    </row>
    <row r="99" spans="1:20" ht="12.75">
      <c r="A99" t="s">
        <v>529</v>
      </c>
      <c r="B99" t="s">
        <v>581</v>
      </c>
      <c r="C99" s="17">
        <v>0</v>
      </c>
      <c r="D99" s="17">
        <v>0</v>
      </c>
      <c r="E99" s="17">
        <v>0</v>
      </c>
      <c r="F99" s="17"/>
      <c r="G99" s="17">
        <f>IF(SUM(C99:E99)&lt;&gt;0,AVERAGE(C99:E99),0)</f>
        <v>0</v>
      </c>
      <c r="H99" s="15">
        <v>1</v>
      </c>
      <c r="J99" s="17">
        <f>+G99*H99</f>
        <v>0</v>
      </c>
      <c r="L99" s="4">
        <f aca="true" t="shared" si="13" ref="L99:L142">+J99/$J$269</f>
        <v>0</v>
      </c>
      <c r="N99" s="17">
        <f>+L99*(assessment!$J$277*assessment!$F$3)</f>
        <v>0</v>
      </c>
      <c r="P99" s="7">
        <f>+N99/payroll!F99</f>
        <v>0</v>
      </c>
      <c r="R99" s="17">
        <f>IF(P99&lt;$R$2,N99,+payroll!F99*$R$2)</f>
        <v>0</v>
      </c>
      <c r="T99" s="6">
        <f>+N99-R99</f>
        <v>0</v>
      </c>
    </row>
    <row r="100" spans="1:20" ht="12.75">
      <c r="A100" t="s">
        <v>152</v>
      </c>
      <c r="B100" t="s">
        <v>153</v>
      </c>
      <c r="C100" s="17">
        <v>138677.54</v>
      </c>
      <c r="D100" s="17">
        <v>108323.92</v>
      </c>
      <c r="E100" s="17">
        <v>113371.69</v>
      </c>
      <c r="F100" s="17"/>
      <c r="G100" s="17">
        <f t="shared" si="5"/>
        <v>120124.38333333335</v>
      </c>
      <c r="H100" s="15">
        <v>1</v>
      </c>
      <c r="J100" s="17">
        <f t="shared" si="6"/>
        <v>120124.38333333335</v>
      </c>
      <c r="L100" s="4">
        <f t="shared" si="13"/>
        <v>0.002794461081110121</v>
      </c>
      <c r="N100" s="17">
        <f>+L100*(assessment!$J$277*assessment!$F$3)</f>
        <v>91163.19927557374</v>
      </c>
      <c r="P100" s="7">
        <f>+N100/payroll!F100</f>
        <v>0.0034003046405617432</v>
      </c>
      <c r="R100" s="17">
        <f>IF(P100&lt;$R$2,N100,+payroll!F100*$R$2)</f>
        <v>91163.19927557374</v>
      </c>
      <c r="T100" s="6">
        <f t="shared" si="7"/>
        <v>0</v>
      </c>
    </row>
    <row r="101" spans="1:20" ht="12.75">
      <c r="A101" t="s">
        <v>154</v>
      </c>
      <c r="B101" t="s">
        <v>155</v>
      </c>
      <c r="C101" s="17">
        <v>16123.66</v>
      </c>
      <c r="D101" s="17">
        <v>32828.85</v>
      </c>
      <c r="E101" s="17">
        <v>145508.82</v>
      </c>
      <c r="F101" s="17"/>
      <c r="G101" s="17">
        <f t="shared" si="5"/>
        <v>64820.443333333336</v>
      </c>
      <c r="H101" s="15">
        <v>1</v>
      </c>
      <c r="J101" s="17">
        <f t="shared" si="6"/>
        <v>64820.443333333336</v>
      </c>
      <c r="L101" s="4">
        <f t="shared" si="13"/>
        <v>0.0015079220482045125</v>
      </c>
      <c r="N101" s="17">
        <f>+L101*(assessment!$J$277*assessment!$F$3)</f>
        <v>49192.66870515494</v>
      </c>
      <c r="P101" s="7">
        <f>+N101/payroll!F101</f>
        <v>0.006092263655815398</v>
      </c>
      <c r="R101" s="17">
        <f>IF(P101&lt;$R$2,N101,+payroll!F101*$R$2)</f>
        <v>49192.66870515494</v>
      </c>
      <c r="T101" s="6">
        <f t="shared" si="7"/>
        <v>0</v>
      </c>
    </row>
    <row r="102" spans="1:20" ht="12.75">
      <c r="A102" t="s">
        <v>156</v>
      </c>
      <c r="B102" t="s">
        <v>157</v>
      </c>
      <c r="C102" s="17">
        <v>0</v>
      </c>
      <c r="D102" s="17">
        <v>0</v>
      </c>
      <c r="E102" s="17">
        <v>0</v>
      </c>
      <c r="F102" s="17"/>
      <c r="G102" s="17">
        <f t="shared" si="5"/>
        <v>0</v>
      </c>
      <c r="H102" s="15">
        <v>1</v>
      </c>
      <c r="J102" s="17">
        <f t="shared" si="6"/>
        <v>0</v>
      </c>
      <c r="L102" s="4">
        <f t="shared" si="13"/>
        <v>0</v>
      </c>
      <c r="N102" s="17">
        <f>+L102*(assessment!$J$277*assessment!$F$3)</f>
        <v>0</v>
      </c>
      <c r="P102" s="7">
        <f>+N102/payroll!F102</f>
        <v>0</v>
      </c>
      <c r="R102" s="17">
        <f>IF(P102&lt;$R$2,N102,+payroll!F102*$R$2)</f>
        <v>0</v>
      </c>
      <c r="T102" s="6">
        <f t="shared" si="7"/>
        <v>0</v>
      </c>
    </row>
    <row r="103" spans="1:20" ht="12.75">
      <c r="A103" t="s">
        <v>158</v>
      </c>
      <c r="B103" t="s">
        <v>159</v>
      </c>
      <c r="C103" s="17">
        <v>0</v>
      </c>
      <c r="D103" s="17">
        <v>0</v>
      </c>
      <c r="E103" s="17">
        <v>2240.78</v>
      </c>
      <c r="F103" s="17"/>
      <c r="G103" s="17">
        <f t="shared" si="5"/>
        <v>746.9266666666667</v>
      </c>
      <c r="H103" s="15">
        <v>1</v>
      </c>
      <c r="J103" s="17">
        <f t="shared" si="6"/>
        <v>746.9266666666667</v>
      </c>
      <c r="L103" s="4">
        <f t="shared" si="13"/>
        <v>1.7375802002257762E-05</v>
      </c>
      <c r="N103" s="17">
        <f>+L103*(assessment!$J$277*assessment!$F$3)</f>
        <v>566.8476513100939</v>
      </c>
      <c r="P103" s="7">
        <f>+N103/payroll!F103</f>
        <v>2.9516519793124097E-05</v>
      </c>
      <c r="R103" s="17">
        <f>IF(P103&lt;$R$2,N103,+payroll!F103*$R$2)</f>
        <v>566.8476513100939</v>
      </c>
      <c r="T103" s="6">
        <f t="shared" si="7"/>
        <v>0</v>
      </c>
    </row>
    <row r="104" spans="1:20" ht="12.75">
      <c r="A104" t="s">
        <v>160</v>
      </c>
      <c r="B104" t="s">
        <v>495</v>
      </c>
      <c r="C104" s="17">
        <v>89579.52</v>
      </c>
      <c r="D104" s="17">
        <v>103188.96</v>
      </c>
      <c r="E104" s="17">
        <v>82674.72</v>
      </c>
      <c r="F104" s="17"/>
      <c r="G104" s="17">
        <f t="shared" si="5"/>
        <v>91814.40000000001</v>
      </c>
      <c r="H104" s="15">
        <v>1</v>
      </c>
      <c r="J104" s="17">
        <f t="shared" si="6"/>
        <v>91814.40000000001</v>
      </c>
      <c r="L104" s="4">
        <f t="shared" si="13"/>
        <v>0.0021358841591179348</v>
      </c>
      <c r="N104" s="17">
        <f>+L104*(assessment!$J$277*assessment!$F$3)</f>
        <v>69678.56326338885</v>
      </c>
      <c r="P104" s="7">
        <f>+N104/payroll!F104</f>
        <v>0.0004498793228076465</v>
      </c>
      <c r="R104" s="17">
        <f>IF(P104&lt;$R$2,N104,+payroll!F104*$R$2)</f>
        <v>69678.56326338885</v>
      </c>
      <c r="T104" s="6">
        <f t="shared" si="7"/>
        <v>0</v>
      </c>
    </row>
    <row r="105" spans="1:20" ht="12.75">
      <c r="A105" t="s">
        <v>161</v>
      </c>
      <c r="B105" t="s">
        <v>569</v>
      </c>
      <c r="C105" s="17">
        <v>0</v>
      </c>
      <c r="D105" s="17">
        <v>0</v>
      </c>
      <c r="E105" s="17">
        <v>0</v>
      </c>
      <c r="F105" s="17"/>
      <c r="G105" s="17">
        <f>IF(SUM(C105:E105)&lt;&gt;0,AVERAGE(C105:E105),0)</f>
        <v>0</v>
      </c>
      <c r="H105" s="15">
        <v>1</v>
      </c>
      <c r="J105" s="17">
        <f>+G105*H105</f>
        <v>0</v>
      </c>
      <c r="L105" s="4">
        <f t="shared" si="13"/>
        <v>0</v>
      </c>
      <c r="N105" s="17">
        <f>+L105*(assessment!$J$277*assessment!$F$3)</f>
        <v>0</v>
      </c>
      <c r="P105" s="7">
        <f>+N105/payroll!F105</f>
        <v>0</v>
      </c>
      <c r="R105" s="17">
        <f>IF(P105&lt;$R$2,N105,+payroll!F105*$R$2)</f>
        <v>0</v>
      </c>
      <c r="T105" s="6">
        <f>+N105-R105</f>
        <v>0</v>
      </c>
    </row>
    <row r="106" spans="1:20" ht="12.75">
      <c r="A106" t="s">
        <v>536</v>
      </c>
      <c r="B106" t="s">
        <v>537</v>
      </c>
      <c r="C106" s="17"/>
      <c r="D106" s="17"/>
      <c r="E106" s="38">
        <v>0</v>
      </c>
      <c r="F106" s="17"/>
      <c r="G106" s="17">
        <f>IF(SUM(C106:E106)&lt;&gt;0,AVERAGE(C106:E106),0)</f>
        <v>0</v>
      </c>
      <c r="H106" s="15">
        <v>1</v>
      </c>
      <c r="J106" s="17">
        <f>+G106*H106</f>
        <v>0</v>
      </c>
      <c r="L106" s="4">
        <f>+J106/$J$269</f>
        <v>0</v>
      </c>
      <c r="N106" s="17">
        <f>+L106*(assessment!$J$277*assessment!$F$3)</f>
        <v>0</v>
      </c>
      <c r="P106" s="7">
        <f>+N106/payroll!F106</f>
        <v>0</v>
      </c>
      <c r="R106" s="17">
        <f>IF(P106&lt;$R$2,N106,+payroll!F106*$R$2)</f>
        <v>0</v>
      </c>
      <c r="T106" s="6">
        <f>+N106-R106</f>
        <v>0</v>
      </c>
    </row>
    <row r="107" spans="1:20" ht="12.75">
      <c r="A107" t="s">
        <v>162</v>
      </c>
      <c r="B107" t="s">
        <v>163</v>
      </c>
      <c r="C107" s="17">
        <v>31995.12</v>
      </c>
      <c r="D107" s="17">
        <v>350.65</v>
      </c>
      <c r="E107" s="17">
        <v>0</v>
      </c>
      <c r="F107" s="17"/>
      <c r="G107" s="17">
        <f aca="true" t="shared" si="14" ref="G107:G170">IF(SUM(C107:E107)&lt;&gt;0,AVERAGE(C107:E107),0)</f>
        <v>10781.923333333334</v>
      </c>
      <c r="H107" s="15">
        <v>1</v>
      </c>
      <c r="J107" s="17">
        <f aca="true" t="shared" si="15" ref="J107:J170">+G107*H107</f>
        <v>10781.923333333334</v>
      </c>
      <c r="L107" s="4">
        <f t="shared" si="13"/>
        <v>0.0002508205603096105</v>
      </c>
      <c r="N107" s="17">
        <f>+L107*(assessment!$J$277*assessment!$F$3)</f>
        <v>8182.473850318413</v>
      </c>
      <c r="P107" s="7">
        <f>+N107/payroll!F107</f>
        <v>0.0017271975110372997</v>
      </c>
      <c r="R107" s="17">
        <f>IF(P107&lt;$R$2,N107,+payroll!F107*$R$2)</f>
        <v>8182.473850318413</v>
      </c>
      <c r="T107" s="6">
        <f aca="true" t="shared" si="16" ref="T107:T170">+N107-R107</f>
        <v>0</v>
      </c>
    </row>
    <row r="108" spans="1:20" ht="12.75">
      <c r="A108" t="s">
        <v>164</v>
      </c>
      <c r="B108" t="s">
        <v>165</v>
      </c>
      <c r="C108" s="17">
        <v>5891678.210000001</v>
      </c>
      <c r="D108" s="17">
        <v>6422080.150000003</v>
      </c>
      <c r="E108" s="17">
        <v>6852521.909999996</v>
      </c>
      <c r="F108" s="17"/>
      <c r="G108" s="17">
        <f t="shared" si="14"/>
        <v>6388760.09</v>
      </c>
      <c r="H108" s="15">
        <v>1</v>
      </c>
      <c r="J108" s="17">
        <f t="shared" si="15"/>
        <v>6388760.09</v>
      </c>
      <c r="L108" s="4">
        <f t="shared" si="13"/>
        <v>0.14862212760346818</v>
      </c>
      <c r="N108" s="17">
        <f>+L108*(assessment!$J$277*assessment!$F$3)</f>
        <v>4848472.833299338</v>
      </c>
      <c r="P108" s="7">
        <f>+N108/payroll!F108</f>
        <v>0.031663844451264855</v>
      </c>
      <c r="R108" s="17">
        <f>IF(P108&lt;$R$2,N108,+payroll!F108*$R$2)</f>
        <v>4848472.833299338</v>
      </c>
      <c r="T108" s="6">
        <f t="shared" si="16"/>
        <v>0</v>
      </c>
    </row>
    <row r="109" spans="1:20" ht="12.75">
      <c r="A109" t="s">
        <v>166</v>
      </c>
      <c r="B109" t="s">
        <v>167</v>
      </c>
      <c r="C109" s="17">
        <v>13767109.669999998</v>
      </c>
      <c r="D109" s="17">
        <v>14529895.919999987</v>
      </c>
      <c r="E109" s="17">
        <v>14510543.300000021</v>
      </c>
      <c r="F109" s="17"/>
      <c r="G109" s="17">
        <f t="shared" si="14"/>
        <v>14269182.963333337</v>
      </c>
      <c r="H109" s="15">
        <v>1</v>
      </c>
      <c r="J109" s="17">
        <f t="shared" si="15"/>
        <v>14269182.963333337</v>
      </c>
      <c r="L109" s="4">
        <f t="shared" si="13"/>
        <v>0.3319449003090929</v>
      </c>
      <c r="N109" s="17">
        <f>+L109*(assessment!$J$277*assessment!$F$3)</f>
        <v>10828978.546148447</v>
      </c>
      <c r="P109" s="7">
        <f>+N109/payroll!F109</f>
        <v>0.008686943987194279</v>
      </c>
      <c r="R109" s="17">
        <f>IF(P109&lt;$R$2,N109,+payroll!F109*$R$2)</f>
        <v>10828978.546148447</v>
      </c>
      <c r="T109" s="6">
        <f t="shared" si="16"/>
        <v>0</v>
      </c>
    </row>
    <row r="110" spans="1:20" ht="12.75">
      <c r="A110" t="s">
        <v>544</v>
      </c>
      <c r="B110" t="s">
        <v>543</v>
      </c>
      <c r="C110" s="17">
        <v>49554.65</v>
      </c>
      <c r="D110" s="17">
        <v>179281.36</v>
      </c>
      <c r="E110" s="17">
        <v>41032.03</v>
      </c>
      <c r="F110" s="17"/>
      <c r="G110" s="17">
        <f>IF(SUM(C110:E110)&lt;&gt;0,AVERAGE(C110:E110),0)</f>
        <v>89956.01333333332</v>
      </c>
      <c r="H110" s="15">
        <v>1</v>
      </c>
      <c r="J110" s="17">
        <f>+G110*H110</f>
        <v>89956.01333333332</v>
      </c>
      <c r="L110" s="4">
        <f>+J110/$J$269</f>
        <v>0.0020926523932636746</v>
      </c>
      <c r="N110" s="17">
        <f>+L110*(assessment!$J$277*assessment!$F$3)</f>
        <v>68268.22117193943</v>
      </c>
      <c r="P110" s="7">
        <f>+N110/payroll!F110</f>
        <v>0.0011259019931222046</v>
      </c>
      <c r="R110" s="17">
        <f>IF(P110&lt;$R$2,N110,+payroll!F110*$R$2)</f>
        <v>68268.22117193943</v>
      </c>
      <c r="T110" s="6">
        <f>+N110-R110</f>
        <v>0</v>
      </c>
    </row>
    <row r="111" spans="1:20" ht="12.75">
      <c r="A111" t="s">
        <v>168</v>
      </c>
      <c r="B111" t="s">
        <v>169</v>
      </c>
      <c r="C111" s="17">
        <v>22212.84</v>
      </c>
      <c r="D111" s="17">
        <v>25984.65</v>
      </c>
      <c r="E111" s="17">
        <v>75413.52</v>
      </c>
      <c r="F111" s="17"/>
      <c r="G111" s="17">
        <f t="shared" si="14"/>
        <v>41203.670000000006</v>
      </c>
      <c r="H111" s="15">
        <v>1</v>
      </c>
      <c r="J111" s="17">
        <f t="shared" si="15"/>
        <v>41203.670000000006</v>
      </c>
      <c r="L111" s="4">
        <f t="shared" si="13"/>
        <v>0.0009585235654812629</v>
      </c>
      <c r="N111" s="17">
        <f>+L111*(assessment!$J$277*assessment!$F$3)</f>
        <v>31269.741203763206</v>
      </c>
      <c r="P111" s="7">
        <f>+N111/payroll!F111</f>
        <v>0.000515348332382178</v>
      </c>
      <c r="R111" s="17">
        <f>IF(P111&lt;$R$2,N111,+payroll!F111*$R$2)</f>
        <v>31269.741203763206</v>
      </c>
      <c r="T111" s="6">
        <f t="shared" si="16"/>
        <v>0</v>
      </c>
    </row>
    <row r="112" spans="1:20" ht="12.75">
      <c r="A112" t="s">
        <v>170</v>
      </c>
      <c r="B112" t="s">
        <v>171</v>
      </c>
      <c r="C112" s="17">
        <v>106046.89</v>
      </c>
      <c r="D112" s="17">
        <v>260984.81</v>
      </c>
      <c r="E112" s="17">
        <v>53695.41</v>
      </c>
      <c r="F112" s="17"/>
      <c r="G112" s="17">
        <f t="shared" si="14"/>
        <v>140242.37</v>
      </c>
      <c r="H112" s="15">
        <v>1</v>
      </c>
      <c r="J112" s="17">
        <f t="shared" si="15"/>
        <v>140242.37</v>
      </c>
      <c r="L112" s="4">
        <f t="shared" si="13"/>
        <v>0.0032624670696552636</v>
      </c>
      <c r="N112" s="17">
        <f>+L112*(assessment!$J$277*assessment!$F$3)</f>
        <v>106430.87413578463</v>
      </c>
      <c r="P112" s="7">
        <f>+N112/payroll!F112</f>
        <v>0.0014432464744122985</v>
      </c>
      <c r="R112" s="17">
        <f>IF(P112&lt;$R$2,N112,+payroll!F112*$R$2)</f>
        <v>106430.87413578463</v>
      </c>
      <c r="T112" s="6">
        <f t="shared" si="16"/>
        <v>0</v>
      </c>
    </row>
    <row r="113" spans="1:20" ht="12.75">
      <c r="A113" t="s">
        <v>172</v>
      </c>
      <c r="B113" t="s">
        <v>173</v>
      </c>
      <c r="C113" s="17">
        <v>174480.24</v>
      </c>
      <c r="D113" s="17">
        <v>163382.97</v>
      </c>
      <c r="E113" s="17">
        <v>160491.54</v>
      </c>
      <c r="F113" s="17"/>
      <c r="G113" s="17">
        <f t="shared" si="14"/>
        <v>166118.25</v>
      </c>
      <c r="H113" s="15">
        <v>1</v>
      </c>
      <c r="J113" s="17">
        <f t="shared" si="15"/>
        <v>166118.25</v>
      </c>
      <c r="L113" s="4">
        <f t="shared" si="13"/>
        <v>0.00386441929278406</v>
      </c>
      <c r="N113" s="17">
        <f>+L113*(assessment!$J$277*assessment!$F$3)</f>
        <v>126068.25282121803</v>
      </c>
      <c r="P113" s="7">
        <f>+N113/payroll!F113</f>
        <v>0.001866639497896156</v>
      </c>
      <c r="R113" s="17">
        <f>IF(P113&lt;$R$2,N113,+payroll!F113*$R$2)</f>
        <v>126068.25282121803</v>
      </c>
      <c r="T113" s="6">
        <f t="shared" si="16"/>
        <v>0</v>
      </c>
    </row>
    <row r="114" spans="1:20" ht="12.75">
      <c r="A114" t="s">
        <v>174</v>
      </c>
      <c r="B114" t="s">
        <v>175</v>
      </c>
      <c r="C114" s="17">
        <v>410147.04</v>
      </c>
      <c r="D114" s="17">
        <v>441508.28</v>
      </c>
      <c r="E114" s="17">
        <v>497273.12</v>
      </c>
      <c r="F114" s="17"/>
      <c r="G114" s="17">
        <f t="shared" si="14"/>
        <v>449642.8133333333</v>
      </c>
      <c r="H114" s="15">
        <v>1</v>
      </c>
      <c r="J114" s="17">
        <f t="shared" si="15"/>
        <v>449642.8133333333</v>
      </c>
      <c r="L114" s="4">
        <f t="shared" si="13"/>
        <v>0.010460069033396602</v>
      </c>
      <c r="N114" s="17">
        <f>+L114*(assessment!$J$277*assessment!$F$3)</f>
        <v>341236.9433855125</v>
      </c>
      <c r="P114" s="7">
        <f>+N114/payroll!F114</f>
        <v>0.0010101249294379745</v>
      </c>
      <c r="R114" s="17">
        <f>IF(P114&lt;$R$2,N114,+payroll!F114*$R$2)</f>
        <v>341236.9433855125</v>
      </c>
      <c r="T114" s="6">
        <f t="shared" si="16"/>
        <v>0</v>
      </c>
    </row>
    <row r="115" spans="1:20" ht="12.75">
      <c r="A115" t="s">
        <v>176</v>
      </c>
      <c r="B115" t="s">
        <v>177</v>
      </c>
      <c r="C115" s="17">
        <v>176077.23</v>
      </c>
      <c r="D115" s="17">
        <v>152076.12</v>
      </c>
      <c r="E115" s="17">
        <v>206332.05</v>
      </c>
      <c r="F115" s="17"/>
      <c r="G115" s="17">
        <f t="shared" si="14"/>
        <v>178161.79999999996</v>
      </c>
      <c r="H115" s="15">
        <v>1</v>
      </c>
      <c r="J115" s="17">
        <f t="shared" si="15"/>
        <v>178161.79999999996</v>
      </c>
      <c r="L115" s="4">
        <f t="shared" si="13"/>
        <v>0.004144589153552575</v>
      </c>
      <c r="N115" s="17">
        <f>+L115*(assessment!$J$277*assessment!$F$3)</f>
        <v>135208.1836010389</v>
      </c>
      <c r="P115" s="7">
        <f>+N115/payroll!F115</f>
        <v>0.001707436210400215</v>
      </c>
      <c r="R115" s="17">
        <f>IF(P115&lt;$R$2,N115,+payroll!F115*$R$2)</f>
        <v>135208.1836010389</v>
      </c>
      <c r="T115" s="6">
        <f t="shared" si="16"/>
        <v>0</v>
      </c>
    </row>
    <row r="116" spans="1:20" ht="12.75">
      <c r="A116" t="s">
        <v>178</v>
      </c>
      <c r="B116" t="s">
        <v>179</v>
      </c>
      <c r="C116" s="17">
        <v>463668.25</v>
      </c>
      <c r="D116" s="17">
        <v>457896.4</v>
      </c>
      <c r="E116" s="17">
        <v>427422.88</v>
      </c>
      <c r="F116" s="17"/>
      <c r="G116" s="17">
        <f t="shared" si="14"/>
        <v>449662.51</v>
      </c>
      <c r="H116" s="15">
        <v>1</v>
      </c>
      <c r="J116" s="17">
        <f t="shared" si="15"/>
        <v>449662.51</v>
      </c>
      <c r="L116" s="4">
        <f t="shared" si="13"/>
        <v>0.010460527238191502</v>
      </c>
      <c r="N116" s="17">
        <f>+L116*(assessment!$J$277*assessment!$F$3)</f>
        <v>341251.89131780213</v>
      </c>
      <c r="P116" s="7">
        <f>+N116/payroll!F116</f>
        <v>0.0012751975242810741</v>
      </c>
      <c r="R116" s="17">
        <f>IF(P116&lt;$R$2,N116,+payroll!F116*$R$2)</f>
        <v>341251.89131780213</v>
      </c>
      <c r="T116" s="6">
        <f t="shared" si="16"/>
        <v>0</v>
      </c>
    </row>
    <row r="117" spans="1:20" ht="12.75">
      <c r="A117" t="s">
        <v>180</v>
      </c>
      <c r="B117" t="s">
        <v>181</v>
      </c>
      <c r="C117" s="17">
        <v>177552.03</v>
      </c>
      <c r="D117" s="17">
        <v>262694.88</v>
      </c>
      <c r="E117" s="17">
        <v>135117.44</v>
      </c>
      <c r="F117" s="17"/>
      <c r="G117" s="17">
        <f t="shared" si="14"/>
        <v>191788.1166666667</v>
      </c>
      <c r="H117" s="15">
        <v>1</v>
      </c>
      <c r="J117" s="17">
        <f t="shared" si="15"/>
        <v>191788.1166666667</v>
      </c>
      <c r="L117" s="4">
        <f t="shared" si="13"/>
        <v>0.004461579014788483</v>
      </c>
      <c r="N117" s="17">
        <f>+L117*(assessment!$J$277*assessment!$F$3)</f>
        <v>145549.2866078146</v>
      </c>
      <c r="P117" s="7">
        <f>+N117/payroll!F117</f>
        <v>0.0021781720605155448</v>
      </c>
      <c r="R117" s="17">
        <f>IF(P117&lt;$R$2,N117,+payroll!F117*$R$2)</f>
        <v>145549.2866078146</v>
      </c>
      <c r="T117" s="6">
        <f t="shared" si="16"/>
        <v>0</v>
      </c>
    </row>
    <row r="118" spans="1:20" ht="12.75">
      <c r="A118" t="s">
        <v>182</v>
      </c>
      <c r="B118" t="s">
        <v>183</v>
      </c>
      <c r="C118" s="17">
        <v>64720.89</v>
      </c>
      <c r="D118" s="17">
        <v>13779.42</v>
      </c>
      <c r="E118" s="17">
        <v>22364.27</v>
      </c>
      <c r="F118" s="17"/>
      <c r="G118" s="17">
        <f t="shared" si="14"/>
        <v>33621.526666666665</v>
      </c>
      <c r="H118" s="15">
        <v>1</v>
      </c>
      <c r="J118" s="17">
        <f t="shared" si="15"/>
        <v>33621.526666666665</v>
      </c>
      <c r="L118" s="4">
        <f t="shared" si="13"/>
        <v>0.0007821396884660199</v>
      </c>
      <c r="N118" s="17">
        <f>+L118*(assessment!$J$277*assessment!$F$3)</f>
        <v>25515.601832120537</v>
      </c>
      <c r="P118" s="7">
        <f>+N118/payroll!F118</f>
        <v>0.0007475493081759322</v>
      </c>
      <c r="R118" s="17">
        <f>IF(P118&lt;$R$2,N118,+payroll!F118*$R$2)</f>
        <v>25515.601832120537</v>
      </c>
      <c r="T118" s="6">
        <f t="shared" si="16"/>
        <v>0</v>
      </c>
    </row>
    <row r="119" spans="1:20" ht="12.75">
      <c r="A119" t="s">
        <v>184</v>
      </c>
      <c r="B119" t="s">
        <v>185</v>
      </c>
      <c r="C119" s="17">
        <v>63350.26</v>
      </c>
      <c r="D119" s="17">
        <v>54234.66</v>
      </c>
      <c r="E119" s="17">
        <v>22234.66</v>
      </c>
      <c r="F119" s="17"/>
      <c r="G119" s="17">
        <f t="shared" si="14"/>
        <v>46606.52666666667</v>
      </c>
      <c r="H119" s="15">
        <v>1</v>
      </c>
      <c r="J119" s="17">
        <f t="shared" si="15"/>
        <v>46606.52666666667</v>
      </c>
      <c r="L119" s="4">
        <f t="shared" si="13"/>
        <v>0.0010842105597688482</v>
      </c>
      <c r="N119" s="17">
        <f>+L119*(assessment!$J$277*assessment!$F$3)</f>
        <v>35370.00532411204</v>
      </c>
      <c r="P119" s="7">
        <f>+N119/payroll!F119</f>
        <v>0.0009823441288139404</v>
      </c>
      <c r="R119" s="17">
        <f>IF(P119&lt;$R$2,N119,+payroll!F119*$R$2)</f>
        <v>35370.00532411204</v>
      </c>
      <c r="T119" s="6">
        <f t="shared" si="16"/>
        <v>0</v>
      </c>
    </row>
    <row r="120" spans="1:20" ht="12.75">
      <c r="A120" t="s">
        <v>186</v>
      </c>
      <c r="B120" t="s">
        <v>570</v>
      </c>
      <c r="C120" s="17">
        <v>407901.97</v>
      </c>
      <c r="D120" s="17">
        <v>278219.16</v>
      </c>
      <c r="E120" s="17">
        <v>235778.07</v>
      </c>
      <c r="F120" s="17"/>
      <c r="G120" s="17">
        <f t="shared" si="14"/>
        <v>307299.73333333334</v>
      </c>
      <c r="H120" s="15">
        <v>1</v>
      </c>
      <c r="J120" s="17">
        <f t="shared" si="15"/>
        <v>307299.73333333334</v>
      </c>
      <c r="L120" s="4">
        <f t="shared" si="13"/>
        <v>0.007148733014950075</v>
      </c>
      <c r="N120" s="17">
        <f>+L120*(assessment!$J$277*assessment!$F$3)</f>
        <v>233211.82635718564</v>
      </c>
      <c r="P120" s="7">
        <f>+N120/payroll!F120</f>
        <v>0.0008249686721729853</v>
      </c>
      <c r="R120" s="17">
        <f>IF(P120&lt;$R$2,N120,+payroll!F120*$R$2)</f>
        <v>233211.82635718564</v>
      </c>
      <c r="T120" s="6">
        <f t="shared" si="16"/>
        <v>0</v>
      </c>
    </row>
    <row r="121" spans="1:20" ht="12.75">
      <c r="A121" t="s">
        <v>187</v>
      </c>
      <c r="B121" t="s">
        <v>188</v>
      </c>
      <c r="C121" s="17">
        <v>363186.45</v>
      </c>
      <c r="D121" s="17">
        <v>347040.92</v>
      </c>
      <c r="E121" s="17">
        <v>302246.34</v>
      </c>
      <c r="F121" s="17"/>
      <c r="G121" s="17">
        <f t="shared" si="14"/>
        <v>337491.23666666663</v>
      </c>
      <c r="H121" s="15">
        <v>1</v>
      </c>
      <c r="J121" s="17">
        <f t="shared" si="15"/>
        <v>337491.23666666663</v>
      </c>
      <c r="L121" s="4">
        <f t="shared" si="13"/>
        <v>0.00785107985498413</v>
      </c>
      <c r="N121" s="17">
        <f>+L121*(assessment!$J$277*assessment!$F$3)</f>
        <v>256124.3605024665</v>
      </c>
      <c r="P121" s="7">
        <f>+N121/payroll!F121</f>
        <v>0.0012154705148442447</v>
      </c>
      <c r="R121" s="17">
        <f>IF(P121&lt;$R$2,N121,+payroll!F121*$R$2)</f>
        <v>256124.3605024665</v>
      </c>
      <c r="T121" s="6">
        <f t="shared" si="16"/>
        <v>0</v>
      </c>
    </row>
    <row r="122" spans="1:20" ht="12.75">
      <c r="A122" t="s">
        <v>189</v>
      </c>
      <c r="B122" t="s">
        <v>190</v>
      </c>
      <c r="C122" s="17">
        <v>152302.99</v>
      </c>
      <c r="D122" s="17">
        <v>168114.56</v>
      </c>
      <c r="E122" s="17">
        <v>121697.7</v>
      </c>
      <c r="F122" s="17"/>
      <c r="G122" s="17">
        <f t="shared" si="14"/>
        <v>147371.75</v>
      </c>
      <c r="H122" s="15">
        <v>1</v>
      </c>
      <c r="J122" s="17">
        <f t="shared" si="15"/>
        <v>147371.75</v>
      </c>
      <c r="L122" s="4">
        <f t="shared" si="13"/>
        <v>0.003428318284784178</v>
      </c>
      <c r="N122" s="17">
        <f>+L122*(assessment!$J$277*assessment!$F$3)</f>
        <v>111841.40838050809</v>
      </c>
      <c r="P122" s="7">
        <f>+N122/payroll!F122</f>
        <v>0.0012261080523441354</v>
      </c>
      <c r="R122" s="17">
        <f>IF(P122&lt;$R$2,N122,+payroll!F122*$R$2)</f>
        <v>111841.40838050809</v>
      </c>
      <c r="T122" s="6">
        <f t="shared" si="16"/>
        <v>0</v>
      </c>
    </row>
    <row r="123" spans="1:20" ht="12.75">
      <c r="A123" t="s">
        <v>191</v>
      </c>
      <c r="B123" t="s">
        <v>571</v>
      </c>
      <c r="C123" s="17">
        <v>290223.72</v>
      </c>
      <c r="D123" s="17">
        <v>491442.01</v>
      </c>
      <c r="E123" s="17">
        <v>389326.07</v>
      </c>
      <c r="F123" s="17"/>
      <c r="G123" s="17">
        <f t="shared" si="14"/>
        <v>390330.60000000003</v>
      </c>
      <c r="H123" s="15">
        <v>1</v>
      </c>
      <c r="J123" s="17">
        <f t="shared" si="15"/>
        <v>390330.60000000003</v>
      </c>
      <c r="L123" s="4">
        <f t="shared" si="13"/>
        <v>0.00908028528595731</v>
      </c>
      <c r="N123" s="17">
        <f>+L123*(assessment!$J$277*assessment!$F$3)</f>
        <v>296224.5073293135</v>
      </c>
      <c r="P123" s="7">
        <f>+N123/payroll!F123</f>
        <v>0.0017824286213158746</v>
      </c>
      <c r="R123" s="17">
        <f>IF(P123&lt;$R$2,N123,+payroll!F123*$R$2)</f>
        <v>296224.5073293135</v>
      </c>
      <c r="T123" s="6">
        <f t="shared" si="16"/>
        <v>0</v>
      </c>
    </row>
    <row r="124" spans="1:20" ht="12.75">
      <c r="A124" t="s">
        <v>192</v>
      </c>
      <c r="B124" t="s">
        <v>193</v>
      </c>
      <c r="C124" s="17">
        <v>115633.83</v>
      </c>
      <c r="D124" s="17">
        <v>110170.4</v>
      </c>
      <c r="E124" s="17">
        <v>54345.16</v>
      </c>
      <c r="F124" s="17"/>
      <c r="G124" s="17">
        <f t="shared" si="14"/>
        <v>93383.13</v>
      </c>
      <c r="H124" s="15">
        <v>1</v>
      </c>
      <c r="J124" s="17">
        <f t="shared" si="15"/>
        <v>93383.13</v>
      </c>
      <c r="L124" s="4">
        <f t="shared" si="13"/>
        <v>0.002172377623726243</v>
      </c>
      <c r="N124" s="17">
        <f>+L124*(assessment!$J$277*assessment!$F$3)</f>
        <v>70869.08296997272</v>
      </c>
      <c r="P124" s="7">
        <f>+N124/payroll!F124</f>
        <v>0.0009220103257468862</v>
      </c>
      <c r="R124" s="17">
        <f>IF(P124&lt;$R$2,N124,+payroll!F124*$R$2)</f>
        <v>70869.08296997272</v>
      </c>
      <c r="T124" s="6">
        <f t="shared" si="16"/>
        <v>0</v>
      </c>
    </row>
    <row r="125" spans="1:20" ht="12.75">
      <c r="A125" t="s">
        <v>194</v>
      </c>
      <c r="B125" t="s">
        <v>195</v>
      </c>
      <c r="C125" s="17">
        <v>7688.59</v>
      </c>
      <c r="D125" s="17">
        <v>5882.44</v>
      </c>
      <c r="E125" s="17">
        <v>8389.51</v>
      </c>
      <c r="F125" s="17"/>
      <c r="G125" s="17">
        <f t="shared" si="14"/>
        <v>7320.18</v>
      </c>
      <c r="H125" s="15">
        <v>1</v>
      </c>
      <c r="J125" s="17">
        <f t="shared" si="15"/>
        <v>7320.18</v>
      </c>
      <c r="L125" s="4">
        <f t="shared" si="13"/>
        <v>0.00017028980752356842</v>
      </c>
      <c r="N125" s="17">
        <f>+L125*(assessment!$J$277*assessment!$F$3)</f>
        <v>5555.333642973146</v>
      </c>
      <c r="P125" s="7">
        <f>+N125/payroll!F125</f>
        <v>0.0002721695382748303</v>
      </c>
      <c r="R125" s="17">
        <f>IF(P125&lt;$R$2,N125,+payroll!F125*$R$2)</f>
        <v>5555.333642973146</v>
      </c>
      <c r="T125" s="6">
        <f t="shared" si="16"/>
        <v>0</v>
      </c>
    </row>
    <row r="126" spans="1:20" ht="12.75">
      <c r="A126" t="s">
        <v>196</v>
      </c>
      <c r="B126" t="s">
        <v>572</v>
      </c>
      <c r="C126" s="17">
        <v>0</v>
      </c>
      <c r="D126" s="17">
        <v>0</v>
      </c>
      <c r="E126" s="17">
        <v>0</v>
      </c>
      <c r="F126" s="17"/>
      <c r="G126" s="17">
        <f t="shared" si="14"/>
        <v>0</v>
      </c>
      <c r="H126" s="15">
        <v>1</v>
      </c>
      <c r="J126" s="17">
        <f t="shared" si="15"/>
        <v>0</v>
      </c>
      <c r="L126" s="4">
        <f t="shared" si="13"/>
        <v>0</v>
      </c>
      <c r="N126" s="17">
        <f>+L126*(assessment!$J$277*assessment!$F$3)</f>
        <v>0</v>
      </c>
      <c r="P126" s="7">
        <f>+N126/payroll!F126</f>
        <v>0</v>
      </c>
      <c r="R126" s="17">
        <f>IF(P126&lt;$R$2,N126,+payroll!F126*$R$2)</f>
        <v>0</v>
      </c>
      <c r="T126" s="6">
        <f t="shared" si="16"/>
        <v>0</v>
      </c>
    </row>
    <row r="127" spans="1:20" ht="12.75">
      <c r="A127" t="s">
        <v>197</v>
      </c>
      <c r="B127" t="s">
        <v>198</v>
      </c>
      <c r="C127" s="17">
        <v>113941.15</v>
      </c>
      <c r="D127" s="17">
        <v>106478.06</v>
      </c>
      <c r="E127" s="17">
        <v>20388.24</v>
      </c>
      <c r="F127" s="17"/>
      <c r="G127" s="17">
        <f t="shared" si="14"/>
        <v>80269.15</v>
      </c>
      <c r="H127" s="15">
        <v>1</v>
      </c>
      <c r="J127" s="17">
        <f t="shared" si="15"/>
        <v>80269.15</v>
      </c>
      <c r="L127" s="4">
        <f t="shared" si="13"/>
        <v>0.001867306282575079</v>
      </c>
      <c r="N127" s="17">
        <f>+L127*(assessment!$J$277*assessment!$F$3)</f>
        <v>60916.795691889805</v>
      </c>
      <c r="P127" s="7">
        <f>+N127/payroll!F127</f>
        <v>0.0013690879597758046</v>
      </c>
      <c r="R127" s="17">
        <f>IF(P127&lt;$R$2,N127,+payroll!F127*$R$2)</f>
        <v>60916.795691889805</v>
      </c>
      <c r="T127" s="6">
        <f t="shared" si="16"/>
        <v>0</v>
      </c>
    </row>
    <row r="128" spans="1:20" ht="12.75">
      <c r="A128" t="s">
        <v>199</v>
      </c>
      <c r="B128" t="s">
        <v>200</v>
      </c>
      <c r="C128" s="17">
        <v>109390.58</v>
      </c>
      <c r="D128" s="17">
        <v>151975.47</v>
      </c>
      <c r="E128" s="17">
        <v>135932.66</v>
      </c>
      <c r="F128" s="17"/>
      <c r="G128" s="17">
        <f t="shared" si="14"/>
        <v>132432.90333333332</v>
      </c>
      <c r="H128" s="15">
        <v>1</v>
      </c>
      <c r="J128" s="17">
        <f t="shared" si="15"/>
        <v>132432.90333333332</v>
      </c>
      <c r="L128" s="4">
        <f t="shared" si="13"/>
        <v>0.0030807949556459916</v>
      </c>
      <c r="N128" s="17">
        <f>+L128*(assessment!$J$277*assessment!$F$3)</f>
        <v>100504.2175635404</v>
      </c>
      <c r="P128" s="7">
        <f>+N128/payroll!F128</f>
        <v>0.0011383876916566124</v>
      </c>
      <c r="R128" s="17">
        <f>IF(P128&lt;$R$2,N128,+payroll!F128*$R$2)</f>
        <v>100504.2175635404</v>
      </c>
      <c r="T128" s="6">
        <f t="shared" si="16"/>
        <v>0</v>
      </c>
    </row>
    <row r="129" spans="1:20" ht="12.75">
      <c r="A129" t="s">
        <v>201</v>
      </c>
      <c r="B129" t="s">
        <v>573</v>
      </c>
      <c r="C129" s="17">
        <v>9156.23</v>
      </c>
      <c r="D129" s="17">
        <v>642.7</v>
      </c>
      <c r="E129" s="17">
        <v>3181.98</v>
      </c>
      <c r="F129" s="17"/>
      <c r="G129" s="17">
        <f t="shared" si="14"/>
        <v>4326.97</v>
      </c>
      <c r="H129" s="15">
        <v>1</v>
      </c>
      <c r="J129" s="17">
        <f t="shared" si="15"/>
        <v>4326.97</v>
      </c>
      <c r="L129" s="4">
        <f t="shared" si="13"/>
        <v>0.00010065857512523666</v>
      </c>
      <c r="N129" s="17">
        <f>+L129*(assessment!$J$277*assessment!$F$3)</f>
        <v>3283.7665211969534</v>
      </c>
      <c r="P129" s="7">
        <f>+N129/payroll!F129</f>
        <v>0.00019138710142792875</v>
      </c>
      <c r="R129" s="17">
        <f>IF(P129&lt;$R$2,N129,+payroll!F129*$R$2)</f>
        <v>3283.7665211969534</v>
      </c>
      <c r="T129" s="6">
        <f t="shared" si="16"/>
        <v>0</v>
      </c>
    </row>
    <row r="130" spans="1:20" ht="12.75">
      <c r="A130" t="s">
        <v>496</v>
      </c>
      <c r="B130" t="s">
        <v>497</v>
      </c>
      <c r="C130" s="17">
        <v>0</v>
      </c>
      <c r="D130" s="17">
        <v>0</v>
      </c>
      <c r="E130" s="17">
        <v>0</v>
      </c>
      <c r="F130" s="17"/>
      <c r="G130" s="17">
        <f>IF(SUM(C130:E130)&lt;&gt;0,AVERAGE(C130:E130),0)</f>
        <v>0</v>
      </c>
      <c r="H130" s="15">
        <v>1</v>
      </c>
      <c r="J130" s="17">
        <f>+G130*H130</f>
        <v>0</v>
      </c>
      <c r="L130" s="4">
        <f t="shared" si="13"/>
        <v>0</v>
      </c>
      <c r="N130" s="17">
        <f>+L130*(assessment!$J$277*assessment!$F$3)</f>
        <v>0</v>
      </c>
      <c r="P130" s="7">
        <f>+N130/payroll!F130</f>
        <v>0</v>
      </c>
      <c r="R130" s="17">
        <f>IF(P130&lt;$R$2,N130,+payroll!F130*$R$2)</f>
        <v>0</v>
      </c>
      <c r="T130" s="6">
        <f>+N130-R130</f>
        <v>0</v>
      </c>
    </row>
    <row r="131" spans="1:20" ht="12.75">
      <c r="A131" t="s">
        <v>202</v>
      </c>
      <c r="B131" t="s">
        <v>522</v>
      </c>
      <c r="C131" s="17">
        <v>48393.47</v>
      </c>
      <c r="D131" s="17">
        <v>47721.01</v>
      </c>
      <c r="E131" s="17">
        <v>86638.23</v>
      </c>
      <c r="F131" s="17"/>
      <c r="G131" s="17">
        <f t="shared" si="14"/>
        <v>60917.57000000001</v>
      </c>
      <c r="H131" s="15">
        <v>1</v>
      </c>
      <c r="J131" s="17">
        <f t="shared" si="15"/>
        <v>60917.57000000001</v>
      </c>
      <c r="L131" s="4">
        <f t="shared" si="13"/>
        <v>0.0014171292604968058</v>
      </c>
      <c r="N131" s="17">
        <f>+L131*(assessment!$J$277*assessment!$F$3)</f>
        <v>46230.75198549376</v>
      </c>
      <c r="P131" s="7">
        <f>+N131/payroll!F131</f>
        <v>0.003150760442950567</v>
      </c>
      <c r="R131" s="17">
        <f>IF(P131&lt;$R$2,N131,+payroll!F131*$R$2)</f>
        <v>46230.75198549376</v>
      </c>
      <c r="T131" s="6">
        <f t="shared" si="16"/>
        <v>0</v>
      </c>
    </row>
    <row r="132" spans="1:20" ht="12.75">
      <c r="A132" t="s">
        <v>203</v>
      </c>
      <c r="B132" t="s">
        <v>204</v>
      </c>
      <c r="C132" s="17">
        <v>244711.14</v>
      </c>
      <c r="D132" s="17">
        <v>133905.61</v>
      </c>
      <c r="E132" s="17">
        <v>98943.3</v>
      </c>
      <c r="F132" s="17"/>
      <c r="G132" s="17">
        <f t="shared" si="14"/>
        <v>159186.68333333332</v>
      </c>
      <c r="H132" s="15">
        <v>1</v>
      </c>
      <c r="J132" s="17">
        <f t="shared" si="15"/>
        <v>159186.68333333332</v>
      </c>
      <c r="L132" s="4">
        <f t="shared" si="13"/>
        <v>0.003703169821664026</v>
      </c>
      <c r="N132" s="17">
        <f>+L132*(assessment!$J$277*assessment!$F$3)</f>
        <v>120807.84044039618</v>
      </c>
      <c r="P132" s="7">
        <f>+N132/payroll!F132</f>
        <v>0.0069527130173347015</v>
      </c>
      <c r="R132" s="17">
        <f>IF(P132&lt;$R$2,N132,+payroll!F132*$R$2)</f>
        <v>120807.84044039618</v>
      </c>
      <c r="T132" s="6">
        <f t="shared" si="16"/>
        <v>0</v>
      </c>
    </row>
    <row r="133" spans="1:20" ht="12.75">
      <c r="A133" t="s">
        <v>588</v>
      </c>
      <c r="B133" t="s">
        <v>589</v>
      </c>
      <c r="C133" s="17"/>
      <c r="D133" s="17"/>
      <c r="E133" s="38">
        <v>0</v>
      </c>
      <c r="F133" s="17"/>
      <c r="G133" s="17">
        <f>IF(SUM(C133:E133)&lt;&gt;0,AVERAGE(C133:E133),0)</f>
        <v>0</v>
      </c>
      <c r="H133" s="15">
        <v>1</v>
      </c>
      <c r="J133" s="17">
        <f>+G133*H133</f>
        <v>0</v>
      </c>
      <c r="L133" s="4">
        <f>+J133/$J$269</f>
        <v>0</v>
      </c>
      <c r="N133" s="17">
        <f>+L133*(assessment!$J$277*assessment!$F$3)</f>
        <v>0</v>
      </c>
      <c r="P133" s="7">
        <f>+N133/payroll!F133</f>
        <v>0</v>
      </c>
      <c r="R133" s="17">
        <f>IF(P133&lt;$R$2,N133,+payroll!F133*$R$2)</f>
        <v>0</v>
      </c>
      <c r="T133" s="6">
        <f>+N133-R133</f>
        <v>0</v>
      </c>
    </row>
    <row r="134" spans="1:20" ht="12.75">
      <c r="A134" t="s">
        <v>205</v>
      </c>
      <c r="B134" t="s">
        <v>206</v>
      </c>
      <c r="C134" s="17">
        <v>2726.47</v>
      </c>
      <c r="D134" s="17">
        <v>434.21</v>
      </c>
      <c r="E134" s="17">
        <v>407.08</v>
      </c>
      <c r="F134" s="17"/>
      <c r="G134" s="17">
        <f t="shared" si="14"/>
        <v>1189.2533333333333</v>
      </c>
      <c r="H134" s="15">
        <v>1</v>
      </c>
      <c r="J134" s="17">
        <f t="shared" si="15"/>
        <v>1189.2533333333333</v>
      </c>
      <c r="L134" s="4">
        <f t="shared" si="13"/>
        <v>2.7665675055817682E-05</v>
      </c>
      <c r="N134" s="17">
        <f>+L134*(assessment!$J$277*assessment!$F$3)</f>
        <v>902.5323219763208</v>
      </c>
      <c r="P134" s="7">
        <f>+N134/payroll!F134</f>
        <v>5.713338984843149E-05</v>
      </c>
      <c r="R134" s="17">
        <f>IF(P134&lt;$R$2,N134,+payroll!F134*$R$2)</f>
        <v>902.5323219763208</v>
      </c>
      <c r="T134" s="6">
        <f t="shared" si="16"/>
        <v>0</v>
      </c>
    </row>
    <row r="135" spans="1:20" ht="12.75">
      <c r="A135" t="s">
        <v>207</v>
      </c>
      <c r="B135" t="s">
        <v>574</v>
      </c>
      <c r="C135" s="17">
        <v>211.36</v>
      </c>
      <c r="D135" s="17">
        <v>0</v>
      </c>
      <c r="E135" s="17">
        <v>0</v>
      </c>
      <c r="F135" s="17"/>
      <c r="G135" s="17">
        <f t="shared" si="14"/>
        <v>70.45333333333333</v>
      </c>
      <c r="H135" s="15">
        <v>1</v>
      </c>
      <c r="J135" s="17">
        <f t="shared" si="15"/>
        <v>70.45333333333333</v>
      </c>
      <c r="L135" s="4">
        <f t="shared" si="13"/>
        <v>1.6389603223864905E-06</v>
      </c>
      <c r="N135" s="17">
        <f>+L135*(assessment!$J$277*assessment!$F$3)</f>
        <v>53.46750666326074</v>
      </c>
      <c r="P135" s="7">
        <f>+N135/payroll!F135</f>
        <v>5.9496006946325E-06</v>
      </c>
      <c r="R135" s="17">
        <f>IF(P135&lt;$R$2,N135,+payroll!F135*$R$2)</f>
        <v>53.46750666326074</v>
      </c>
      <c r="T135" s="6">
        <f t="shared" si="16"/>
        <v>0</v>
      </c>
    </row>
    <row r="136" spans="1:20" ht="12.75">
      <c r="A136" t="s">
        <v>208</v>
      </c>
      <c r="B136" t="s">
        <v>209</v>
      </c>
      <c r="C136" s="17">
        <v>64734.96</v>
      </c>
      <c r="D136" s="17">
        <v>123419.9</v>
      </c>
      <c r="E136" s="17">
        <v>56894.24</v>
      </c>
      <c r="F136" s="17"/>
      <c r="G136" s="17">
        <f t="shared" si="14"/>
        <v>81683.03333333333</v>
      </c>
      <c r="H136" s="15">
        <v>1</v>
      </c>
      <c r="J136" s="17">
        <f t="shared" si="15"/>
        <v>81683.03333333333</v>
      </c>
      <c r="L136" s="4">
        <f t="shared" si="13"/>
        <v>0.0019001975394422755</v>
      </c>
      <c r="N136" s="17">
        <f>+L136*(assessment!$J$277*assessment!$F$3)</f>
        <v>61989.80122575723</v>
      </c>
      <c r="P136" s="7">
        <f>+N136/payroll!F136</f>
        <v>0.0013174266535771687</v>
      </c>
      <c r="R136" s="17">
        <f>IF(P136&lt;$R$2,N136,+payroll!F136*$R$2)</f>
        <v>61989.80122575723</v>
      </c>
      <c r="T136" s="6">
        <f t="shared" si="16"/>
        <v>0</v>
      </c>
    </row>
    <row r="137" spans="1:20" ht="12.75">
      <c r="A137" t="s">
        <v>210</v>
      </c>
      <c r="B137" t="s">
        <v>575</v>
      </c>
      <c r="C137" s="17">
        <v>271.47</v>
      </c>
      <c r="D137" s="17">
        <v>6892.69</v>
      </c>
      <c r="E137" s="17">
        <v>2642.27</v>
      </c>
      <c r="F137" s="17"/>
      <c r="G137" s="17">
        <f t="shared" si="14"/>
        <v>3268.81</v>
      </c>
      <c r="H137" s="15">
        <v>1</v>
      </c>
      <c r="J137" s="17">
        <f t="shared" si="15"/>
        <v>3268.81</v>
      </c>
      <c r="L137" s="4">
        <f t="shared" si="13"/>
        <v>7.604253252394282E-05</v>
      </c>
      <c r="N137" s="17">
        <f>+L137*(assessment!$J$277*assessment!$F$3)</f>
        <v>2480.7218081368287</v>
      </c>
      <c r="P137" s="7">
        <f>+N137/payroll!F137</f>
        <v>0.00032899208882504455</v>
      </c>
      <c r="R137" s="17">
        <f>IF(P137&lt;$R$2,N137,+payroll!F137*$R$2)</f>
        <v>2480.7218081368287</v>
      </c>
      <c r="T137" s="6">
        <f t="shared" si="16"/>
        <v>0</v>
      </c>
    </row>
    <row r="138" spans="1:20" ht="12.75">
      <c r="A138" t="s">
        <v>211</v>
      </c>
      <c r="B138" t="s">
        <v>576</v>
      </c>
      <c r="C138" s="17">
        <v>38210.81</v>
      </c>
      <c r="D138" s="17">
        <v>8470.11</v>
      </c>
      <c r="E138" s="17">
        <v>17619.08</v>
      </c>
      <c r="F138" s="17"/>
      <c r="G138" s="17">
        <f t="shared" si="14"/>
        <v>21433.333333333332</v>
      </c>
      <c r="H138" s="15">
        <v>1</v>
      </c>
      <c r="J138" s="17">
        <f t="shared" si="15"/>
        <v>21433.333333333332</v>
      </c>
      <c r="L138" s="4">
        <f t="shared" si="13"/>
        <v>0.0004986049807411589</v>
      </c>
      <c r="N138" s="17">
        <f>+L138*(assessment!$J$277*assessment!$F$3)</f>
        <v>16265.900257606292</v>
      </c>
      <c r="P138" s="7">
        <f>+N138/payroll!F138</f>
        <v>0.0015947239071249454</v>
      </c>
      <c r="R138" s="17">
        <f>IF(P138&lt;$R$2,N138,+payroll!F138*$R$2)</f>
        <v>16265.900257606292</v>
      </c>
      <c r="T138" s="6">
        <f t="shared" si="16"/>
        <v>0</v>
      </c>
    </row>
    <row r="139" spans="1:20" ht="12.75">
      <c r="A139" t="s">
        <v>212</v>
      </c>
      <c r="B139" t="s">
        <v>523</v>
      </c>
      <c r="C139" s="17">
        <v>31385.6</v>
      </c>
      <c r="D139" s="17">
        <v>10277.54</v>
      </c>
      <c r="E139" s="17">
        <v>6310.71</v>
      </c>
      <c r="F139" s="17"/>
      <c r="G139" s="17">
        <f t="shared" si="14"/>
        <v>15991.283333333333</v>
      </c>
      <c r="H139" s="15">
        <v>1</v>
      </c>
      <c r="J139" s="17">
        <f t="shared" si="15"/>
        <v>15991.283333333333</v>
      </c>
      <c r="L139" s="4">
        <f t="shared" si="13"/>
        <v>0.0003720062294763491</v>
      </c>
      <c r="N139" s="17">
        <f>+L139*(assessment!$J$277*assessment!$F$3)</f>
        <v>12135.892054018128</v>
      </c>
      <c r="P139" s="7">
        <f>+N139/payroll!F139</f>
        <v>0.0013901994620033873</v>
      </c>
      <c r="R139" s="17">
        <f>IF(P139&lt;$R$2,N139,+payroll!F139*$R$2)</f>
        <v>12135.892054018128</v>
      </c>
      <c r="T139" s="6">
        <f t="shared" si="16"/>
        <v>0</v>
      </c>
    </row>
    <row r="140" spans="1:20" ht="12.75">
      <c r="A140" t="s">
        <v>213</v>
      </c>
      <c r="B140" t="s">
        <v>577</v>
      </c>
      <c r="C140" s="17">
        <v>663728.3</v>
      </c>
      <c r="D140" s="17">
        <v>785521.27</v>
      </c>
      <c r="E140" s="17">
        <v>1087281.76</v>
      </c>
      <c r="F140" s="17"/>
      <c r="G140" s="17">
        <f t="shared" si="14"/>
        <v>845510.4433333334</v>
      </c>
      <c r="H140" s="15">
        <v>1</v>
      </c>
      <c r="J140" s="17">
        <f t="shared" si="15"/>
        <v>845510.4433333334</v>
      </c>
      <c r="L140" s="4">
        <f t="shared" si="13"/>
        <v>0.019669162596329646</v>
      </c>
      <c r="N140" s="17">
        <f>+L140*(assessment!$J$277*assessment!$F$3)</f>
        <v>641663.5398767253</v>
      </c>
      <c r="P140" s="7">
        <f>+N140/payroll!F140</f>
        <v>0.004773018402697495</v>
      </c>
      <c r="R140" s="17">
        <f>IF(P140&lt;$R$2,N140,+payroll!F140*$R$2)</f>
        <v>641663.5398767253</v>
      </c>
      <c r="T140" s="6">
        <f t="shared" si="16"/>
        <v>0</v>
      </c>
    </row>
    <row r="141" spans="1:20" ht="12.75">
      <c r="A141" t="s">
        <v>214</v>
      </c>
      <c r="B141" t="s">
        <v>215</v>
      </c>
      <c r="C141" s="17">
        <v>180.24</v>
      </c>
      <c r="D141" s="17">
        <v>6633.14</v>
      </c>
      <c r="E141" s="17">
        <v>24193.04</v>
      </c>
      <c r="F141" s="17"/>
      <c r="G141" s="17">
        <f t="shared" si="14"/>
        <v>10335.473333333333</v>
      </c>
      <c r="H141" s="15">
        <v>1</v>
      </c>
      <c r="J141" s="17">
        <f t="shared" si="15"/>
        <v>10335.473333333333</v>
      </c>
      <c r="L141" s="4">
        <f t="shared" si="13"/>
        <v>0.00024043476589350363</v>
      </c>
      <c r="N141" s="17">
        <f>+L141*(assessment!$J$277*assessment!$F$3)</f>
        <v>7843.659954361569</v>
      </c>
      <c r="P141" s="7">
        <f>+N141/payroll!F141</f>
        <v>0.0010105249826278732</v>
      </c>
      <c r="R141" s="17">
        <f>IF(P141&lt;$R$2,N141,+payroll!F141*$R$2)</f>
        <v>7843.659954361569</v>
      </c>
      <c r="T141" s="6">
        <f t="shared" si="16"/>
        <v>0</v>
      </c>
    </row>
    <row r="142" spans="1:20" ht="12.75">
      <c r="A142" t="s">
        <v>216</v>
      </c>
      <c r="B142" t="s">
        <v>217</v>
      </c>
      <c r="C142" s="17">
        <v>40055.94</v>
      </c>
      <c r="D142" s="17">
        <v>55820.06</v>
      </c>
      <c r="E142" s="17">
        <v>22961.99</v>
      </c>
      <c r="F142" s="17"/>
      <c r="G142" s="17">
        <f t="shared" si="14"/>
        <v>39612.66333333334</v>
      </c>
      <c r="H142" s="15">
        <v>1</v>
      </c>
      <c r="J142" s="17">
        <f t="shared" si="15"/>
        <v>39612.66333333334</v>
      </c>
      <c r="L142" s="4">
        <f t="shared" si="13"/>
        <v>0.0009215118773758638</v>
      </c>
      <c r="N142" s="17">
        <f>+L142*(assessment!$J$277*assessment!$F$3)</f>
        <v>30062.3155856052</v>
      </c>
      <c r="P142" s="7">
        <f>+N142/payroll!F142</f>
        <v>0.004864187406215632</v>
      </c>
      <c r="R142" s="17">
        <f>IF(P142&lt;$R$2,N142,+payroll!F142*$R$2)</f>
        <v>30062.3155856052</v>
      </c>
      <c r="T142" s="6">
        <f t="shared" si="16"/>
        <v>0</v>
      </c>
    </row>
    <row r="143" spans="1:20" ht="12.75">
      <c r="A143" t="s">
        <v>218</v>
      </c>
      <c r="B143" t="s">
        <v>219</v>
      </c>
      <c r="C143" s="17">
        <v>0</v>
      </c>
      <c r="D143" s="17">
        <v>0</v>
      </c>
      <c r="E143" s="17">
        <v>1860.12</v>
      </c>
      <c r="F143" s="17"/>
      <c r="G143" s="17">
        <f t="shared" si="14"/>
        <v>620.04</v>
      </c>
      <c r="H143" s="15">
        <v>1</v>
      </c>
      <c r="J143" s="17">
        <f t="shared" si="15"/>
        <v>620.04</v>
      </c>
      <c r="L143" s="4">
        <f aca="true" t="shared" si="17" ref="L143:L169">+J143/$J$269</f>
        <v>1.4424029498852946E-05</v>
      </c>
      <c r="N143" s="17">
        <f>+L143*(assessment!$J$277*assessment!$F$3)</f>
        <v>470.55250990946524</v>
      </c>
      <c r="P143" s="7">
        <f>+N143/payroll!F143</f>
        <v>0.0005481277516333843</v>
      </c>
      <c r="R143" s="17">
        <f>IF(P143&lt;$R$2,N143,+payroll!F143*$R$2)</f>
        <v>470.55250990946524</v>
      </c>
      <c r="T143" s="6">
        <f t="shared" si="16"/>
        <v>0</v>
      </c>
    </row>
    <row r="144" spans="1:20" ht="12.75">
      <c r="A144" t="s">
        <v>220</v>
      </c>
      <c r="B144" t="s">
        <v>476</v>
      </c>
      <c r="C144" s="17">
        <v>0</v>
      </c>
      <c r="D144" s="17">
        <v>0</v>
      </c>
      <c r="E144" s="17">
        <v>0</v>
      </c>
      <c r="F144" s="17"/>
      <c r="G144" s="17">
        <f t="shared" si="14"/>
        <v>0</v>
      </c>
      <c r="H144" s="15">
        <v>1</v>
      </c>
      <c r="J144" s="17">
        <f t="shared" si="15"/>
        <v>0</v>
      </c>
      <c r="L144" s="4">
        <f t="shared" si="17"/>
        <v>0</v>
      </c>
      <c r="N144" s="17">
        <f>+L144*(assessment!$J$277*assessment!$F$3)</f>
        <v>0</v>
      </c>
      <c r="P144" s="7">
        <f>+N144/payroll!F144</f>
        <v>0</v>
      </c>
      <c r="R144" s="17">
        <f>IF(P144&lt;$R$2,N144,+payroll!F144*$R$2)</f>
        <v>0</v>
      </c>
      <c r="T144" s="6">
        <f t="shared" si="16"/>
        <v>0</v>
      </c>
    </row>
    <row r="145" spans="1:20" ht="12.75" outlineLevel="1">
      <c r="A145" t="s">
        <v>221</v>
      </c>
      <c r="B145" t="s">
        <v>222</v>
      </c>
      <c r="C145" s="17">
        <v>0</v>
      </c>
      <c r="D145" s="17">
        <v>0</v>
      </c>
      <c r="E145" s="17">
        <v>979</v>
      </c>
      <c r="F145" s="17"/>
      <c r="G145" s="17">
        <f t="shared" si="14"/>
        <v>326.3333333333333</v>
      </c>
      <c r="H145" s="15">
        <v>1</v>
      </c>
      <c r="J145" s="17">
        <f t="shared" si="15"/>
        <v>326.3333333333333</v>
      </c>
      <c r="L145" s="4">
        <f t="shared" si="17"/>
        <v>7.591512848298516E-06</v>
      </c>
      <c r="N145" s="17">
        <f>+L145*(assessment!$J$277*assessment!$F$3)</f>
        <v>247.65655291129954</v>
      </c>
      <c r="P145" s="7">
        <f>+N145/payroll!F145</f>
        <v>0.0003241344945280625</v>
      </c>
      <c r="R145" s="17">
        <f>IF(P145&lt;$R$2,N145,+payroll!F145*$R$2)</f>
        <v>247.65655291129954</v>
      </c>
      <c r="T145" s="6">
        <f t="shared" si="16"/>
        <v>0</v>
      </c>
    </row>
    <row r="146" spans="1:20" ht="12.75" outlineLevel="1">
      <c r="A146" t="s">
        <v>223</v>
      </c>
      <c r="B146" t="s">
        <v>224</v>
      </c>
      <c r="C146" s="17">
        <v>0</v>
      </c>
      <c r="D146" s="17">
        <v>0</v>
      </c>
      <c r="E146" s="17">
        <v>0</v>
      </c>
      <c r="F146" s="17"/>
      <c r="G146" s="17">
        <f t="shared" si="14"/>
        <v>0</v>
      </c>
      <c r="H146" s="15">
        <v>1</v>
      </c>
      <c r="J146" s="17">
        <f t="shared" si="15"/>
        <v>0</v>
      </c>
      <c r="L146" s="4">
        <f t="shared" si="17"/>
        <v>0</v>
      </c>
      <c r="N146" s="17">
        <f>+L146*(assessment!$J$277*assessment!$F$3)</f>
        <v>0</v>
      </c>
      <c r="P146" s="7">
        <f>+N146/payroll!F146</f>
        <v>0</v>
      </c>
      <c r="R146" s="17">
        <f>IF(P146&lt;$R$2,N146,+payroll!F146*$R$2)</f>
        <v>0</v>
      </c>
      <c r="T146" s="6">
        <f t="shared" si="16"/>
        <v>0</v>
      </c>
    </row>
    <row r="147" spans="1:20" ht="12.75" outlineLevel="1">
      <c r="A147" t="s">
        <v>225</v>
      </c>
      <c r="B147" t="s">
        <v>226</v>
      </c>
      <c r="C147" s="17">
        <v>461.04</v>
      </c>
      <c r="D147" s="17">
        <v>0</v>
      </c>
      <c r="E147" s="17">
        <v>0</v>
      </c>
      <c r="F147" s="17"/>
      <c r="G147" s="17">
        <f t="shared" si="14"/>
        <v>153.68</v>
      </c>
      <c r="H147" s="15">
        <v>1</v>
      </c>
      <c r="J147" s="17">
        <f t="shared" si="15"/>
        <v>153.68</v>
      </c>
      <c r="L147" s="4">
        <f t="shared" si="17"/>
        <v>3.5750675011027045E-06</v>
      </c>
      <c r="N147" s="17">
        <f>+L147*(assessment!$J$277*assessment!$F$3)</f>
        <v>116.62878156713539</v>
      </c>
      <c r="P147" s="7">
        <f>+N147/payroll!F147</f>
        <v>9.232937822981925E-05</v>
      </c>
      <c r="R147" s="17">
        <f>IF(P147&lt;$R$2,N147,+payroll!F147*$R$2)</f>
        <v>116.62878156713539</v>
      </c>
      <c r="T147" s="6">
        <f t="shared" si="16"/>
        <v>0</v>
      </c>
    </row>
    <row r="148" spans="1:20" ht="12.75" outlineLevel="1">
      <c r="A148" t="s">
        <v>527</v>
      </c>
      <c r="B148" t="s">
        <v>525</v>
      </c>
      <c r="C148" s="17">
        <v>0</v>
      </c>
      <c r="D148" s="17">
        <v>0</v>
      </c>
      <c r="E148" s="17">
        <v>0</v>
      </c>
      <c r="F148" s="17"/>
      <c r="G148" s="17">
        <f>IF(SUM(C148:E148)&lt;&gt;0,AVERAGE(C148:E148),0)</f>
        <v>0</v>
      </c>
      <c r="H148" s="15">
        <v>1</v>
      </c>
      <c r="J148" s="17">
        <f>+G148*H148</f>
        <v>0</v>
      </c>
      <c r="L148" s="4">
        <f t="shared" si="17"/>
        <v>0</v>
      </c>
      <c r="N148" s="17">
        <f>+L148*(assessment!$J$277*assessment!$F$3)</f>
        <v>0</v>
      </c>
      <c r="P148" s="7">
        <f>+N148/payroll!F148</f>
        <v>0</v>
      </c>
      <c r="R148" s="17">
        <f>IF(P148&lt;$R$2,N148,+payroll!F148*$R$2)</f>
        <v>0</v>
      </c>
      <c r="T148" s="6">
        <f>+N148-R148</f>
        <v>0</v>
      </c>
    </row>
    <row r="149" spans="1:20" ht="12.75" outlineLevel="1">
      <c r="A149" t="s">
        <v>228</v>
      </c>
      <c r="B149" t="s">
        <v>229</v>
      </c>
      <c r="C149" s="17">
        <v>0</v>
      </c>
      <c r="D149" s="17">
        <v>0</v>
      </c>
      <c r="E149" s="17">
        <v>0</v>
      </c>
      <c r="F149" s="17"/>
      <c r="G149" s="17">
        <f t="shared" si="14"/>
        <v>0</v>
      </c>
      <c r="H149" s="15">
        <v>1</v>
      </c>
      <c r="J149" s="17">
        <f t="shared" si="15"/>
        <v>0</v>
      </c>
      <c r="L149" s="4">
        <f t="shared" si="17"/>
        <v>0</v>
      </c>
      <c r="N149" s="17">
        <f>+L149*(assessment!$J$277*assessment!$F$3)</f>
        <v>0</v>
      </c>
      <c r="P149" s="7">
        <f>+N149/payroll!F149</f>
        <v>0</v>
      </c>
      <c r="R149" s="17">
        <f>IF(P149&lt;$R$2,N149,+payroll!F149*$R$2)</f>
        <v>0</v>
      </c>
      <c r="T149" s="6">
        <f t="shared" si="16"/>
        <v>0</v>
      </c>
    </row>
    <row r="150" spans="1:20" ht="12.75" outlineLevel="1">
      <c r="A150" t="s">
        <v>230</v>
      </c>
      <c r="B150" t="s">
        <v>231</v>
      </c>
      <c r="C150" s="17">
        <v>0</v>
      </c>
      <c r="D150" s="17">
        <v>0</v>
      </c>
      <c r="E150" s="17">
        <v>0</v>
      </c>
      <c r="F150" s="17"/>
      <c r="G150" s="17">
        <f t="shared" si="14"/>
        <v>0</v>
      </c>
      <c r="H150" s="15">
        <v>1</v>
      </c>
      <c r="J150" s="17">
        <f t="shared" si="15"/>
        <v>0</v>
      </c>
      <c r="L150" s="4">
        <f t="shared" si="17"/>
        <v>0</v>
      </c>
      <c r="N150" s="17">
        <f>+L150*(assessment!$J$277*assessment!$F$3)</f>
        <v>0</v>
      </c>
      <c r="P150" s="7">
        <f>+N150/payroll!F150</f>
        <v>0</v>
      </c>
      <c r="R150" s="17">
        <f>IF(P150&lt;$R$2,N150,+payroll!F150*$R$2)</f>
        <v>0</v>
      </c>
      <c r="T150" s="6">
        <f t="shared" si="16"/>
        <v>0</v>
      </c>
    </row>
    <row r="151" spans="1:20" ht="12.75" outlineLevel="1">
      <c r="A151" t="s">
        <v>232</v>
      </c>
      <c r="B151" t="s">
        <v>233</v>
      </c>
      <c r="C151" s="17">
        <v>0</v>
      </c>
      <c r="D151" s="17">
        <v>0</v>
      </c>
      <c r="E151" s="17">
        <v>894.45</v>
      </c>
      <c r="F151" s="17"/>
      <c r="G151" s="17">
        <f t="shared" si="14"/>
        <v>298.15000000000003</v>
      </c>
      <c r="H151" s="15">
        <v>1</v>
      </c>
      <c r="J151" s="17">
        <f t="shared" si="15"/>
        <v>298.15000000000003</v>
      </c>
      <c r="L151" s="4">
        <f t="shared" si="17"/>
        <v>6.93588219321819E-06</v>
      </c>
      <c r="N151" s="17">
        <f>+L151*(assessment!$J$277*assessment!$F$3)</f>
        <v>226.2680324325964</v>
      </c>
      <c r="P151" s="7">
        <f>+N151/payroll!F151</f>
        <v>8.270095459497973E-05</v>
      </c>
      <c r="R151" s="17">
        <f>IF(P151&lt;$R$2,N151,+payroll!F151*$R$2)</f>
        <v>226.2680324325964</v>
      </c>
      <c r="T151" s="6">
        <f t="shared" si="16"/>
        <v>0</v>
      </c>
    </row>
    <row r="152" spans="1:20" ht="12.75" outlineLevel="1">
      <c r="A152" t="s">
        <v>234</v>
      </c>
      <c r="B152" t="s">
        <v>235</v>
      </c>
      <c r="C152" s="17">
        <v>37659.57</v>
      </c>
      <c r="D152" s="17">
        <v>58212.14</v>
      </c>
      <c r="E152" s="17">
        <v>78003.8</v>
      </c>
      <c r="F152" s="17"/>
      <c r="G152" s="17">
        <f t="shared" si="14"/>
        <v>57958.503333333334</v>
      </c>
      <c r="H152" s="15">
        <v>1</v>
      </c>
      <c r="J152" s="17">
        <f t="shared" si="15"/>
        <v>57958.503333333334</v>
      </c>
      <c r="L152" s="4">
        <f t="shared" si="17"/>
        <v>0.00134829230660823</v>
      </c>
      <c r="N152" s="17">
        <f>+L152*(assessment!$J$277*assessment!$F$3)</f>
        <v>43985.096468124815</v>
      </c>
      <c r="P152" s="7">
        <f>+N152/payroll!F152</f>
        <v>0.002742528670617627</v>
      </c>
      <c r="R152" s="17">
        <f>IF(P152&lt;$R$2,N152,+payroll!F152*$R$2)</f>
        <v>43985.096468124815</v>
      </c>
      <c r="T152" s="6">
        <f t="shared" si="16"/>
        <v>0</v>
      </c>
    </row>
    <row r="153" spans="1:20" ht="12.75" outlineLevel="1">
      <c r="A153" t="s">
        <v>236</v>
      </c>
      <c r="B153" t="s">
        <v>237</v>
      </c>
      <c r="C153" s="17">
        <v>0</v>
      </c>
      <c r="D153" s="17">
        <v>0</v>
      </c>
      <c r="E153" s="17">
        <v>106.34</v>
      </c>
      <c r="F153" s="17"/>
      <c r="G153" s="17">
        <f t="shared" si="14"/>
        <v>35.446666666666665</v>
      </c>
      <c r="H153" s="15">
        <v>1</v>
      </c>
      <c r="J153" s="17">
        <f t="shared" si="15"/>
        <v>35.446666666666665</v>
      </c>
      <c r="L153" s="4">
        <f t="shared" si="17"/>
        <v>8.245980350235589E-07</v>
      </c>
      <c r="N153" s="17">
        <f>+L153*(assessment!$J$277*assessment!$F$3)</f>
        <v>26.90071280550316</v>
      </c>
      <c r="P153" s="7">
        <f>+N153/payroll!F153</f>
        <v>1.3306305140899091E-05</v>
      </c>
      <c r="R153" s="17">
        <f>IF(P153&lt;$R$2,N153,+payroll!F153*$R$2)</f>
        <v>26.90071280550316</v>
      </c>
      <c r="T153" s="6">
        <f t="shared" si="16"/>
        <v>0</v>
      </c>
    </row>
    <row r="154" spans="1:20" ht="12.75" outlineLevel="1">
      <c r="A154" t="s">
        <v>238</v>
      </c>
      <c r="B154" t="s">
        <v>239</v>
      </c>
      <c r="C154" s="17">
        <v>228.27</v>
      </c>
      <c r="D154" s="17">
        <v>419</v>
      </c>
      <c r="E154" s="17">
        <v>0</v>
      </c>
      <c r="F154" s="17"/>
      <c r="G154" s="17">
        <f t="shared" si="14"/>
        <v>215.75666666666666</v>
      </c>
      <c r="H154" s="15">
        <v>1</v>
      </c>
      <c r="J154" s="17">
        <f t="shared" si="15"/>
        <v>215.75666666666666</v>
      </c>
      <c r="L154" s="4">
        <f t="shared" si="17"/>
        <v>5.0191609002228605E-06</v>
      </c>
      <c r="N154" s="17">
        <f>+L154*(assessment!$J$277*assessment!$F$3)</f>
        <v>163.7391797782399</v>
      </c>
      <c r="P154" s="7">
        <f>+N154/payroll!F154</f>
        <v>5.685002797478852E-05</v>
      </c>
      <c r="R154" s="17">
        <f>IF(P154&lt;$R$2,N154,+payroll!F154*$R$2)</f>
        <v>163.7391797782399</v>
      </c>
      <c r="T154" s="6">
        <f t="shared" si="16"/>
        <v>0</v>
      </c>
    </row>
    <row r="155" spans="1:20" ht="12.75" outlineLevel="1">
      <c r="A155" t="s">
        <v>240</v>
      </c>
      <c r="B155" t="s">
        <v>241</v>
      </c>
      <c r="C155" s="17">
        <v>0</v>
      </c>
      <c r="D155" s="17">
        <v>0</v>
      </c>
      <c r="E155" s="17">
        <v>138.31</v>
      </c>
      <c r="F155" s="17"/>
      <c r="G155" s="17">
        <f t="shared" si="14"/>
        <v>46.10333333333333</v>
      </c>
      <c r="H155" s="15">
        <v>1</v>
      </c>
      <c r="J155" s="17">
        <f t="shared" si="15"/>
        <v>46.10333333333333</v>
      </c>
      <c r="L155" s="4">
        <f t="shared" si="17"/>
        <v>1.0725047416222347E-06</v>
      </c>
      <c r="N155" s="17">
        <f>+L155*(assessment!$J$277*assessment!$F$3)</f>
        <v>34.988128532341</v>
      </c>
      <c r="P155" s="7">
        <f>+N155/payroll!F155</f>
        <v>1.6035826073011358E-05</v>
      </c>
      <c r="R155" s="17">
        <f>IF(P155&lt;$R$2,N155,+payroll!F155*$R$2)</f>
        <v>34.988128532341</v>
      </c>
      <c r="T155" s="6">
        <f t="shared" si="16"/>
        <v>0</v>
      </c>
    </row>
    <row r="156" spans="1:20" ht="12.75" outlineLevel="1">
      <c r="A156" t="s">
        <v>242</v>
      </c>
      <c r="B156" t="s">
        <v>243</v>
      </c>
      <c r="C156" s="17">
        <v>0</v>
      </c>
      <c r="D156" s="17">
        <v>0</v>
      </c>
      <c r="E156" s="17">
        <v>0</v>
      </c>
      <c r="F156" s="17"/>
      <c r="G156" s="17">
        <f t="shared" si="14"/>
        <v>0</v>
      </c>
      <c r="H156" s="15">
        <v>1</v>
      </c>
      <c r="J156" s="17">
        <f t="shared" si="15"/>
        <v>0</v>
      </c>
      <c r="L156" s="4">
        <f t="shared" si="17"/>
        <v>0</v>
      </c>
      <c r="N156" s="17">
        <f>+L156*(assessment!$J$277*assessment!$F$3)</f>
        <v>0</v>
      </c>
      <c r="P156" s="7">
        <f>+N156/payroll!F156</f>
        <v>0</v>
      </c>
      <c r="R156" s="17">
        <f>IF(P156&lt;$R$2,N156,+payroll!F156*$R$2)</f>
        <v>0</v>
      </c>
      <c r="T156" s="6">
        <f t="shared" si="16"/>
        <v>0</v>
      </c>
    </row>
    <row r="157" spans="1:20" ht="12.75" outlineLevel="1">
      <c r="A157" t="s">
        <v>244</v>
      </c>
      <c r="B157" t="s">
        <v>245</v>
      </c>
      <c r="C157" s="17">
        <v>0</v>
      </c>
      <c r="D157" s="17">
        <v>0</v>
      </c>
      <c r="E157" s="17">
        <v>0</v>
      </c>
      <c r="F157" s="17"/>
      <c r="G157" s="17">
        <f t="shared" si="14"/>
        <v>0</v>
      </c>
      <c r="H157" s="15">
        <v>1</v>
      </c>
      <c r="J157" s="17">
        <f t="shared" si="15"/>
        <v>0</v>
      </c>
      <c r="L157" s="4">
        <f t="shared" si="17"/>
        <v>0</v>
      </c>
      <c r="N157" s="17">
        <f>+L157*(assessment!$J$277*assessment!$F$3)</f>
        <v>0</v>
      </c>
      <c r="P157" s="7">
        <f>+N157/payroll!F157</f>
        <v>0</v>
      </c>
      <c r="R157" s="17">
        <f>IF(P157&lt;$R$2,N157,+payroll!F157*$R$2)</f>
        <v>0</v>
      </c>
      <c r="T157" s="6">
        <f t="shared" si="16"/>
        <v>0</v>
      </c>
    </row>
    <row r="158" spans="1:20" ht="12.75" outlineLevel="1">
      <c r="A158" t="s">
        <v>246</v>
      </c>
      <c r="B158" t="s">
        <v>247</v>
      </c>
      <c r="C158" s="17">
        <v>1204.09</v>
      </c>
      <c r="D158" s="17">
        <v>9159.54</v>
      </c>
      <c r="E158" s="17">
        <v>647</v>
      </c>
      <c r="F158" s="17"/>
      <c r="G158" s="17">
        <f t="shared" si="14"/>
        <v>3670.2100000000005</v>
      </c>
      <c r="H158" s="15">
        <v>1</v>
      </c>
      <c r="J158" s="17">
        <f t="shared" si="15"/>
        <v>3670.2100000000005</v>
      </c>
      <c r="L158" s="4">
        <f t="shared" si="17"/>
        <v>8.538032595797865E-05</v>
      </c>
      <c r="N158" s="17">
        <f>+L158*(assessment!$J$277*assessment!$F$3)</f>
        <v>2785.3469572847216</v>
      </c>
      <c r="P158" s="7">
        <f>+N158/payroll!F158</f>
        <v>0.0007404205779710862</v>
      </c>
      <c r="R158" s="17">
        <f>IF(P158&lt;$R$2,N158,+payroll!F158*$R$2)</f>
        <v>2785.3469572847216</v>
      </c>
      <c r="T158" s="6">
        <f t="shared" si="16"/>
        <v>0</v>
      </c>
    </row>
    <row r="159" spans="1:20" ht="12.75" outlineLevel="1">
      <c r="A159" t="s">
        <v>248</v>
      </c>
      <c r="B159" t="s">
        <v>249</v>
      </c>
      <c r="C159" s="17">
        <v>4972.06</v>
      </c>
      <c r="D159" s="17">
        <v>6032.97</v>
      </c>
      <c r="E159" s="17">
        <v>1665.11</v>
      </c>
      <c r="F159" s="17"/>
      <c r="G159" s="17">
        <f t="shared" si="14"/>
        <v>4223.38</v>
      </c>
      <c r="H159" s="15">
        <v>1</v>
      </c>
      <c r="J159" s="17">
        <f t="shared" si="15"/>
        <v>4223.38</v>
      </c>
      <c r="L159" s="4">
        <f t="shared" si="17"/>
        <v>9.82487544430449E-05</v>
      </c>
      <c r="N159" s="17">
        <f>+L159*(assessment!$J$277*assessment!$F$3)</f>
        <v>3205.151376203854</v>
      </c>
      <c r="P159" s="7">
        <f>+N159/payroll!F159</f>
        <v>0.0005638352462093561</v>
      </c>
      <c r="R159" s="17">
        <f>IF(P159&lt;$R$2,N159,+payroll!F159*$R$2)</f>
        <v>3205.151376203854</v>
      </c>
      <c r="T159" s="6">
        <f t="shared" si="16"/>
        <v>0</v>
      </c>
    </row>
    <row r="160" spans="1:20" ht="12.75" outlineLevel="1">
      <c r="A160" t="s">
        <v>250</v>
      </c>
      <c r="B160" t="s">
        <v>251</v>
      </c>
      <c r="C160" s="17">
        <v>6365.74</v>
      </c>
      <c r="D160" s="17">
        <v>0</v>
      </c>
      <c r="E160" s="17">
        <v>0</v>
      </c>
      <c r="F160" s="17"/>
      <c r="G160" s="17">
        <f t="shared" si="14"/>
        <v>2121.9133333333334</v>
      </c>
      <c r="H160" s="15">
        <v>1</v>
      </c>
      <c r="J160" s="17">
        <f t="shared" si="15"/>
        <v>2121.9133333333334</v>
      </c>
      <c r="L160" s="4">
        <f t="shared" si="17"/>
        <v>4.936220326754627E-05</v>
      </c>
      <c r="N160" s="17">
        <f>+L160*(assessment!$J$277*assessment!$F$3)</f>
        <v>1610.3342442590153</v>
      </c>
      <c r="P160" s="7">
        <f>+N160/payroll!F160</f>
        <v>0.0014690744615115789</v>
      </c>
      <c r="R160" s="17">
        <f>IF(P160&lt;$R$2,N160,+payroll!F160*$R$2)</f>
        <v>1610.3342442590153</v>
      </c>
      <c r="T160" s="6">
        <f t="shared" si="16"/>
        <v>0</v>
      </c>
    </row>
    <row r="161" spans="1:20" ht="12.75" outlineLevel="1">
      <c r="A161" t="s">
        <v>252</v>
      </c>
      <c r="B161" t="s">
        <v>253</v>
      </c>
      <c r="C161" s="17">
        <v>0</v>
      </c>
      <c r="D161" s="17">
        <v>0</v>
      </c>
      <c r="E161" s="17">
        <v>0</v>
      </c>
      <c r="F161" s="17"/>
      <c r="G161" s="17">
        <f t="shared" si="14"/>
        <v>0</v>
      </c>
      <c r="H161" s="15">
        <v>1</v>
      </c>
      <c r="J161" s="17">
        <f t="shared" si="15"/>
        <v>0</v>
      </c>
      <c r="L161" s="4">
        <f t="shared" si="17"/>
        <v>0</v>
      </c>
      <c r="N161" s="17">
        <f>+L161*(assessment!$J$277*assessment!$F$3)</f>
        <v>0</v>
      </c>
      <c r="P161" s="7">
        <f>+N161/payroll!F161</f>
        <v>0</v>
      </c>
      <c r="R161" s="17">
        <f>IF(P161&lt;$R$2,N161,+payroll!F161*$R$2)</f>
        <v>0</v>
      </c>
      <c r="T161" s="6">
        <f t="shared" si="16"/>
        <v>0</v>
      </c>
    </row>
    <row r="162" spans="1:20" ht="12.75" outlineLevel="1">
      <c r="A162" t="s">
        <v>254</v>
      </c>
      <c r="B162" t="s">
        <v>255</v>
      </c>
      <c r="C162" s="17">
        <v>0</v>
      </c>
      <c r="D162" s="17">
        <v>0</v>
      </c>
      <c r="E162" s="17">
        <v>0</v>
      </c>
      <c r="F162" s="17"/>
      <c r="G162" s="17">
        <f t="shared" si="14"/>
        <v>0</v>
      </c>
      <c r="H162" s="15">
        <v>1</v>
      </c>
      <c r="J162" s="17">
        <f t="shared" si="15"/>
        <v>0</v>
      </c>
      <c r="L162" s="4">
        <f t="shared" si="17"/>
        <v>0</v>
      </c>
      <c r="N162" s="17">
        <f>+L162*(assessment!$J$277*assessment!$F$3)</f>
        <v>0</v>
      </c>
      <c r="P162" s="7">
        <f>+N162/payroll!F162</f>
        <v>0</v>
      </c>
      <c r="R162" s="17">
        <f>IF(P162&lt;$R$2,N162,+payroll!F162*$R$2)</f>
        <v>0</v>
      </c>
      <c r="T162" s="6">
        <f t="shared" si="16"/>
        <v>0</v>
      </c>
    </row>
    <row r="163" spans="1:20" ht="12.75" outlineLevel="1">
      <c r="A163" t="s">
        <v>256</v>
      </c>
      <c r="B163" t="s">
        <v>257</v>
      </c>
      <c r="C163" s="17">
        <v>22084.11</v>
      </c>
      <c r="D163" s="17">
        <v>9020.32</v>
      </c>
      <c r="E163" s="17">
        <v>62412.86</v>
      </c>
      <c r="F163" s="17"/>
      <c r="G163" s="17">
        <f t="shared" si="14"/>
        <v>31172.430000000004</v>
      </c>
      <c r="H163" s="15">
        <v>1</v>
      </c>
      <c r="J163" s="17">
        <f t="shared" si="15"/>
        <v>31172.430000000004</v>
      </c>
      <c r="L163" s="4">
        <f t="shared" si="17"/>
        <v>0.00072516619874674</v>
      </c>
      <c r="N163" s="17">
        <f>+L163*(assessment!$J$277*assessment!$F$3)</f>
        <v>23656.965964255716</v>
      </c>
      <c r="P163" s="7">
        <f>+N163/payroll!F163</f>
        <v>0.0051460534524941075</v>
      </c>
      <c r="R163" s="17">
        <f>IF(P163&lt;$R$2,N163,+payroll!F163*$R$2)</f>
        <v>23656.965964255716</v>
      </c>
      <c r="T163" s="6">
        <f t="shared" si="16"/>
        <v>0</v>
      </c>
    </row>
    <row r="164" spans="1:20" ht="12.75" outlineLevel="1">
      <c r="A164" t="s">
        <v>258</v>
      </c>
      <c r="B164" t="s">
        <v>259</v>
      </c>
      <c r="C164" s="17">
        <v>0</v>
      </c>
      <c r="D164" s="17">
        <v>0</v>
      </c>
      <c r="E164" s="17">
        <v>0</v>
      </c>
      <c r="F164" s="17"/>
      <c r="G164" s="17">
        <f t="shared" si="14"/>
        <v>0</v>
      </c>
      <c r="H164" s="15">
        <v>1</v>
      </c>
      <c r="J164" s="17">
        <f t="shared" si="15"/>
        <v>0</v>
      </c>
      <c r="L164" s="4">
        <f t="shared" si="17"/>
        <v>0</v>
      </c>
      <c r="N164" s="17">
        <f>+L164*(assessment!$J$277*assessment!$F$3)</f>
        <v>0</v>
      </c>
      <c r="P164" s="7">
        <f>+N164/payroll!F164</f>
        <v>0</v>
      </c>
      <c r="R164" s="17">
        <f>IF(P164&lt;$R$2,N164,+payroll!F164*$R$2)</f>
        <v>0</v>
      </c>
      <c r="T164" s="6">
        <f t="shared" si="16"/>
        <v>0</v>
      </c>
    </row>
    <row r="165" spans="1:20" ht="12.75" outlineLevel="1">
      <c r="A165" t="s">
        <v>260</v>
      </c>
      <c r="B165" t="s">
        <v>261</v>
      </c>
      <c r="C165" s="17">
        <v>0</v>
      </c>
      <c r="D165" s="17">
        <v>0</v>
      </c>
      <c r="E165" s="17">
        <v>0</v>
      </c>
      <c r="F165" s="17"/>
      <c r="G165" s="17">
        <f t="shared" si="14"/>
        <v>0</v>
      </c>
      <c r="H165" s="15">
        <v>1</v>
      </c>
      <c r="J165" s="17">
        <f t="shared" si="15"/>
        <v>0</v>
      </c>
      <c r="L165" s="4">
        <f t="shared" si="17"/>
        <v>0</v>
      </c>
      <c r="N165" s="17">
        <f>+L165*(assessment!$J$277*assessment!$F$3)</f>
        <v>0</v>
      </c>
      <c r="P165" s="7">
        <f>+N165/payroll!F165</f>
        <v>0</v>
      </c>
      <c r="R165" s="17">
        <f>IF(P165&lt;$R$2,N165,+payroll!F165*$R$2)</f>
        <v>0</v>
      </c>
      <c r="T165" s="6">
        <f t="shared" si="16"/>
        <v>0</v>
      </c>
    </row>
    <row r="166" spans="1:20" ht="12.75" outlineLevel="1">
      <c r="A166" t="s">
        <v>262</v>
      </c>
      <c r="B166" t="s">
        <v>263</v>
      </c>
      <c r="C166" s="17">
        <v>0</v>
      </c>
      <c r="D166" s="17">
        <v>0</v>
      </c>
      <c r="E166" s="17">
        <v>0</v>
      </c>
      <c r="F166" s="17"/>
      <c r="G166" s="17">
        <f t="shared" si="14"/>
        <v>0</v>
      </c>
      <c r="H166" s="15">
        <v>1</v>
      </c>
      <c r="J166" s="17">
        <f t="shared" si="15"/>
        <v>0</v>
      </c>
      <c r="L166" s="4">
        <f t="shared" si="17"/>
        <v>0</v>
      </c>
      <c r="N166" s="17">
        <f>+L166*(assessment!$J$277*assessment!$F$3)</f>
        <v>0</v>
      </c>
      <c r="P166" s="7">
        <f>+N166/payroll!F166</f>
        <v>0</v>
      </c>
      <c r="R166" s="17">
        <f>IF(P166&lt;$R$2,N166,+payroll!F166*$R$2)</f>
        <v>0</v>
      </c>
      <c r="T166" s="6">
        <f t="shared" si="16"/>
        <v>0</v>
      </c>
    </row>
    <row r="167" spans="1:20" ht="12.75" outlineLevel="1">
      <c r="A167" t="s">
        <v>515</v>
      </c>
      <c r="B167" t="s">
        <v>516</v>
      </c>
      <c r="C167" s="17">
        <v>0</v>
      </c>
      <c r="D167" s="17">
        <v>0</v>
      </c>
      <c r="E167" s="17">
        <v>0</v>
      </c>
      <c r="F167" s="17"/>
      <c r="G167" s="17">
        <f>IF(SUM(C167:E167)&lt;&gt;0,AVERAGE(C167:E167),0)</f>
        <v>0</v>
      </c>
      <c r="H167" s="15">
        <v>1</v>
      </c>
      <c r="J167" s="17">
        <f>+G167*H167</f>
        <v>0</v>
      </c>
      <c r="L167" s="4">
        <f t="shared" si="17"/>
        <v>0</v>
      </c>
      <c r="N167" s="17">
        <f>+L167*(assessment!$J$277*assessment!$F$3)</f>
        <v>0</v>
      </c>
      <c r="P167" s="7">
        <f>+N167/payroll!F167</f>
        <v>0</v>
      </c>
      <c r="R167" s="17">
        <f>IF(P167&lt;$R$2,N167,+payroll!F167*$R$2)</f>
        <v>0</v>
      </c>
      <c r="T167" s="6">
        <f>+N167-R167</f>
        <v>0</v>
      </c>
    </row>
    <row r="168" spans="1:20" ht="12.75" outlineLevel="1">
      <c r="A168" t="s">
        <v>264</v>
      </c>
      <c r="B168" t="s">
        <v>265</v>
      </c>
      <c r="C168" s="17">
        <v>0</v>
      </c>
      <c r="D168" s="17">
        <v>0</v>
      </c>
      <c r="E168" s="17">
        <v>0</v>
      </c>
      <c r="F168" s="17"/>
      <c r="G168" s="17">
        <f t="shared" si="14"/>
        <v>0</v>
      </c>
      <c r="H168" s="15">
        <v>1</v>
      </c>
      <c r="J168" s="17">
        <f t="shared" si="15"/>
        <v>0</v>
      </c>
      <c r="L168" s="4">
        <f t="shared" si="17"/>
        <v>0</v>
      </c>
      <c r="N168" s="17">
        <f>+L168*(assessment!$J$277*assessment!$F$3)</f>
        <v>0</v>
      </c>
      <c r="P168" s="7">
        <f>+N168/payroll!F168</f>
        <v>0</v>
      </c>
      <c r="R168" s="17">
        <f>IF(P168&lt;$R$2,N168,+payroll!F168*$R$2)</f>
        <v>0</v>
      </c>
      <c r="T168" s="6">
        <f t="shared" si="16"/>
        <v>0</v>
      </c>
    </row>
    <row r="169" spans="1:20" ht="12.75" outlineLevel="1">
      <c r="A169" t="s">
        <v>266</v>
      </c>
      <c r="B169" t="s">
        <v>267</v>
      </c>
      <c r="C169" s="17">
        <v>9756.32</v>
      </c>
      <c r="D169" s="17">
        <v>656.94</v>
      </c>
      <c r="E169" s="17">
        <v>14246.98</v>
      </c>
      <c r="F169" s="17"/>
      <c r="G169" s="17">
        <f t="shared" si="14"/>
        <v>8220.08</v>
      </c>
      <c r="H169" s="15">
        <v>1</v>
      </c>
      <c r="J169" s="17">
        <f t="shared" si="15"/>
        <v>8220.08</v>
      </c>
      <c r="L169" s="4">
        <f t="shared" si="17"/>
        <v>0.00019122423779583758</v>
      </c>
      <c r="N169" s="17">
        <f>+L169*(assessment!$J$277*assessment!$F$3)</f>
        <v>6238.273781782784</v>
      </c>
      <c r="P169" s="7">
        <f>+N169/payroll!F169</f>
        <v>0.00024070449044770627</v>
      </c>
      <c r="R169" s="17">
        <f>IF(P169&lt;$R$2,N169,+payroll!F169*$R$2)</f>
        <v>6238.273781782784</v>
      </c>
      <c r="T169" s="6">
        <f t="shared" si="16"/>
        <v>0</v>
      </c>
    </row>
    <row r="170" spans="1:20" ht="12.75" outlineLevel="1">
      <c r="A170" t="s">
        <v>268</v>
      </c>
      <c r="B170" t="s">
        <v>269</v>
      </c>
      <c r="C170" s="17">
        <v>0</v>
      </c>
      <c r="D170" s="17">
        <v>0</v>
      </c>
      <c r="E170" s="17">
        <v>0</v>
      </c>
      <c r="F170" s="17"/>
      <c r="G170" s="17">
        <f t="shared" si="14"/>
        <v>0</v>
      </c>
      <c r="H170" s="15">
        <v>1</v>
      </c>
      <c r="J170" s="17">
        <f t="shared" si="15"/>
        <v>0</v>
      </c>
      <c r="L170" s="4">
        <f aca="true" t="shared" si="18" ref="L170:L201">+J170/$J$269</f>
        <v>0</v>
      </c>
      <c r="N170" s="17">
        <f>+L170*(assessment!$J$277*assessment!$F$3)</f>
        <v>0</v>
      </c>
      <c r="P170" s="7">
        <f>+N170/payroll!F170</f>
        <v>0</v>
      </c>
      <c r="R170" s="17">
        <f>IF(P170&lt;$R$2,N170,+payroll!F170*$R$2)</f>
        <v>0</v>
      </c>
      <c r="T170" s="6">
        <f t="shared" si="16"/>
        <v>0</v>
      </c>
    </row>
    <row r="171" spans="1:20" ht="12.75" outlineLevel="1">
      <c r="A171" t="s">
        <v>270</v>
      </c>
      <c r="B171" t="s">
        <v>271</v>
      </c>
      <c r="C171" s="17">
        <v>0</v>
      </c>
      <c r="D171" s="17">
        <v>0</v>
      </c>
      <c r="E171" s="17">
        <v>0</v>
      </c>
      <c r="F171" s="17"/>
      <c r="G171" s="17">
        <f aca="true" t="shared" si="19" ref="G171:G202">IF(SUM(C171:E171)&lt;&gt;0,AVERAGE(C171:E171),0)</f>
        <v>0</v>
      </c>
      <c r="H171" s="15">
        <v>1</v>
      </c>
      <c r="J171" s="17">
        <f aca="true" t="shared" si="20" ref="J171:J234">+G171*H171</f>
        <v>0</v>
      </c>
      <c r="L171" s="4">
        <f t="shared" si="18"/>
        <v>0</v>
      </c>
      <c r="N171" s="17">
        <f>+L171*(assessment!$J$277*assessment!$F$3)</f>
        <v>0</v>
      </c>
      <c r="P171" s="7">
        <f>+N171/payroll!F171</f>
        <v>0</v>
      </c>
      <c r="R171" s="17">
        <f>IF(P171&lt;$R$2,N171,+payroll!F171*$R$2)</f>
        <v>0</v>
      </c>
      <c r="T171" s="6">
        <f aca="true" t="shared" si="21" ref="T171:T234">+N171-R171</f>
        <v>0</v>
      </c>
    </row>
    <row r="172" spans="1:20" ht="12.75" outlineLevel="1">
      <c r="A172" t="s">
        <v>272</v>
      </c>
      <c r="B172" t="s">
        <v>273</v>
      </c>
      <c r="C172" s="17">
        <v>0</v>
      </c>
      <c r="D172" s="17">
        <v>228</v>
      </c>
      <c r="E172" s="17">
        <v>0</v>
      </c>
      <c r="F172" s="17"/>
      <c r="G172" s="17">
        <f t="shared" si="19"/>
        <v>76</v>
      </c>
      <c r="H172" s="15">
        <v>1</v>
      </c>
      <c r="J172" s="17">
        <f t="shared" si="20"/>
        <v>76</v>
      </c>
      <c r="L172" s="4">
        <f t="shared" si="18"/>
        <v>1.7679927777447004E-06</v>
      </c>
      <c r="N172" s="17">
        <f>+L172*(assessment!$J$277*assessment!$F$3)</f>
        <v>57.67690915605342</v>
      </c>
      <c r="P172" s="7">
        <f>+N172/payroll!F172</f>
        <v>1.8007392317281775E-05</v>
      </c>
      <c r="R172" s="17">
        <f>IF(P172&lt;$R$2,N172,+payroll!F172*$R$2)</f>
        <v>57.67690915605342</v>
      </c>
      <c r="T172" s="6">
        <f t="shared" si="21"/>
        <v>0</v>
      </c>
    </row>
    <row r="173" spans="1:20" ht="12.75" outlineLevel="1">
      <c r="A173" t="s">
        <v>274</v>
      </c>
      <c r="B173" t="s">
        <v>275</v>
      </c>
      <c r="C173" s="17">
        <v>0</v>
      </c>
      <c r="D173" s="17">
        <v>0</v>
      </c>
      <c r="E173" s="17">
        <v>0</v>
      </c>
      <c r="F173" s="17"/>
      <c r="G173" s="17">
        <f t="shared" si="19"/>
        <v>0</v>
      </c>
      <c r="H173" s="15">
        <v>1</v>
      </c>
      <c r="J173" s="17">
        <f t="shared" si="20"/>
        <v>0</v>
      </c>
      <c r="L173" s="4">
        <f t="shared" si="18"/>
        <v>0</v>
      </c>
      <c r="N173" s="17">
        <f>+L173*(assessment!$J$277*assessment!$F$3)</f>
        <v>0</v>
      </c>
      <c r="P173" s="7">
        <f>+N173/payroll!F173</f>
        <v>0</v>
      </c>
      <c r="R173" s="17">
        <f>IF(P173&lt;$R$2,N173,+payroll!F173*$R$2)</f>
        <v>0</v>
      </c>
      <c r="T173" s="6">
        <f t="shared" si="21"/>
        <v>0</v>
      </c>
    </row>
    <row r="174" spans="1:20" ht="12.75" outlineLevel="1">
      <c r="A174" t="s">
        <v>276</v>
      </c>
      <c r="B174" t="s">
        <v>277</v>
      </c>
      <c r="C174" s="17">
        <v>0</v>
      </c>
      <c r="D174" s="17">
        <v>0</v>
      </c>
      <c r="E174" s="17">
        <v>0</v>
      </c>
      <c r="F174" s="17"/>
      <c r="G174" s="17">
        <f t="shared" si="19"/>
        <v>0</v>
      </c>
      <c r="H174" s="15">
        <v>1</v>
      </c>
      <c r="J174" s="17">
        <f t="shared" si="20"/>
        <v>0</v>
      </c>
      <c r="L174" s="4">
        <f t="shared" si="18"/>
        <v>0</v>
      </c>
      <c r="N174" s="17">
        <f>+L174*(assessment!$J$277*assessment!$F$3)</f>
        <v>0</v>
      </c>
      <c r="P174" s="7">
        <f>+N174/payroll!F174</f>
        <v>0</v>
      </c>
      <c r="R174" s="17">
        <f>IF(P174&lt;$R$2,N174,+payroll!F174*$R$2)</f>
        <v>0</v>
      </c>
      <c r="T174" s="6">
        <f t="shared" si="21"/>
        <v>0</v>
      </c>
    </row>
    <row r="175" spans="1:20" ht="12.75" outlineLevel="1">
      <c r="A175" t="s">
        <v>278</v>
      </c>
      <c r="B175" t="s">
        <v>279</v>
      </c>
      <c r="C175" s="17">
        <v>0</v>
      </c>
      <c r="D175" s="17">
        <v>0</v>
      </c>
      <c r="E175" s="17">
        <v>0</v>
      </c>
      <c r="F175" s="17"/>
      <c r="G175" s="17">
        <f t="shared" si="19"/>
        <v>0</v>
      </c>
      <c r="H175" s="15">
        <v>1</v>
      </c>
      <c r="J175" s="17">
        <f t="shared" si="20"/>
        <v>0</v>
      </c>
      <c r="L175" s="4">
        <f t="shared" si="18"/>
        <v>0</v>
      </c>
      <c r="N175" s="17">
        <f>+L175*(assessment!$J$277*assessment!$F$3)</f>
        <v>0</v>
      </c>
      <c r="P175" s="7">
        <f>+N175/payroll!F175</f>
        <v>0</v>
      </c>
      <c r="R175" s="17">
        <f>IF(P175&lt;$R$2,N175,+payroll!F175*$R$2)</f>
        <v>0</v>
      </c>
      <c r="T175" s="6">
        <f t="shared" si="21"/>
        <v>0</v>
      </c>
    </row>
    <row r="176" spans="1:20" ht="12.75" outlineLevel="1">
      <c r="A176" t="s">
        <v>280</v>
      </c>
      <c r="B176" t="s">
        <v>281</v>
      </c>
      <c r="C176" s="17">
        <v>11559.46</v>
      </c>
      <c r="D176" s="17">
        <v>32387.87</v>
      </c>
      <c r="E176" s="17">
        <v>31425.92</v>
      </c>
      <c r="F176" s="17"/>
      <c r="G176" s="17">
        <f t="shared" si="19"/>
        <v>25124.416666666668</v>
      </c>
      <c r="H176" s="15">
        <v>1</v>
      </c>
      <c r="J176" s="17">
        <f t="shared" si="20"/>
        <v>25124.416666666668</v>
      </c>
      <c r="L176" s="4">
        <f t="shared" si="18"/>
        <v>0.0005844708843646743</v>
      </c>
      <c r="N176" s="17">
        <f>+L176*(assessment!$J$277*assessment!$F$3)</f>
        <v>19067.088127396946</v>
      </c>
      <c r="P176" s="7">
        <f>+N176/payroll!F176</f>
        <v>0.0018068721824700581</v>
      </c>
      <c r="R176" s="17">
        <f>IF(P176&lt;$R$2,N176,+payroll!F176*$R$2)</f>
        <v>19067.088127396946</v>
      </c>
      <c r="T176" s="6">
        <f t="shared" si="21"/>
        <v>0</v>
      </c>
    </row>
    <row r="177" spans="1:20" ht="12.75" outlineLevel="1">
      <c r="A177" t="s">
        <v>282</v>
      </c>
      <c r="B177" t="s">
        <v>283</v>
      </c>
      <c r="C177" s="17">
        <v>0</v>
      </c>
      <c r="D177" s="17">
        <v>0</v>
      </c>
      <c r="E177" s="17">
        <v>0</v>
      </c>
      <c r="F177" s="17"/>
      <c r="G177" s="17">
        <f t="shared" si="19"/>
        <v>0</v>
      </c>
      <c r="H177" s="15">
        <v>1</v>
      </c>
      <c r="J177" s="17">
        <f t="shared" si="20"/>
        <v>0</v>
      </c>
      <c r="L177" s="4">
        <f t="shared" si="18"/>
        <v>0</v>
      </c>
      <c r="N177" s="17">
        <f>+L177*(assessment!$J$277*assessment!$F$3)</f>
        <v>0</v>
      </c>
      <c r="P177" s="7">
        <f>+N177/payroll!F177</f>
        <v>0</v>
      </c>
      <c r="R177" s="17">
        <f>IF(P177&lt;$R$2,N177,+payroll!F177*$R$2)</f>
        <v>0</v>
      </c>
      <c r="T177" s="6">
        <f t="shared" si="21"/>
        <v>0</v>
      </c>
    </row>
    <row r="178" spans="1:20" ht="12.75" outlineLevel="1">
      <c r="A178" t="s">
        <v>284</v>
      </c>
      <c r="B178" t="s">
        <v>285</v>
      </c>
      <c r="C178" s="17">
        <v>0</v>
      </c>
      <c r="D178" s="17">
        <v>0</v>
      </c>
      <c r="E178" s="17">
        <v>0</v>
      </c>
      <c r="F178" s="17"/>
      <c r="G178" s="17">
        <f t="shared" si="19"/>
        <v>0</v>
      </c>
      <c r="H178" s="15">
        <v>1</v>
      </c>
      <c r="J178" s="17">
        <f t="shared" si="20"/>
        <v>0</v>
      </c>
      <c r="L178" s="4">
        <f t="shared" si="18"/>
        <v>0</v>
      </c>
      <c r="N178" s="17">
        <f>+L178*(assessment!$J$277*assessment!$F$3)</f>
        <v>0</v>
      </c>
      <c r="P178" s="7">
        <f>+N178/payroll!F178</f>
        <v>0</v>
      </c>
      <c r="R178" s="17">
        <f>IF(P178&lt;$R$2,N178,+payroll!F178*$R$2)</f>
        <v>0</v>
      </c>
      <c r="T178" s="6">
        <f t="shared" si="21"/>
        <v>0</v>
      </c>
    </row>
    <row r="179" spans="1:20" ht="12.75" outlineLevel="1">
      <c r="A179" t="s">
        <v>286</v>
      </c>
      <c r="B179" t="s">
        <v>287</v>
      </c>
      <c r="C179" s="17">
        <v>0</v>
      </c>
      <c r="D179" s="17">
        <v>0</v>
      </c>
      <c r="E179" s="17">
        <v>0</v>
      </c>
      <c r="F179" s="17"/>
      <c r="G179" s="17">
        <f t="shared" si="19"/>
        <v>0</v>
      </c>
      <c r="H179" s="15">
        <v>1</v>
      </c>
      <c r="J179" s="17">
        <f t="shared" si="20"/>
        <v>0</v>
      </c>
      <c r="L179" s="4">
        <f t="shared" si="18"/>
        <v>0</v>
      </c>
      <c r="N179" s="17">
        <f>+L179*(assessment!$J$277*assessment!$F$3)</f>
        <v>0</v>
      </c>
      <c r="P179" s="7">
        <f>+N179/payroll!F179</f>
        <v>0</v>
      </c>
      <c r="R179" s="17">
        <f>IF(P179&lt;$R$2,N179,+payroll!F179*$R$2)</f>
        <v>0</v>
      </c>
      <c r="T179" s="6">
        <f t="shared" si="21"/>
        <v>0</v>
      </c>
    </row>
    <row r="180" spans="1:20" ht="12.75" outlineLevel="1">
      <c r="A180" t="s">
        <v>288</v>
      </c>
      <c r="B180" t="s">
        <v>289</v>
      </c>
      <c r="C180" s="17">
        <v>0</v>
      </c>
      <c r="D180" s="17">
        <v>0</v>
      </c>
      <c r="E180" s="17">
        <v>0</v>
      </c>
      <c r="F180" s="17"/>
      <c r="G180" s="17">
        <f t="shared" si="19"/>
        <v>0</v>
      </c>
      <c r="H180" s="15">
        <v>1</v>
      </c>
      <c r="J180" s="17">
        <f t="shared" si="20"/>
        <v>0</v>
      </c>
      <c r="L180" s="4">
        <f t="shared" si="18"/>
        <v>0</v>
      </c>
      <c r="N180" s="17">
        <f>+L180*(assessment!$J$277*assessment!$F$3)</f>
        <v>0</v>
      </c>
      <c r="P180" s="7">
        <f>+N180/payroll!F180</f>
        <v>0</v>
      </c>
      <c r="R180" s="17">
        <f>IF(P180&lt;$R$2,N180,+payroll!F180*$R$2)</f>
        <v>0</v>
      </c>
      <c r="T180" s="6">
        <f t="shared" si="21"/>
        <v>0</v>
      </c>
    </row>
    <row r="181" spans="1:20" ht="12.75" outlineLevel="1">
      <c r="A181" t="s">
        <v>290</v>
      </c>
      <c r="B181" t="s">
        <v>291</v>
      </c>
      <c r="C181" s="17">
        <v>0</v>
      </c>
      <c r="D181" s="17">
        <v>0</v>
      </c>
      <c r="E181" s="17">
        <v>0</v>
      </c>
      <c r="F181" s="17"/>
      <c r="G181" s="17">
        <f t="shared" si="19"/>
        <v>0</v>
      </c>
      <c r="H181" s="15">
        <v>1</v>
      </c>
      <c r="J181" s="17">
        <f t="shared" si="20"/>
        <v>0</v>
      </c>
      <c r="L181" s="4">
        <f t="shared" si="18"/>
        <v>0</v>
      </c>
      <c r="N181" s="17">
        <f>+L181*(assessment!$J$277*assessment!$F$3)</f>
        <v>0</v>
      </c>
      <c r="P181" s="7">
        <f>+N181/payroll!F181</f>
        <v>0</v>
      </c>
      <c r="R181" s="17">
        <f>IF(P181&lt;$R$2,N181,+payroll!F181*$R$2)</f>
        <v>0</v>
      </c>
      <c r="T181" s="6">
        <f t="shared" si="21"/>
        <v>0</v>
      </c>
    </row>
    <row r="182" spans="1:20" ht="12.75" outlineLevel="1">
      <c r="A182" t="s">
        <v>292</v>
      </c>
      <c r="B182" t="s">
        <v>293</v>
      </c>
      <c r="C182" s="17">
        <v>0</v>
      </c>
      <c r="D182" s="17">
        <v>0</v>
      </c>
      <c r="E182" s="17">
        <v>0</v>
      </c>
      <c r="F182" s="17"/>
      <c r="G182" s="17">
        <f t="shared" si="19"/>
        <v>0</v>
      </c>
      <c r="H182" s="15">
        <v>1</v>
      </c>
      <c r="J182" s="17">
        <f t="shared" si="20"/>
        <v>0</v>
      </c>
      <c r="L182" s="4">
        <f t="shared" si="18"/>
        <v>0</v>
      </c>
      <c r="N182" s="17">
        <f>+L182*(assessment!$J$277*assessment!$F$3)</f>
        <v>0</v>
      </c>
      <c r="P182" s="7">
        <f>+N182/payroll!F182</f>
        <v>0</v>
      </c>
      <c r="R182" s="17">
        <f>IF(P182&lt;$R$2,N182,+payroll!F182*$R$2)</f>
        <v>0</v>
      </c>
      <c r="T182" s="6">
        <f t="shared" si="21"/>
        <v>0</v>
      </c>
    </row>
    <row r="183" spans="1:20" ht="12.75" outlineLevel="1">
      <c r="A183" t="s">
        <v>294</v>
      </c>
      <c r="B183" t="s">
        <v>295</v>
      </c>
      <c r="C183" s="17">
        <v>6870.64</v>
      </c>
      <c r="D183" s="17">
        <v>44636.15</v>
      </c>
      <c r="E183" s="17">
        <v>42308.93</v>
      </c>
      <c r="F183" s="17"/>
      <c r="G183" s="17">
        <f t="shared" si="19"/>
        <v>31271.906666666666</v>
      </c>
      <c r="H183" s="15">
        <v>1</v>
      </c>
      <c r="J183" s="17">
        <f t="shared" si="20"/>
        <v>31271.906666666666</v>
      </c>
      <c r="L183" s="4">
        <f t="shared" si="18"/>
        <v>0.0007274803306970133</v>
      </c>
      <c r="N183" s="17">
        <f>+L183*(assessment!$J$277*assessment!$F$3)</f>
        <v>23732.45947302519</v>
      </c>
      <c r="P183" s="7">
        <f>+N183/payroll!F183</f>
        <v>0.012749351188368199</v>
      </c>
      <c r="R183" s="17">
        <f>IF(P183&lt;$R$2,N183,+payroll!F183*$R$2)</f>
        <v>23732.45947302519</v>
      </c>
      <c r="T183" s="6">
        <f t="shared" si="21"/>
        <v>0</v>
      </c>
    </row>
    <row r="184" spans="1:20" ht="12.75" outlineLevel="1">
      <c r="A184" t="s">
        <v>296</v>
      </c>
      <c r="B184" t="s">
        <v>297</v>
      </c>
      <c r="C184" s="17">
        <v>0</v>
      </c>
      <c r="D184" s="17">
        <v>0</v>
      </c>
      <c r="E184" s="17">
        <v>0</v>
      </c>
      <c r="F184" s="17"/>
      <c r="G184" s="17">
        <f t="shared" si="19"/>
        <v>0</v>
      </c>
      <c r="H184" s="15">
        <v>1</v>
      </c>
      <c r="J184" s="17">
        <f t="shared" si="20"/>
        <v>0</v>
      </c>
      <c r="L184" s="4">
        <f t="shared" si="18"/>
        <v>0</v>
      </c>
      <c r="N184" s="17">
        <f>+L184*(assessment!$J$277*assessment!$F$3)</f>
        <v>0</v>
      </c>
      <c r="P184" s="7">
        <f>+N184/payroll!F184</f>
        <v>0</v>
      </c>
      <c r="R184" s="17">
        <f>IF(P184&lt;$R$2,N184,+payroll!F184*$R$2)</f>
        <v>0</v>
      </c>
      <c r="T184" s="6">
        <f t="shared" si="21"/>
        <v>0</v>
      </c>
    </row>
    <row r="185" spans="1:20" ht="12.75" outlineLevel="1">
      <c r="A185" t="s">
        <v>298</v>
      </c>
      <c r="B185" t="s">
        <v>299</v>
      </c>
      <c r="C185" s="17">
        <v>0</v>
      </c>
      <c r="D185" s="17">
        <v>0</v>
      </c>
      <c r="E185" s="17">
        <v>0</v>
      </c>
      <c r="F185" s="17"/>
      <c r="G185" s="17">
        <f t="shared" si="19"/>
        <v>0</v>
      </c>
      <c r="H185" s="15">
        <v>1</v>
      </c>
      <c r="J185" s="17">
        <f t="shared" si="20"/>
        <v>0</v>
      </c>
      <c r="L185" s="4">
        <f t="shared" si="18"/>
        <v>0</v>
      </c>
      <c r="N185" s="17">
        <f>+L185*(assessment!$J$277*assessment!$F$3)</f>
        <v>0</v>
      </c>
      <c r="P185" s="7">
        <f>+N185/payroll!F185</f>
        <v>0</v>
      </c>
      <c r="R185" s="17">
        <f>IF(P185&lt;$R$2,N185,+payroll!F185*$R$2)</f>
        <v>0</v>
      </c>
      <c r="T185" s="6">
        <f t="shared" si="21"/>
        <v>0</v>
      </c>
    </row>
    <row r="186" spans="1:20" ht="12.75" outlineLevel="1">
      <c r="A186" t="s">
        <v>300</v>
      </c>
      <c r="B186" t="s">
        <v>301</v>
      </c>
      <c r="C186" s="17">
        <v>3149.62</v>
      </c>
      <c r="D186" s="17">
        <v>0</v>
      </c>
      <c r="E186" s="17">
        <v>0</v>
      </c>
      <c r="F186" s="17"/>
      <c r="G186" s="17">
        <f t="shared" si="19"/>
        <v>1049.8733333333332</v>
      </c>
      <c r="H186" s="15">
        <v>1</v>
      </c>
      <c r="J186" s="17">
        <f t="shared" si="20"/>
        <v>1049.8733333333332</v>
      </c>
      <c r="L186" s="4">
        <f t="shared" si="18"/>
        <v>2.4423269353685362E-05</v>
      </c>
      <c r="N186" s="17">
        <f>+L186*(assessment!$J$277*assessment!$F$3)</f>
        <v>796.7559062109165</v>
      </c>
      <c r="P186" s="7">
        <f>+N186/payroll!F186</f>
        <v>0.0005459720398869992</v>
      </c>
      <c r="R186" s="17">
        <f>IF(P186&lt;$R$2,N186,+payroll!F186*$R$2)</f>
        <v>796.7559062109165</v>
      </c>
      <c r="T186" s="6">
        <f t="shared" si="21"/>
        <v>0</v>
      </c>
    </row>
    <row r="187" spans="1:20" ht="12.75" outlineLevel="1">
      <c r="A187" t="s">
        <v>302</v>
      </c>
      <c r="B187" t="s">
        <v>303</v>
      </c>
      <c r="C187" s="17">
        <v>0</v>
      </c>
      <c r="D187" s="17">
        <v>0</v>
      </c>
      <c r="E187" s="17">
        <v>0</v>
      </c>
      <c r="F187" s="17"/>
      <c r="G187" s="17">
        <f t="shared" si="19"/>
        <v>0</v>
      </c>
      <c r="H187" s="15">
        <v>1</v>
      </c>
      <c r="J187" s="17">
        <f t="shared" si="20"/>
        <v>0</v>
      </c>
      <c r="L187" s="4">
        <f t="shared" si="18"/>
        <v>0</v>
      </c>
      <c r="N187" s="17">
        <f>+L187*(assessment!$J$277*assessment!$F$3)</f>
        <v>0</v>
      </c>
      <c r="P187" s="7">
        <f>+N187/payroll!F187</f>
        <v>0</v>
      </c>
      <c r="R187" s="17">
        <f>IF(P187&lt;$R$2,N187,+payroll!F187*$R$2)</f>
        <v>0</v>
      </c>
      <c r="T187" s="6">
        <f t="shared" si="21"/>
        <v>0</v>
      </c>
    </row>
    <row r="188" spans="1:20" ht="12.75" outlineLevel="1">
      <c r="A188" t="s">
        <v>304</v>
      </c>
      <c r="B188" t="s">
        <v>305</v>
      </c>
      <c r="C188" s="17">
        <v>0</v>
      </c>
      <c r="D188" s="17">
        <v>0</v>
      </c>
      <c r="E188" s="17">
        <v>0</v>
      </c>
      <c r="F188" s="17"/>
      <c r="G188" s="17">
        <f t="shared" si="19"/>
        <v>0</v>
      </c>
      <c r="H188" s="15">
        <v>1</v>
      </c>
      <c r="J188" s="17">
        <f t="shared" si="20"/>
        <v>0</v>
      </c>
      <c r="L188" s="4">
        <f t="shared" si="18"/>
        <v>0</v>
      </c>
      <c r="N188" s="17">
        <f>+L188*(assessment!$J$277*assessment!$F$3)</f>
        <v>0</v>
      </c>
      <c r="P188" s="7">
        <f>+N188/payroll!F188</f>
        <v>0</v>
      </c>
      <c r="R188" s="17">
        <f>IF(P188&lt;$R$2,N188,+payroll!F188*$R$2)</f>
        <v>0</v>
      </c>
      <c r="T188" s="6">
        <f t="shared" si="21"/>
        <v>0</v>
      </c>
    </row>
    <row r="189" spans="1:20" ht="12.75" outlineLevel="1">
      <c r="A189" t="s">
        <v>306</v>
      </c>
      <c r="B189" t="s">
        <v>307</v>
      </c>
      <c r="C189" s="17">
        <v>0</v>
      </c>
      <c r="D189" s="17">
        <v>0</v>
      </c>
      <c r="E189" s="17">
        <v>0</v>
      </c>
      <c r="F189" s="17"/>
      <c r="G189" s="17">
        <f t="shared" si="19"/>
        <v>0</v>
      </c>
      <c r="H189" s="15">
        <v>1</v>
      </c>
      <c r="J189" s="17">
        <f t="shared" si="20"/>
        <v>0</v>
      </c>
      <c r="L189" s="4">
        <f t="shared" si="18"/>
        <v>0</v>
      </c>
      <c r="N189" s="17">
        <f>+L189*(assessment!$J$277*assessment!$F$3)</f>
        <v>0</v>
      </c>
      <c r="P189" s="7">
        <f>+N189/payroll!F189</f>
        <v>0</v>
      </c>
      <c r="R189" s="17">
        <f>IF(P189&lt;$R$2,N189,+payroll!F189*$R$2)</f>
        <v>0</v>
      </c>
      <c r="T189" s="6">
        <f t="shared" si="21"/>
        <v>0</v>
      </c>
    </row>
    <row r="190" spans="1:20" ht="12.75" outlineLevel="1">
      <c r="A190" t="s">
        <v>308</v>
      </c>
      <c r="B190" t="s">
        <v>309</v>
      </c>
      <c r="C190" s="17">
        <v>55481.95</v>
      </c>
      <c r="D190" s="17">
        <v>73204.29</v>
      </c>
      <c r="E190" s="17">
        <v>57423.09</v>
      </c>
      <c r="F190" s="17"/>
      <c r="G190" s="17">
        <f t="shared" si="19"/>
        <v>62036.44333333333</v>
      </c>
      <c r="H190" s="15">
        <v>1</v>
      </c>
      <c r="J190" s="17">
        <f t="shared" si="20"/>
        <v>62036.44333333333</v>
      </c>
      <c r="L190" s="4">
        <f t="shared" si="18"/>
        <v>0.0014431576811881801</v>
      </c>
      <c r="N190" s="17">
        <f>+L190*(assessment!$J$277*assessment!$F$3)</f>
        <v>47079.87245396477</v>
      </c>
      <c r="P190" s="7">
        <f>+N190/payroll!F190</f>
        <v>0.0014937774746258874</v>
      </c>
      <c r="R190" s="17">
        <f>IF(P190&lt;$R$2,N190,+payroll!F190*$R$2)</f>
        <v>47079.87245396477</v>
      </c>
      <c r="T190" s="6">
        <f t="shared" si="21"/>
        <v>0</v>
      </c>
    </row>
    <row r="191" spans="1:20" ht="12.75" outlineLevel="1">
      <c r="A191" t="s">
        <v>310</v>
      </c>
      <c r="B191" t="s">
        <v>311</v>
      </c>
      <c r="C191" s="17">
        <v>0</v>
      </c>
      <c r="D191" s="17">
        <v>0</v>
      </c>
      <c r="E191" s="17">
        <v>0</v>
      </c>
      <c r="F191" s="17"/>
      <c r="G191" s="17">
        <f t="shared" si="19"/>
        <v>0</v>
      </c>
      <c r="H191" s="15">
        <v>1</v>
      </c>
      <c r="J191" s="17">
        <f t="shared" si="20"/>
        <v>0</v>
      </c>
      <c r="L191" s="4">
        <f t="shared" si="18"/>
        <v>0</v>
      </c>
      <c r="N191" s="17">
        <f>+L191*(assessment!$J$277*assessment!$F$3)</f>
        <v>0</v>
      </c>
      <c r="P191" s="7">
        <f>+N191/payroll!F191</f>
        <v>0</v>
      </c>
      <c r="R191" s="17">
        <f>IF(P191&lt;$R$2,N191,+payroll!F191*$R$2)</f>
        <v>0</v>
      </c>
      <c r="T191" s="6">
        <f t="shared" si="21"/>
        <v>0</v>
      </c>
    </row>
    <row r="192" spans="1:20" ht="12.75" outlineLevel="1">
      <c r="A192" t="s">
        <v>312</v>
      </c>
      <c r="B192" t="s">
        <v>313</v>
      </c>
      <c r="C192" s="17">
        <v>0</v>
      </c>
      <c r="D192" s="17">
        <v>0</v>
      </c>
      <c r="E192" s="17">
        <v>0</v>
      </c>
      <c r="F192" s="17"/>
      <c r="G192" s="17">
        <f t="shared" si="19"/>
        <v>0</v>
      </c>
      <c r="H192" s="15">
        <v>1</v>
      </c>
      <c r="J192" s="17">
        <f t="shared" si="20"/>
        <v>0</v>
      </c>
      <c r="L192" s="4">
        <f t="shared" si="18"/>
        <v>0</v>
      </c>
      <c r="N192" s="17">
        <f>+L192*(assessment!$J$277*assessment!$F$3)</f>
        <v>0</v>
      </c>
      <c r="P192" s="7">
        <f>+N192/payroll!F192</f>
        <v>0</v>
      </c>
      <c r="R192" s="17">
        <f>IF(P192&lt;$R$2,N192,+payroll!F192*$R$2)</f>
        <v>0</v>
      </c>
      <c r="T192" s="6">
        <f t="shared" si="21"/>
        <v>0</v>
      </c>
    </row>
    <row r="193" spans="1:20" ht="12.75" outlineLevel="1">
      <c r="A193" t="s">
        <v>314</v>
      </c>
      <c r="B193" t="s">
        <v>315</v>
      </c>
      <c r="C193" s="17">
        <v>0</v>
      </c>
      <c r="D193" s="17">
        <v>2354.43</v>
      </c>
      <c r="E193" s="17">
        <v>0</v>
      </c>
      <c r="F193" s="17"/>
      <c r="G193" s="17">
        <f t="shared" si="19"/>
        <v>784.81</v>
      </c>
      <c r="H193" s="15">
        <v>1</v>
      </c>
      <c r="J193" s="17">
        <f t="shared" si="20"/>
        <v>784.81</v>
      </c>
      <c r="L193" s="4">
        <f t="shared" si="18"/>
        <v>1.8257084367129187E-05</v>
      </c>
      <c r="N193" s="17">
        <f>+L193*(assessment!$J$277*assessment!$F$3)</f>
        <v>595.597566773188</v>
      </c>
      <c r="P193" s="7">
        <f>+N193/payroll!F193</f>
        <v>0.0007443803207984117</v>
      </c>
      <c r="R193" s="17">
        <f>IF(P193&lt;$R$2,N193,+payroll!F193*$R$2)</f>
        <v>595.597566773188</v>
      </c>
      <c r="T193" s="6">
        <f t="shared" si="21"/>
        <v>0</v>
      </c>
    </row>
    <row r="194" spans="1:20" ht="12.75" outlineLevel="1">
      <c r="A194" t="s">
        <v>316</v>
      </c>
      <c r="B194" t="s">
        <v>317</v>
      </c>
      <c r="C194" s="17">
        <v>18496.78</v>
      </c>
      <c r="D194" s="17">
        <v>2798.46</v>
      </c>
      <c r="E194" s="17">
        <v>5659.67</v>
      </c>
      <c r="F194" s="17"/>
      <c r="G194" s="17">
        <f t="shared" si="19"/>
        <v>8984.97</v>
      </c>
      <c r="H194" s="15">
        <v>1</v>
      </c>
      <c r="J194" s="17">
        <f t="shared" si="20"/>
        <v>8984.97</v>
      </c>
      <c r="L194" s="4">
        <f t="shared" si="18"/>
        <v>0.00020901792195069472</v>
      </c>
      <c r="N194" s="17">
        <f>+L194*(assessment!$J$277*assessment!$F$3)</f>
        <v>6818.75392710349</v>
      </c>
      <c r="P194" s="7">
        <f>+N194/payroll!F194</f>
        <v>0.0007924255258824435</v>
      </c>
      <c r="R194" s="17">
        <f>IF(P194&lt;$R$2,N194,+payroll!F194*$R$2)</f>
        <v>6818.75392710349</v>
      </c>
      <c r="T194" s="6">
        <f t="shared" si="21"/>
        <v>0</v>
      </c>
    </row>
    <row r="195" spans="1:20" ht="12.75" outlineLevel="1">
      <c r="A195" t="s">
        <v>318</v>
      </c>
      <c r="B195" t="s">
        <v>319</v>
      </c>
      <c r="C195" s="17">
        <v>83716.89</v>
      </c>
      <c r="D195" s="17">
        <v>65301.47</v>
      </c>
      <c r="E195" s="17">
        <v>26072.87</v>
      </c>
      <c r="F195" s="17"/>
      <c r="G195" s="17">
        <f t="shared" si="19"/>
        <v>58363.743333333325</v>
      </c>
      <c r="H195" s="15">
        <v>0.6212995196418595</v>
      </c>
      <c r="J195" s="17">
        <f t="shared" si="20"/>
        <v>36261.365697500776</v>
      </c>
      <c r="L195" s="4">
        <f t="shared" si="18"/>
        <v>0.0008435504297939578</v>
      </c>
      <c r="N195" s="17">
        <f>+L195*(assessment!$J$277*assessment!$F$3)</f>
        <v>27518.993358015578</v>
      </c>
      <c r="P195" s="7">
        <f>+N195/payroll!F195</f>
        <v>0.03694248642327192</v>
      </c>
      <c r="R195" s="17">
        <f>IF(P195&lt;$R$2,N195,+payroll!F195*$R$2)</f>
        <v>27518.993358015578</v>
      </c>
      <c r="T195" s="6">
        <f t="shared" si="21"/>
        <v>0</v>
      </c>
    </row>
    <row r="196" spans="1:20" ht="12.75" outlineLevel="1">
      <c r="A196" t="s">
        <v>320</v>
      </c>
      <c r="B196" t="s">
        <v>321</v>
      </c>
      <c r="C196" s="17">
        <v>0</v>
      </c>
      <c r="D196" s="17">
        <v>0</v>
      </c>
      <c r="E196" s="17">
        <v>0</v>
      </c>
      <c r="F196" s="17"/>
      <c r="G196" s="17">
        <f t="shared" si="19"/>
        <v>0</v>
      </c>
      <c r="H196" s="15">
        <v>1</v>
      </c>
      <c r="J196" s="17">
        <f t="shared" si="20"/>
        <v>0</v>
      </c>
      <c r="L196" s="4">
        <f t="shared" si="18"/>
        <v>0</v>
      </c>
      <c r="N196" s="17">
        <f>+L196*(assessment!$J$277*assessment!$F$3)</f>
        <v>0</v>
      </c>
      <c r="P196" s="7">
        <f>+N196/payroll!F196</f>
        <v>0</v>
      </c>
      <c r="R196" s="17">
        <f>IF(P196&lt;$R$2,N196,+payroll!F196*$R$2)</f>
        <v>0</v>
      </c>
      <c r="T196" s="6">
        <f t="shared" si="21"/>
        <v>0</v>
      </c>
    </row>
    <row r="197" spans="1:20" ht="12.75" outlineLevel="1">
      <c r="A197" t="s">
        <v>322</v>
      </c>
      <c r="B197" t="s">
        <v>323</v>
      </c>
      <c r="C197" s="17">
        <v>0</v>
      </c>
      <c r="D197" s="17">
        <v>0</v>
      </c>
      <c r="E197" s="17">
        <v>258.48</v>
      </c>
      <c r="F197" s="17"/>
      <c r="G197" s="17">
        <f t="shared" si="19"/>
        <v>86.16000000000001</v>
      </c>
      <c r="H197" s="15">
        <v>1</v>
      </c>
      <c r="J197" s="17">
        <f t="shared" si="20"/>
        <v>86.16000000000001</v>
      </c>
      <c r="L197" s="4">
        <f t="shared" si="18"/>
        <v>2.0043454964537288E-06</v>
      </c>
      <c r="N197" s="17">
        <f>+L197*(assessment!$J$277*assessment!$F$3)</f>
        <v>65.38740122217845</v>
      </c>
      <c r="P197" s="7">
        <f>+N197/payroll!F197</f>
        <v>7.434275707722602E-05</v>
      </c>
      <c r="R197" s="17">
        <f>IF(P197&lt;$R$2,N197,+payroll!F197*$R$2)</f>
        <v>65.38740122217845</v>
      </c>
      <c r="T197" s="6">
        <f t="shared" si="21"/>
        <v>0</v>
      </c>
    </row>
    <row r="198" spans="1:20" ht="12.75" outlineLevel="1">
      <c r="A198" t="s">
        <v>324</v>
      </c>
      <c r="B198" t="s">
        <v>325</v>
      </c>
      <c r="C198" s="17">
        <v>0</v>
      </c>
      <c r="D198" s="17">
        <v>0</v>
      </c>
      <c r="E198" s="17">
        <v>0</v>
      </c>
      <c r="F198" s="17"/>
      <c r="G198" s="17">
        <f t="shared" si="19"/>
        <v>0</v>
      </c>
      <c r="H198" s="15">
        <v>1</v>
      </c>
      <c r="J198" s="17">
        <f t="shared" si="20"/>
        <v>0</v>
      </c>
      <c r="L198" s="4">
        <f t="shared" si="18"/>
        <v>0</v>
      </c>
      <c r="N198" s="17">
        <f>+L198*(assessment!$J$277*assessment!$F$3)</f>
        <v>0</v>
      </c>
      <c r="P198" s="7">
        <f>+N198/payroll!F198</f>
        <v>0</v>
      </c>
      <c r="R198" s="17">
        <f>IF(P198&lt;$R$2,N198,+payroll!F198*$R$2)</f>
        <v>0</v>
      </c>
      <c r="T198" s="6">
        <f t="shared" si="21"/>
        <v>0</v>
      </c>
    </row>
    <row r="199" spans="1:20" ht="12.75" outlineLevel="1">
      <c r="A199" t="s">
        <v>326</v>
      </c>
      <c r="B199" t="s">
        <v>327</v>
      </c>
      <c r="C199" s="17">
        <v>0</v>
      </c>
      <c r="D199" s="17">
        <v>0</v>
      </c>
      <c r="E199" s="17">
        <v>0</v>
      </c>
      <c r="F199" s="17"/>
      <c r="G199" s="17">
        <f t="shared" si="19"/>
        <v>0</v>
      </c>
      <c r="H199" s="15">
        <v>1</v>
      </c>
      <c r="J199" s="17">
        <f t="shared" si="20"/>
        <v>0</v>
      </c>
      <c r="L199" s="4">
        <f t="shared" si="18"/>
        <v>0</v>
      </c>
      <c r="N199" s="17">
        <f>+L199*(assessment!$J$277*assessment!$F$3)</f>
        <v>0</v>
      </c>
      <c r="P199" s="7">
        <f>+N199/payroll!F199</f>
        <v>0</v>
      </c>
      <c r="R199" s="17">
        <f>IF(P199&lt;$R$2,N199,+payroll!F199*$R$2)</f>
        <v>0</v>
      </c>
      <c r="T199" s="6">
        <f t="shared" si="21"/>
        <v>0</v>
      </c>
    </row>
    <row r="200" spans="1:20" ht="12.75" outlineLevel="1">
      <c r="A200" t="s">
        <v>328</v>
      </c>
      <c r="B200" t="s">
        <v>329</v>
      </c>
      <c r="C200" s="17">
        <v>0</v>
      </c>
      <c r="D200" s="17">
        <v>0</v>
      </c>
      <c r="E200" s="17">
        <v>0</v>
      </c>
      <c r="F200" s="17"/>
      <c r="G200" s="17">
        <f t="shared" si="19"/>
        <v>0</v>
      </c>
      <c r="H200" s="15">
        <v>1</v>
      </c>
      <c r="J200" s="17">
        <f t="shared" si="20"/>
        <v>0</v>
      </c>
      <c r="L200" s="4">
        <f t="shared" si="18"/>
        <v>0</v>
      </c>
      <c r="N200" s="17">
        <f>+L200*(assessment!$J$277*assessment!$F$3)</f>
        <v>0</v>
      </c>
      <c r="P200" s="7">
        <f>+N200/payroll!F200</f>
        <v>0</v>
      </c>
      <c r="R200" s="17">
        <f>IF(P200&lt;$R$2,N200,+payroll!F200*$R$2)</f>
        <v>0</v>
      </c>
      <c r="T200" s="6">
        <f t="shared" si="21"/>
        <v>0</v>
      </c>
    </row>
    <row r="201" spans="1:20" ht="12.75" outlineLevel="1">
      <c r="A201" t="s">
        <v>330</v>
      </c>
      <c r="B201" t="s">
        <v>331</v>
      </c>
      <c r="C201" s="17">
        <v>0</v>
      </c>
      <c r="D201" s="17">
        <v>0</v>
      </c>
      <c r="E201" s="17">
        <v>0</v>
      </c>
      <c r="F201" s="17"/>
      <c r="G201" s="17">
        <f t="shared" si="19"/>
        <v>0</v>
      </c>
      <c r="H201" s="15">
        <v>1</v>
      </c>
      <c r="J201" s="17">
        <f t="shared" si="20"/>
        <v>0</v>
      </c>
      <c r="L201" s="4">
        <f t="shared" si="18"/>
        <v>0</v>
      </c>
      <c r="N201" s="17">
        <f>+L201*(assessment!$J$277*assessment!$F$3)</f>
        <v>0</v>
      </c>
      <c r="P201" s="7">
        <f>+N201/payroll!F201</f>
        <v>0</v>
      </c>
      <c r="R201" s="17">
        <f>IF(P201&lt;$R$2,N201,+payroll!F201*$R$2)</f>
        <v>0</v>
      </c>
      <c r="T201" s="6">
        <f t="shared" si="21"/>
        <v>0</v>
      </c>
    </row>
    <row r="202" spans="1:20" ht="12.75" outlineLevel="1">
      <c r="A202" t="s">
        <v>332</v>
      </c>
      <c r="B202" t="s">
        <v>333</v>
      </c>
      <c r="C202" s="17">
        <v>0</v>
      </c>
      <c r="D202" s="17">
        <v>0</v>
      </c>
      <c r="E202" s="17">
        <v>0</v>
      </c>
      <c r="F202" s="17"/>
      <c r="G202" s="17">
        <f t="shared" si="19"/>
        <v>0</v>
      </c>
      <c r="H202" s="15">
        <v>1</v>
      </c>
      <c r="J202" s="17">
        <f t="shared" si="20"/>
        <v>0</v>
      </c>
      <c r="L202" s="4">
        <f aca="true" t="shared" si="22" ref="L202:L233">+J202/$J$269</f>
        <v>0</v>
      </c>
      <c r="N202" s="17">
        <f>+L202*(assessment!$J$277*assessment!$F$3)</f>
        <v>0</v>
      </c>
      <c r="P202" s="7">
        <f>+N202/payroll!F202</f>
        <v>0</v>
      </c>
      <c r="R202" s="17">
        <f>IF(P202&lt;$R$2,N202,+payroll!F202*$R$2)</f>
        <v>0</v>
      </c>
      <c r="T202" s="6">
        <f t="shared" si="21"/>
        <v>0</v>
      </c>
    </row>
    <row r="203" spans="1:20" ht="12.75" outlineLevel="1">
      <c r="A203" t="s">
        <v>334</v>
      </c>
      <c r="B203" t="s">
        <v>335</v>
      </c>
      <c r="C203" s="17">
        <v>0</v>
      </c>
      <c r="D203" s="17">
        <v>0</v>
      </c>
      <c r="E203" s="17">
        <v>0</v>
      </c>
      <c r="F203" s="17"/>
      <c r="G203" s="17">
        <f>IF(SUM(C203:E203)&gt;0,AVERAGE(C203:E203),0)</f>
        <v>0</v>
      </c>
      <c r="H203" s="15">
        <v>1</v>
      </c>
      <c r="J203" s="17">
        <f t="shared" si="20"/>
        <v>0</v>
      </c>
      <c r="L203" s="4">
        <f t="shared" si="22"/>
        <v>0</v>
      </c>
      <c r="N203" s="17">
        <f>+L203*(assessment!$J$277*assessment!$F$3)</f>
        <v>0</v>
      </c>
      <c r="P203" s="7">
        <f>+N203/payroll!F203</f>
        <v>0</v>
      </c>
      <c r="R203" s="17">
        <f>IF(P203&lt;$R$2,N203,+payroll!F203*$R$2)</f>
        <v>0</v>
      </c>
      <c r="T203" s="6">
        <f t="shared" si="21"/>
        <v>0</v>
      </c>
    </row>
    <row r="204" spans="1:20" ht="12.75" outlineLevel="1">
      <c r="A204" t="s">
        <v>336</v>
      </c>
      <c r="B204" t="s">
        <v>337</v>
      </c>
      <c r="C204" s="17">
        <v>615.05</v>
      </c>
      <c r="D204" s="17">
        <v>0</v>
      </c>
      <c r="E204" s="17">
        <v>285.63</v>
      </c>
      <c r="F204" s="17"/>
      <c r="G204" s="17">
        <f aca="true" t="shared" si="23" ref="G204:G235">IF(SUM(C204:E204)&lt;&gt;0,AVERAGE(C204:E204),0)</f>
        <v>300.22666666666663</v>
      </c>
      <c r="H204" s="15">
        <v>1</v>
      </c>
      <c r="J204" s="17">
        <f t="shared" si="20"/>
        <v>300.22666666666663</v>
      </c>
      <c r="L204" s="4">
        <f t="shared" si="22"/>
        <v>6.984191820434633E-06</v>
      </c>
      <c r="N204" s="17">
        <f>+L204*(assessment!$J$277*assessment!$F$3)</f>
        <v>227.84402867839555</v>
      </c>
      <c r="P204" s="7">
        <f>+N204/payroll!F204</f>
        <v>5.4057891159910725E-05</v>
      </c>
      <c r="R204" s="17">
        <f>IF(P204&lt;$R$2,N204,+payroll!F204*$R$2)</f>
        <v>227.84402867839555</v>
      </c>
      <c r="T204" s="6">
        <f t="shared" si="21"/>
        <v>0</v>
      </c>
    </row>
    <row r="205" spans="1:20" ht="12.75" outlineLevel="1">
      <c r="A205" t="s">
        <v>338</v>
      </c>
      <c r="B205" t="s">
        <v>339</v>
      </c>
      <c r="C205" s="17">
        <v>0</v>
      </c>
      <c r="D205" s="17">
        <v>0</v>
      </c>
      <c r="E205" s="17">
        <v>0</v>
      </c>
      <c r="F205" s="17"/>
      <c r="G205" s="17">
        <f t="shared" si="23"/>
        <v>0</v>
      </c>
      <c r="H205" s="15">
        <v>1</v>
      </c>
      <c r="J205" s="17">
        <f t="shared" si="20"/>
        <v>0</v>
      </c>
      <c r="L205" s="4">
        <f t="shared" si="22"/>
        <v>0</v>
      </c>
      <c r="N205" s="17">
        <f>+L205*(assessment!$J$277*assessment!$F$3)</f>
        <v>0</v>
      </c>
      <c r="P205" s="7">
        <f>+N205/payroll!F205</f>
        <v>0</v>
      </c>
      <c r="R205" s="17">
        <f>IF(P205&lt;$R$2,N205,+payroll!F205*$R$2)</f>
        <v>0</v>
      </c>
      <c r="T205" s="6">
        <f t="shared" si="21"/>
        <v>0</v>
      </c>
    </row>
    <row r="206" spans="1:20" ht="12.75" outlineLevel="1">
      <c r="A206" t="s">
        <v>340</v>
      </c>
      <c r="B206" t="s">
        <v>341</v>
      </c>
      <c r="C206" s="17">
        <v>0</v>
      </c>
      <c r="D206" s="17">
        <v>19106.41</v>
      </c>
      <c r="E206" s="17">
        <v>516.31</v>
      </c>
      <c r="F206" s="17"/>
      <c r="G206" s="17">
        <f t="shared" si="23"/>
        <v>6540.906666666667</v>
      </c>
      <c r="H206" s="15">
        <v>1</v>
      </c>
      <c r="J206" s="17">
        <f t="shared" si="20"/>
        <v>6540.906666666667</v>
      </c>
      <c r="L206" s="4">
        <f t="shared" si="22"/>
        <v>0.0001521615229811688</v>
      </c>
      <c r="N206" s="17">
        <f>+L206*(assessment!$J$277*assessment!$F$3)</f>
        <v>4963.937889625757</v>
      </c>
      <c r="P206" s="7">
        <f>+N206/payroll!F206</f>
        <v>0.0018630864080572752</v>
      </c>
      <c r="R206" s="17">
        <f>IF(P206&lt;$R$2,N206,+payroll!F206*$R$2)</f>
        <v>4963.937889625757</v>
      </c>
      <c r="T206" s="6">
        <f t="shared" si="21"/>
        <v>0</v>
      </c>
    </row>
    <row r="207" spans="1:20" ht="12.75" outlineLevel="1">
      <c r="A207" t="s">
        <v>342</v>
      </c>
      <c r="B207" t="s">
        <v>343</v>
      </c>
      <c r="C207" s="17">
        <v>0</v>
      </c>
      <c r="D207" s="17">
        <v>0</v>
      </c>
      <c r="E207" s="17">
        <v>0</v>
      </c>
      <c r="F207" s="17"/>
      <c r="G207" s="17">
        <f t="shared" si="23"/>
        <v>0</v>
      </c>
      <c r="H207" s="15">
        <v>1</v>
      </c>
      <c r="J207" s="17">
        <f t="shared" si="20"/>
        <v>0</v>
      </c>
      <c r="L207" s="4">
        <f t="shared" si="22"/>
        <v>0</v>
      </c>
      <c r="N207" s="17">
        <f>+L207*(assessment!$J$277*assessment!$F$3)</f>
        <v>0</v>
      </c>
      <c r="P207" s="7">
        <f>+N207/payroll!F207</f>
        <v>0</v>
      </c>
      <c r="R207" s="17">
        <f>IF(P207&lt;$R$2,N207,+payroll!F207*$R$2)</f>
        <v>0</v>
      </c>
      <c r="T207" s="6">
        <f t="shared" si="21"/>
        <v>0</v>
      </c>
    </row>
    <row r="208" spans="1:20" ht="12.75" outlineLevel="1">
      <c r="A208" t="s">
        <v>344</v>
      </c>
      <c r="B208" t="s">
        <v>345</v>
      </c>
      <c r="C208" s="17">
        <v>0</v>
      </c>
      <c r="D208" s="17">
        <v>0</v>
      </c>
      <c r="E208" s="17">
        <v>0</v>
      </c>
      <c r="F208" s="17"/>
      <c r="G208" s="17">
        <f t="shared" si="23"/>
        <v>0</v>
      </c>
      <c r="H208" s="15">
        <v>1</v>
      </c>
      <c r="J208" s="17">
        <f t="shared" si="20"/>
        <v>0</v>
      </c>
      <c r="L208" s="4">
        <f t="shared" si="22"/>
        <v>0</v>
      </c>
      <c r="N208" s="17">
        <f>+L208*(assessment!$J$277*assessment!$F$3)</f>
        <v>0</v>
      </c>
      <c r="P208" s="7">
        <f>+N208/payroll!F208</f>
        <v>0</v>
      </c>
      <c r="R208" s="17">
        <f>IF(P208&lt;$R$2,N208,+payroll!F208*$R$2)</f>
        <v>0</v>
      </c>
      <c r="T208" s="6">
        <f t="shared" si="21"/>
        <v>0</v>
      </c>
    </row>
    <row r="209" spans="1:20" ht="12.75" outlineLevel="1">
      <c r="A209" t="s">
        <v>528</v>
      </c>
      <c r="B209" t="s">
        <v>526</v>
      </c>
      <c r="C209" s="17">
        <v>0</v>
      </c>
      <c r="D209" s="17">
        <v>0</v>
      </c>
      <c r="E209" s="17">
        <v>0</v>
      </c>
      <c r="F209" s="17"/>
      <c r="G209" s="17">
        <f>IF(SUM(C209:E209)&lt;&gt;0,AVERAGE(C209:E209),0)</f>
        <v>0</v>
      </c>
      <c r="H209" s="15">
        <v>1</v>
      </c>
      <c r="J209" s="17">
        <f>+G209*H209</f>
        <v>0</v>
      </c>
      <c r="L209" s="4">
        <f t="shared" si="22"/>
        <v>0</v>
      </c>
      <c r="N209" s="17">
        <f>+L209*(assessment!$J$277*assessment!$F$3)</f>
        <v>0</v>
      </c>
      <c r="P209" s="7">
        <f>+N209/payroll!F209</f>
        <v>0</v>
      </c>
      <c r="R209" s="17">
        <f>IF(P209&lt;$R$2,N209,+payroll!F209*$R$2)</f>
        <v>0</v>
      </c>
      <c r="T209" s="6">
        <f>+N209-R209</f>
        <v>0</v>
      </c>
    </row>
    <row r="210" spans="1:20" ht="12.75" outlineLevel="1">
      <c r="A210" t="s">
        <v>346</v>
      </c>
      <c r="B210" t="s">
        <v>347</v>
      </c>
      <c r="C210" s="17">
        <v>0</v>
      </c>
      <c r="D210" s="17">
        <v>0</v>
      </c>
      <c r="E210" s="17">
        <v>0</v>
      </c>
      <c r="F210" s="17"/>
      <c r="G210" s="17">
        <f t="shared" si="23"/>
        <v>0</v>
      </c>
      <c r="H210" s="15">
        <v>1</v>
      </c>
      <c r="J210" s="17">
        <f t="shared" si="20"/>
        <v>0</v>
      </c>
      <c r="L210" s="4">
        <f t="shared" si="22"/>
        <v>0</v>
      </c>
      <c r="N210" s="17">
        <f>+L210*(assessment!$J$277*assessment!$F$3)</f>
        <v>0</v>
      </c>
      <c r="P210" s="7">
        <f>+N210/payroll!F210</f>
        <v>0</v>
      </c>
      <c r="R210" s="17">
        <f>IF(P210&lt;$R$2,N210,+payroll!F210*$R$2)</f>
        <v>0</v>
      </c>
      <c r="T210" s="6">
        <f t="shared" si="21"/>
        <v>0</v>
      </c>
    </row>
    <row r="211" spans="1:20" ht="12.75" outlineLevel="1">
      <c r="A211" t="s">
        <v>348</v>
      </c>
      <c r="B211" t="s">
        <v>349</v>
      </c>
      <c r="C211" s="17">
        <v>0</v>
      </c>
      <c r="D211" s="17">
        <v>0</v>
      </c>
      <c r="E211" s="17">
        <v>1515.94</v>
      </c>
      <c r="F211" s="17"/>
      <c r="G211" s="17">
        <f t="shared" si="23"/>
        <v>505.31333333333333</v>
      </c>
      <c r="H211" s="15">
        <v>1</v>
      </c>
      <c r="J211" s="17">
        <f t="shared" si="20"/>
        <v>505.31333333333333</v>
      </c>
      <c r="L211" s="4">
        <f t="shared" si="22"/>
        <v>1.1755135839887285E-05</v>
      </c>
      <c r="N211" s="17">
        <f>+L211*(assessment!$J$277*assessment!$F$3)</f>
        <v>383.4856739738054</v>
      </c>
      <c r="P211" s="7">
        <f>+N211/payroll!F211</f>
        <v>0.00044513507144848833</v>
      </c>
      <c r="R211" s="17">
        <f>IF(P211&lt;$R$2,N211,+payroll!F211*$R$2)</f>
        <v>383.4856739738054</v>
      </c>
      <c r="T211" s="6">
        <f t="shared" si="21"/>
        <v>0</v>
      </c>
    </row>
    <row r="212" spans="1:20" ht="12.75" outlineLevel="1">
      <c r="A212" t="s">
        <v>350</v>
      </c>
      <c r="B212" t="s">
        <v>351</v>
      </c>
      <c r="C212" s="17">
        <v>0</v>
      </c>
      <c r="D212" s="17">
        <v>0</v>
      </c>
      <c r="E212" s="17">
        <v>0</v>
      </c>
      <c r="F212" s="17"/>
      <c r="G212" s="17">
        <f t="shared" si="23"/>
        <v>0</v>
      </c>
      <c r="H212" s="15">
        <v>1</v>
      </c>
      <c r="J212" s="17">
        <f t="shared" si="20"/>
        <v>0</v>
      </c>
      <c r="L212" s="4">
        <f t="shared" si="22"/>
        <v>0</v>
      </c>
      <c r="N212" s="17">
        <f>+L212*(assessment!$J$277*assessment!$F$3)</f>
        <v>0</v>
      </c>
      <c r="P212" s="7">
        <f>+N212/payroll!F212</f>
        <v>0</v>
      </c>
      <c r="R212" s="17">
        <f>IF(P212&lt;$R$2,N212,+payroll!F212*$R$2)</f>
        <v>0</v>
      </c>
      <c r="T212" s="6">
        <f t="shared" si="21"/>
        <v>0</v>
      </c>
    </row>
    <row r="213" spans="1:20" ht="12.75" outlineLevel="1">
      <c r="A213" t="s">
        <v>352</v>
      </c>
      <c r="B213" t="s">
        <v>353</v>
      </c>
      <c r="C213" s="17">
        <v>0</v>
      </c>
      <c r="D213" s="17">
        <v>0</v>
      </c>
      <c r="E213" s="17">
        <v>0</v>
      </c>
      <c r="F213" s="17"/>
      <c r="G213" s="17">
        <f t="shared" si="23"/>
        <v>0</v>
      </c>
      <c r="H213" s="15">
        <v>1</v>
      </c>
      <c r="J213" s="17">
        <f t="shared" si="20"/>
        <v>0</v>
      </c>
      <c r="L213" s="4">
        <f t="shared" si="22"/>
        <v>0</v>
      </c>
      <c r="N213" s="17">
        <f>+L213*(assessment!$J$277*assessment!$F$3)</f>
        <v>0</v>
      </c>
      <c r="P213" s="7">
        <f>+N213/payroll!F213</f>
        <v>0</v>
      </c>
      <c r="R213" s="17">
        <f>IF(P213&lt;$R$2,N213,+payroll!F213*$R$2)</f>
        <v>0</v>
      </c>
      <c r="T213" s="6">
        <f t="shared" si="21"/>
        <v>0</v>
      </c>
    </row>
    <row r="214" spans="1:20" ht="12.75" outlineLevel="1">
      <c r="A214" t="s">
        <v>354</v>
      </c>
      <c r="B214" t="s">
        <v>355</v>
      </c>
      <c r="C214" s="17">
        <v>0</v>
      </c>
      <c r="D214" s="17">
        <v>0</v>
      </c>
      <c r="E214" s="17">
        <v>817.38</v>
      </c>
      <c r="F214" s="17"/>
      <c r="G214" s="17">
        <f t="shared" si="23"/>
        <v>272.46</v>
      </c>
      <c r="H214" s="15">
        <v>1</v>
      </c>
      <c r="J214" s="17">
        <f t="shared" si="20"/>
        <v>272.46</v>
      </c>
      <c r="L214" s="4">
        <f t="shared" si="22"/>
        <v>6.33825410821475E-06</v>
      </c>
      <c r="N214" s="17">
        <f>+L214*(assessment!$J$277*assessment!$F$3)</f>
        <v>206.77171932445148</v>
      </c>
      <c r="P214" s="7">
        <f>+N214/payroll!F214</f>
        <v>0.0001372796979692277</v>
      </c>
      <c r="R214" s="17">
        <f>IF(P214&lt;$R$2,N214,+payroll!F214*$R$2)</f>
        <v>206.77171932445148</v>
      </c>
      <c r="T214" s="6">
        <f t="shared" si="21"/>
        <v>0</v>
      </c>
    </row>
    <row r="215" spans="1:20" ht="12.75" outlineLevel="1">
      <c r="A215" t="s">
        <v>356</v>
      </c>
      <c r="B215" t="s">
        <v>357</v>
      </c>
      <c r="C215" s="17">
        <v>0</v>
      </c>
      <c r="D215" s="17">
        <v>0</v>
      </c>
      <c r="E215" s="17">
        <v>0</v>
      </c>
      <c r="F215" s="17"/>
      <c r="G215" s="17">
        <f t="shared" si="23"/>
        <v>0</v>
      </c>
      <c r="H215" s="15">
        <v>1</v>
      </c>
      <c r="J215" s="17">
        <f t="shared" si="20"/>
        <v>0</v>
      </c>
      <c r="L215" s="4">
        <f t="shared" si="22"/>
        <v>0</v>
      </c>
      <c r="N215" s="17">
        <f>+L215*(assessment!$J$277*assessment!$F$3)</f>
        <v>0</v>
      </c>
      <c r="P215" s="7">
        <f>+N215/payroll!F215</f>
        <v>0</v>
      </c>
      <c r="R215" s="17">
        <f>IF(P215&lt;$R$2,N215,+payroll!F215*$R$2)</f>
        <v>0</v>
      </c>
      <c r="T215" s="6">
        <f t="shared" si="21"/>
        <v>0</v>
      </c>
    </row>
    <row r="216" spans="1:20" ht="12.75" outlineLevel="1">
      <c r="A216" t="s">
        <v>358</v>
      </c>
      <c r="B216" t="s">
        <v>359</v>
      </c>
      <c r="C216" s="17">
        <v>0</v>
      </c>
      <c r="D216" s="17">
        <v>0</v>
      </c>
      <c r="E216" s="17">
        <v>0</v>
      </c>
      <c r="F216" s="17"/>
      <c r="G216" s="17">
        <f t="shared" si="23"/>
        <v>0</v>
      </c>
      <c r="H216" s="15">
        <v>1</v>
      </c>
      <c r="J216" s="17">
        <f t="shared" si="20"/>
        <v>0</v>
      </c>
      <c r="L216" s="4">
        <f t="shared" si="22"/>
        <v>0</v>
      </c>
      <c r="N216" s="17">
        <f>+L216*(assessment!$J$277*assessment!$F$3)</f>
        <v>0</v>
      </c>
      <c r="P216" s="7">
        <f>+N216/payroll!F216</f>
        <v>0</v>
      </c>
      <c r="R216" s="17">
        <f>IF(P216&lt;$R$2,N216,+payroll!F216*$R$2)</f>
        <v>0</v>
      </c>
      <c r="T216" s="6">
        <f t="shared" si="21"/>
        <v>0</v>
      </c>
    </row>
    <row r="217" spans="1:20" ht="12.75" outlineLevel="1">
      <c r="A217" t="s">
        <v>360</v>
      </c>
      <c r="B217" t="s">
        <v>361</v>
      </c>
      <c r="C217" s="17">
        <v>48654.69</v>
      </c>
      <c r="D217" s="17">
        <v>31669.5</v>
      </c>
      <c r="E217" s="17">
        <v>60413.5</v>
      </c>
      <c r="F217" s="17"/>
      <c r="G217" s="17">
        <f t="shared" si="23"/>
        <v>46912.56333333333</v>
      </c>
      <c r="H217" s="15">
        <v>1</v>
      </c>
      <c r="J217" s="17">
        <f t="shared" si="20"/>
        <v>46912.56333333333</v>
      </c>
      <c r="L217" s="4">
        <f t="shared" si="22"/>
        <v>0.0010913299099845285</v>
      </c>
      <c r="N217" s="17">
        <f>+L217*(assessment!$J$277*assessment!$F$3)</f>
        <v>35602.25860071406</v>
      </c>
      <c r="P217" s="7">
        <f>+N217/payroll!F217</f>
        <v>0.00652214028559568</v>
      </c>
      <c r="R217" s="17">
        <f>IF(P217&lt;$R$2,N217,+payroll!F217*$R$2)</f>
        <v>35602.25860071406</v>
      </c>
      <c r="T217" s="6">
        <f t="shared" si="21"/>
        <v>0</v>
      </c>
    </row>
    <row r="218" spans="1:20" ht="12.75" outlineLevel="1">
      <c r="A218" t="s">
        <v>504</v>
      </c>
      <c r="B218" t="s">
        <v>365</v>
      </c>
      <c r="C218" s="17">
        <v>0</v>
      </c>
      <c r="D218" s="17">
        <v>0</v>
      </c>
      <c r="E218" s="17">
        <v>0</v>
      </c>
      <c r="F218" s="17"/>
      <c r="G218" s="17">
        <f>IF(SUM(C218:E218)&lt;&gt;0,AVERAGE(C218:E218),0)</f>
        <v>0</v>
      </c>
      <c r="H218" s="15">
        <v>1</v>
      </c>
      <c r="J218" s="17">
        <f>+G218*H218</f>
        <v>0</v>
      </c>
      <c r="L218" s="4">
        <f t="shared" si="22"/>
        <v>0</v>
      </c>
      <c r="N218" s="17">
        <f>+L218*(assessment!$J$277*assessment!$F$3)</f>
        <v>0</v>
      </c>
      <c r="P218" s="7">
        <f>+N218/payroll!F218</f>
        <v>0</v>
      </c>
      <c r="R218" s="17">
        <f>IF(P218&lt;$R$2,N218,+payroll!F218*$R$2)</f>
        <v>0</v>
      </c>
      <c r="T218" s="6">
        <f>+N218-R218</f>
        <v>0</v>
      </c>
    </row>
    <row r="219" spans="1:20" ht="12.75" outlineLevel="1">
      <c r="A219" t="s">
        <v>505</v>
      </c>
      <c r="B219" t="s">
        <v>366</v>
      </c>
      <c r="C219" s="17">
        <v>0</v>
      </c>
      <c r="D219" s="17">
        <v>0</v>
      </c>
      <c r="E219" s="17">
        <v>0</v>
      </c>
      <c r="F219" s="17"/>
      <c r="G219" s="17">
        <f>IF(SUM(C219:E219)&lt;&gt;0,AVERAGE(C219:E219),0)</f>
        <v>0</v>
      </c>
      <c r="H219" s="15">
        <v>1</v>
      </c>
      <c r="J219" s="17">
        <f>+G219*H219</f>
        <v>0</v>
      </c>
      <c r="L219" s="4">
        <f t="shared" si="22"/>
        <v>0</v>
      </c>
      <c r="N219" s="17">
        <f>+L219*(assessment!$J$277*assessment!$F$3)</f>
        <v>0</v>
      </c>
      <c r="P219" s="7">
        <f>+N219/payroll!F219</f>
        <v>0</v>
      </c>
      <c r="R219" s="17">
        <f>IF(P219&lt;$R$2,N219,+payroll!F219*$R$2)</f>
        <v>0</v>
      </c>
      <c r="T219" s="6">
        <f>+N219-R219</f>
        <v>0</v>
      </c>
    </row>
    <row r="220" spans="1:20" ht="12.75" outlineLevel="1">
      <c r="A220" t="s">
        <v>506</v>
      </c>
      <c r="B220" t="s">
        <v>362</v>
      </c>
      <c r="C220" s="17">
        <v>0</v>
      </c>
      <c r="D220" s="17">
        <v>0</v>
      </c>
      <c r="E220" s="17">
        <v>0</v>
      </c>
      <c r="F220" s="17"/>
      <c r="G220" s="17">
        <f t="shared" si="23"/>
        <v>0</v>
      </c>
      <c r="H220" s="15">
        <v>1</v>
      </c>
      <c r="J220" s="17">
        <f t="shared" si="20"/>
        <v>0</v>
      </c>
      <c r="L220" s="4">
        <f t="shared" si="22"/>
        <v>0</v>
      </c>
      <c r="N220" s="17">
        <f>+L220*(assessment!$J$277*assessment!$F$3)</f>
        <v>0</v>
      </c>
      <c r="P220" s="7">
        <f>+N220/payroll!F220</f>
        <v>0</v>
      </c>
      <c r="R220" s="17">
        <f>IF(P220&lt;$R$2,N220,+payroll!F220*$R$2)</f>
        <v>0</v>
      </c>
      <c r="T220" s="6">
        <f t="shared" si="21"/>
        <v>0</v>
      </c>
    </row>
    <row r="221" spans="1:20" ht="12.75" outlineLevel="1">
      <c r="A221" t="s">
        <v>364</v>
      </c>
      <c r="B221" t="s">
        <v>363</v>
      </c>
      <c r="C221" s="17">
        <v>755.89</v>
      </c>
      <c r="D221" s="17">
        <v>1726.25</v>
      </c>
      <c r="E221" s="17">
        <v>613.6</v>
      </c>
      <c r="F221" s="17"/>
      <c r="G221" s="17">
        <f t="shared" si="23"/>
        <v>1031.9133333333332</v>
      </c>
      <c r="H221" s="15">
        <v>1</v>
      </c>
      <c r="J221" s="17">
        <f t="shared" si="20"/>
        <v>1031.9133333333332</v>
      </c>
      <c r="L221" s="4">
        <f t="shared" si="22"/>
        <v>2.400546474462885E-05</v>
      </c>
      <c r="N221" s="17">
        <f>+L221*(assessment!$J$277*assessment!$F$3)</f>
        <v>783.1259418893017</v>
      </c>
      <c r="P221" s="7">
        <f>+N221/payroll!F221</f>
        <v>0.00029082225748684656</v>
      </c>
      <c r="R221" s="17">
        <f>IF(P221&lt;$R$2,N221,+payroll!F221*$R$2)</f>
        <v>783.1259418893017</v>
      </c>
      <c r="T221" s="6">
        <f t="shared" si="21"/>
        <v>0</v>
      </c>
    </row>
    <row r="222" spans="1:20" ht="12.75" outlineLevel="1">
      <c r="A222" t="s">
        <v>367</v>
      </c>
      <c r="B222" t="s">
        <v>368</v>
      </c>
      <c r="C222" s="17">
        <v>55502.81</v>
      </c>
      <c r="D222" s="17">
        <v>44239.68</v>
      </c>
      <c r="E222" s="17">
        <v>40623.5</v>
      </c>
      <c r="F222" s="17"/>
      <c r="G222" s="17">
        <f t="shared" si="23"/>
        <v>46788.66333333333</v>
      </c>
      <c r="H222" s="15">
        <v>1</v>
      </c>
      <c r="J222" s="17">
        <f t="shared" si="20"/>
        <v>46788.66333333333</v>
      </c>
      <c r="L222" s="4">
        <f t="shared" si="22"/>
        <v>0.0010884476164955473</v>
      </c>
      <c r="N222" s="17">
        <f>+L222*(assessment!$J$277*assessment!$F$3)</f>
        <v>35508.230060655704</v>
      </c>
      <c r="P222" s="7">
        <f>+N222/payroll!F222</f>
        <v>0.014673063856929599</v>
      </c>
      <c r="R222" s="17">
        <f>IF(P222&lt;$R$2,N222,+payroll!F222*$R$2)</f>
        <v>35508.230060655704</v>
      </c>
      <c r="T222" s="6">
        <f t="shared" si="21"/>
        <v>0</v>
      </c>
    </row>
    <row r="223" spans="1:20" ht="12.75" outlineLevel="1">
      <c r="A223" t="s">
        <v>369</v>
      </c>
      <c r="B223" t="s">
        <v>370</v>
      </c>
      <c r="C223" s="17">
        <v>0</v>
      </c>
      <c r="D223" s="17">
        <v>0</v>
      </c>
      <c r="E223" s="17">
        <v>0</v>
      </c>
      <c r="F223" s="17"/>
      <c r="G223" s="17">
        <f t="shared" si="23"/>
        <v>0</v>
      </c>
      <c r="H223" s="15">
        <v>1</v>
      </c>
      <c r="J223" s="17">
        <f t="shared" si="20"/>
        <v>0</v>
      </c>
      <c r="L223" s="4">
        <f t="shared" si="22"/>
        <v>0</v>
      </c>
      <c r="N223" s="17">
        <f>+L223*(assessment!$J$277*assessment!$F$3)</f>
        <v>0</v>
      </c>
      <c r="P223" s="7">
        <f>+N223/payroll!F223</f>
        <v>0</v>
      </c>
      <c r="R223" s="17">
        <f>IF(P223&lt;$R$2,N223,+payroll!F223*$R$2)</f>
        <v>0</v>
      </c>
      <c r="T223" s="6">
        <f t="shared" si="21"/>
        <v>0</v>
      </c>
    </row>
    <row r="224" spans="1:20" ht="12.75" outlineLevel="1">
      <c r="A224" t="s">
        <v>371</v>
      </c>
      <c r="B224" t="s">
        <v>372</v>
      </c>
      <c r="C224" s="17">
        <v>2137.45</v>
      </c>
      <c r="D224" s="17">
        <v>998.53</v>
      </c>
      <c r="E224" s="17">
        <v>3973.56</v>
      </c>
      <c r="F224" s="17"/>
      <c r="G224" s="17">
        <f t="shared" si="23"/>
        <v>2369.8466666666664</v>
      </c>
      <c r="H224" s="15">
        <v>1</v>
      </c>
      <c r="J224" s="17">
        <f t="shared" si="20"/>
        <v>2369.8466666666664</v>
      </c>
      <c r="L224" s="4">
        <f t="shared" si="22"/>
        <v>5.5129891987223925E-05</v>
      </c>
      <c r="N224" s="17">
        <f>+L224*(assessment!$J$277*assessment!$F$3)</f>
        <v>1798.492511935649</v>
      </c>
      <c r="P224" s="7">
        <f>+N224/payroll!F224</f>
        <v>0.005221255319272671</v>
      </c>
      <c r="R224" s="17">
        <f>IF(P224&lt;$R$2,N224,+payroll!F224*$R$2)</f>
        <v>1798.492511935649</v>
      </c>
      <c r="T224" s="6">
        <f t="shared" si="21"/>
        <v>0</v>
      </c>
    </row>
    <row r="225" spans="1:20" ht="12.75" outlineLevel="1">
      <c r="A225" t="s">
        <v>373</v>
      </c>
      <c r="B225" t="s">
        <v>374</v>
      </c>
      <c r="C225" s="17">
        <v>35740.12</v>
      </c>
      <c r="D225" s="17">
        <v>61856.54</v>
      </c>
      <c r="E225" s="17">
        <v>51571.88</v>
      </c>
      <c r="F225" s="17"/>
      <c r="G225" s="17">
        <f t="shared" si="23"/>
        <v>49722.84666666667</v>
      </c>
      <c r="H225" s="15">
        <v>1</v>
      </c>
      <c r="J225" s="17">
        <f t="shared" si="20"/>
        <v>49722.84666666667</v>
      </c>
      <c r="L225" s="4">
        <f t="shared" si="22"/>
        <v>0.0011567057078364976</v>
      </c>
      <c r="N225" s="17">
        <f>+L225*(assessment!$J$277*assessment!$F$3)</f>
        <v>37735.00144965404</v>
      </c>
      <c r="P225" s="7">
        <f>+N225/payroll!F225</f>
        <v>0.00940455967737425</v>
      </c>
      <c r="R225" s="17">
        <f>IF(P225&lt;$R$2,N225,+payroll!F225*$R$2)</f>
        <v>37735.00144965404</v>
      </c>
      <c r="T225" s="6">
        <f t="shared" si="21"/>
        <v>0</v>
      </c>
    </row>
    <row r="226" spans="1:20" ht="12.75" outlineLevel="1">
      <c r="A226" t="s">
        <v>375</v>
      </c>
      <c r="B226" t="s">
        <v>376</v>
      </c>
      <c r="C226" s="17">
        <v>0</v>
      </c>
      <c r="D226" s="17">
        <v>0</v>
      </c>
      <c r="E226" s="17">
        <v>0</v>
      </c>
      <c r="F226" s="17"/>
      <c r="G226" s="17">
        <f t="shared" si="23"/>
        <v>0</v>
      </c>
      <c r="H226" s="15">
        <v>1</v>
      </c>
      <c r="J226" s="17">
        <f t="shared" si="20"/>
        <v>0</v>
      </c>
      <c r="L226" s="4">
        <f t="shared" si="22"/>
        <v>0</v>
      </c>
      <c r="N226" s="17">
        <f>+L226*(assessment!$J$277*assessment!$F$3)</f>
        <v>0</v>
      </c>
      <c r="P226" s="7">
        <f>+N226/payroll!F226</f>
        <v>0</v>
      </c>
      <c r="R226" s="17">
        <f>IF(P226&lt;$R$2,N226,+payroll!F226*$R$2)</f>
        <v>0</v>
      </c>
      <c r="T226" s="6">
        <f t="shared" si="21"/>
        <v>0</v>
      </c>
    </row>
    <row r="227" spans="1:20" ht="12.75" outlineLevel="1">
      <c r="A227" t="s">
        <v>377</v>
      </c>
      <c r="B227" t="s">
        <v>378</v>
      </c>
      <c r="C227" s="17">
        <v>0</v>
      </c>
      <c r="D227" s="17">
        <v>0</v>
      </c>
      <c r="E227" s="17">
        <v>0</v>
      </c>
      <c r="F227" s="17"/>
      <c r="G227" s="17">
        <f t="shared" si="23"/>
        <v>0</v>
      </c>
      <c r="H227" s="15">
        <v>1</v>
      </c>
      <c r="J227" s="17">
        <f t="shared" si="20"/>
        <v>0</v>
      </c>
      <c r="L227" s="4">
        <f t="shared" si="22"/>
        <v>0</v>
      </c>
      <c r="N227" s="17">
        <f>+L227*(assessment!$J$277*assessment!$F$3)</f>
        <v>0</v>
      </c>
      <c r="P227" s="7">
        <f>+N227/payroll!F227</f>
        <v>0</v>
      </c>
      <c r="R227" s="17">
        <f>IF(P227&lt;$R$2,N227,+payroll!F227*$R$2)</f>
        <v>0</v>
      </c>
      <c r="T227" s="6">
        <f t="shared" si="21"/>
        <v>0</v>
      </c>
    </row>
    <row r="228" spans="1:20" ht="12.75" outlineLevel="1">
      <c r="A228" t="s">
        <v>379</v>
      </c>
      <c r="B228" t="s">
        <v>380</v>
      </c>
      <c r="C228" s="17">
        <v>0</v>
      </c>
      <c r="D228" s="17">
        <v>0</v>
      </c>
      <c r="E228" s="17">
        <v>0</v>
      </c>
      <c r="F228" s="17"/>
      <c r="G228" s="17">
        <f t="shared" si="23"/>
        <v>0</v>
      </c>
      <c r="H228" s="15">
        <v>1</v>
      </c>
      <c r="J228" s="17">
        <f t="shared" si="20"/>
        <v>0</v>
      </c>
      <c r="L228" s="4">
        <f t="shared" si="22"/>
        <v>0</v>
      </c>
      <c r="N228" s="17">
        <f>+L228*(assessment!$J$277*assessment!$F$3)</f>
        <v>0</v>
      </c>
      <c r="P228" s="7">
        <f>+N228/payroll!F228</f>
        <v>0</v>
      </c>
      <c r="R228" s="17">
        <f>IF(P228&lt;$R$2,N228,+payroll!F228*$R$2)</f>
        <v>0</v>
      </c>
      <c r="T228" s="6">
        <f t="shared" si="21"/>
        <v>0</v>
      </c>
    </row>
    <row r="229" spans="1:20" ht="12.75" outlineLevel="1">
      <c r="A229" t="s">
        <v>381</v>
      </c>
      <c r="B229" t="s">
        <v>382</v>
      </c>
      <c r="C229" s="17">
        <v>1433.78</v>
      </c>
      <c r="D229" s="17">
        <v>154.28</v>
      </c>
      <c r="E229" s="17">
        <v>0</v>
      </c>
      <c r="F229" s="17"/>
      <c r="G229" s="17">
        <f t="shared" si="23"/>
        <v>529.3533333333334</v>
      </c>
      <c r="H229" s="15">
        <v>1</v>
      </c>
      <c r="J229" s="17">
        <f t="shared" si="20"/>
        <v>529.3533333333334</v>
      </c>
      <c r="L229" s="4">
        <f t="shared" si="22"/>
        <v>1.2314379871163372E-05</v>
      </c>
      <c r="N229" s="17">
        <f>+L229*(assessment!$J$277*assessment!$F$3)</f>
        <v>401.72979102790435</v>
      </c>
      <c r="P229" s="7">
        <f>+N229/payroll!F229</f>
        <v>0.0005347406872098828</v>
      </c>
      <c r="R229" s="17">
        <f>IF(P229&lt;$R$2,N229,+payroll!F229*$R$2)</f>
        <v>401.72979102790435</v>
      </c>
      <c r="T229" s="6">
        <f t="shared" si="21"/>
        <v>0</v>
      </c>
    </row>
    <row r="230" spans="1:20" ht="12.75" outlineLevel="1">
      <c r="A230" t="s">
        <v>383</v>
      </c>
      <c r="B230" t="s">
        <v>384</v>
      </c>
      <c r="C230" s="17">
        <v>0</v>
      </c>
      <c r="D230" s="17">
        <v>0</v>
      </c>
      <c r="E230" s="17">
        <v>0</v>
      </c>
      <c r="F230" s="17"/>
      <c r="G230" s="17">
        <f t="shared" si="23"/>
        <v>0</v>
      </c>
      <c r="H230" s="15">
        <v>1</v>
      </c>
      <c r="J230" s="17">
        <f t="shared" si="20"/>
        <v>0</v>
      </c>
      <c r="L230" s="4">
        <f t="shared" si="22"/>
        <v>0</v>
      </c>
      <c r="N230" s="17">
        <f>+L230*(assessment!$J$277*assessment!$F$3)</f>
        <v>0</v>
      </c>
      <c r="P230" s="7">
        <f>+N230/payroll!F230</f>
        <v>0</v>
      </c>
      <c r="R230" s="17">
        <f>IF(P230&lt;$R$2,N230,+payroll!F230*$R$2)</f>
        <v>0</v>
      </c>
      <c r="T230" s="6">
        <f t="shared" si="21"/>
        <v>0</v>
      </c>
    </row>
    <row r="231" spans="1:20" ht="12.75" outlineLevel="1">
      <c r="A231" t="s">
        <v>385</v>
      </c>
      <c r="B231" t="s">
        <v>386</v>
      </c>
      <c r="C231" s="17">
        <v>20049.18</v>
      </c>
      <c r="D231" s="17">
        <v>80153.74</v>
      </c>
      <c r="E231" s="17">
        <v>54789.3</v>
      </c>
      <c r="F231" s="17"/>
      <c r="G231" s="17">
        <f t="shared" si="23"/>
        <v>51664.07333333334</v>
      </c>
      <c r="H231" s="15">
        <v>1</v>
      </c>
      <c r="J231" s="17">
        <f t="shared" si="20"/>
        <v>51664.07333333334</v>
      </c>
      <c r="L231" s="4">
        <f t="shared" si="22"/>
        <v>0.001201864585818499</v>
      </c>
      <c r="N231" s="17">
        <f>+L231*(assessment!$J$277*assessment!$F$3)</f>
        <v>39208.21137208354</v>
      </c>
      <c r="P231" s="7">
        <f>+N231/payroll!F231</f>
        <v>0.006659868657652917</v>
      </c>
      <c r="R231" s="17">
        <f>IF(P231&lt;$R$2,N231,+payroll!F231*$R$2)</f>
        <v>39208.21137208354</v>
      </c>
      <c r="T231" s="6">
        <f t="shared" si="21"/>
        <v>0</v>
      </c>
    </row>
    <row r="232" spans="1:20" ht="12.75" outlineLevel="1">
      <c r="A232" t="s">
        <v>387</v>
      </c>
      <c r="B232" t="s">
        <v>388</v>
      </c>
      <c r="C232" s="17">
        <v>0</v>
      </c>
      <c r="D232" s="17">
        <v>1272.57</v>
      </c>
      <c r="E232" s="17">
        <v>0</v>
      </c>
      <c r="F232" s="17"/>
      <c r="G232" s="17">
        <f t="shared" si="23"/>
        <v>424.19</v>
      </c>
      <c r="H232" s="15">
        <v>1</v>
      </c>
      <c r="J232" s="17">
        <f t="shared" si="20"/>
        <v>424.19</v>
      </c>
      <c r="L232" s="4">
        <f t="shared" si="22"/>
        <v>9.867958636730585E-06</v>
      </c>
      <c r="N232" s="17">
        <f>+L232*(assessment!$J$277*assessment!$F$3)</f>
        <v>321.9206328277145</v>
      </c>
      <c r="P232" s="7">
        <f>+N232/payroll!F232</f>
        <v>0.0003228825610870758</v>
      </c>
      <c r="R232" s="17">
        <f>IF(P232&lt;$R$2,N232,+payroll!F232*$R$2)</f>
        <v>321.9206328277145</v>
      </c>
      <c r="T232" s="6">
        <f t="shared" si="21"/>
        <v>0</v>
      </c>
    </row>
    <row r="233" spans="1:20" ht="12.75" outlineLevel="1">
      <c r="A233" t="s">
        <v>389</v>
      </c>
      <c r="B233" t="s">
        <v>390</v>
      </c>
      <c r="C233" s="17">
        <v>0</v>
      </c>
      <c r="D233" s="17">
        <v>0</v>
      </c>
      <c r="E233" s="17">
        <v>0</v>
      </c>
      <c r="F233" s="17"/>
      <c r="G233" s="17">
        <f t="shared" si="23"/>
        <v>0</v>
      </c>
      <c r="H233" s="15">
        <v>1</v>
      </c>
      <c r="J233" s="17">
        <f t="shared" si="20"/>
        <v>0</v>
      </c>
      <c r="L233" s="4">
        <f t="shared" si="22"/>
        <v>0</v>
      </c>
      <c r="N233" s="17">
        <f>+L233*(assessment!$J$277*assessment!$F$3)</f>
        <v>0</v>
      </c>
      <c r="P233" s="7">
        <f>+N233/payroll!F233</f>
        <v>0</v>
      </c>
      <c r="R233" s="17">
        <f>IF(P233&lt;$R$2,N233,+payroll!F233*$R$2)</f>
        <v>0</v>
      </c>
      <c r="T233" s="6">
        <f t="shared" si="21"/>
        <v>0</v>
      </c>
    </row>
    <row r="234" spans="1:20" ht="12.75" outlineLevel="1">
      <c r="A234" t="s">
        <v>391</v>
      </c>
      <c r="B234" t="s">
        <v>392</v>
      </c>
      <c r="C234" s="17">
        <v>530</v>
      </c>
      <c r="D234" s="17">
        <v>0</v>
      </c>
      <c r="E234" s="17">
        <v>0</v>
      </c>
      <c r="F234" s="17"/>
      <c r="G234" s="17">
        <f t="shared" si="23"/>
        <v>176.66666666666666</v>
      </c>
      <c r="H234" s="15">
        <v>1</v>
      </c>
      <c r="J234" s="17">
        <f t="shared" si="20"/>
        <v>176.66666666666666</v>
      </c>
      <c r="L234" s="4">
        <f aca="true" t="shared" si="24" ref="L234:L266">+J234/$J$269</f>
        <v>4.1098077728275925E-06</v>
      </c>
      <c r="N234" s="17">
        <f>+L234*(assessment!$J$277*assessment!$F$3)</f>
        <v>134.07351689784346</v>
      </c>
      <c r="P234" s="7">
        <f>+N234/payroll!F234</f>
        <v>0.00031426420820194665</v>
      </c>
      <c r="R234" s="17">
        <f>IF(P234&lt;$R$2,N234,+payroll!F234*$R$2)</f>
        <v>134.07351689784346</v>
      </c>
      <c r="T234" s="6">
        <f t="shared" si="21"/>
        <v>0</v>
      </c>
    </row>
    <row r="235" spans="1:20" ht="12.75" outlineLevel="1">
      <c r="A235" t="s">
        <v>393</v>
      </c>
      <c r="B235" t="s">
        <v>394</v>
      </c>
      <c r="C235" s="17">
        <v>0</v>
      </c>
      <c r="D235" s="17">
        <v>0</v>
      </c>
      <c r="E235" s="17">
        <v>0</v>
      </c>
      <c r="F235" s="17"/>
      <c r="G235" s="17">
        <f t="shared" si="23"/>
        <v>0</v>
      </c>
      <c r="H235" s="15">
        <v>1</v>
      </c>
      <c r="J235" s="17">
        <f aca="true" t="shared" si="25" ref="J235:J266">+G235*H235</f>
        <v>0</v>
      </c>
      <c r="L235" s="4">
        <f t="shared" si="24"/>
        <v>0</v>
      </c>
      <c r="N235" s="17">
        <f>+L235*(assessment!$J$277*assessment!$F$3)</f>
        <v>0</v>
      </c>
      <c r="P235" s="7">
        <f>+N235/payroll!F235</f>
        <v>0</v>
      </c>
      <c r="R235" s="17">
        <f>IF(P235&lt;$R$2,N235,+payroll!F235*$R$2)</f>
        <v>0</v>
      </c>
      <c r="T235" s="6">
        <f aca="true" t="shared" si="26" ref="T235:T266">+N235-R235</f>
        <v>0</v>
      </c>
    </row>
    <row r="236" spans="1:20" ht="12.75" outlineLevel="1">
      <c r="A236" t="s">
        <v>538</v>
      </c>
      <c r="B236" t="s">
        <v>540</v>
      </c>
      <c r="C236" s="17">
        <v>0</v>
      </c>
      <c r="D236" s="17">
        <v>0</v>
      </c>
      <c r="E236" s="17">
        <v>0</v>
      </c>
      <c r="F236" s="17"/>
      <c r="G236" s="17">
        <f>IF(SUM(C236:E236)&lt;&gt;0,AVERAGE(C236:E236),0)</f>
        <v>0</v>
      </c>
      <c r="H236" s="15">
        <v>1</v>
      </c>
      <c r="J236" s="17">
        <f>+G236*H236</f>
        <v>0</v>
      </c>
      <c r="L236" s="4">
        <f>+J236/$J$269</f>
        <v>0</v>
      </c>
      <c r="N236" s="17">
        <f>+L236*(assessment!$J$277*assessment!$F$3)</f>
        <v>0</v>
      </c>
      <c r="P236" s="7">
        <f>+N236/payroll!F236</f>
        <v>0</v>
      </c>
      <c r="R236" s="17">
        <f>IF(P236&lt;$R$2,N236,+payroll!F236*$R$2)</f>
        <v>0</v>
      </c>
      <c r="T236" s="6">
        <f>+N236-R236</f>
        <v>0</v>
      </c>
    </row>
    <row r="237" spans="1:20" ht="12.75" outlineLevel="1">
      <c r="A237" t="s">
        <v>395</v>
      </c>
      <c r="B237" t="s">
        <v>396</v>
      </c>
      <c r="C237" s="17">
        <v>6976.48</v>
      </c>
      <c r="D237" s="17">
        <v>628.32</v>
      </c>
      <c r="E237" s="17">
        <v>0</v>
      </c>
      <c r="F237" s="17"/>
      <c r="G237" s="17">
        <f aca="true" t="shared" si="27" ref="G237:G259">IF(SUM(C237:E237)&lt;&gt;0,AVERAGE(C237:E237),0)</f>
        <v>2534.933333333333</v>
      </c>
      <c r="H237" s="15">
        <v>1</v>
      </c>
      <c r="J237" s="17">
        <f t="shared" si="25"/>
        <v>2534.933333333333</v>
      </c>
      <c r="L237" s="4">
        <f t="shared" si="24"/>
        <v>5.89703134920741E-05</v>
      </c>
      <c r="N237" s="17">
        <f>+L237*(assessment!$J$277*assessment!$F$3)</f>
        <v>1923.7778892541885</v>
      </c>
      <c r="P237" s="7">
        <f>+N237/payroll!F237</f>
        <v>0.0037615801372885955</v>
      </c>
      <c r="R237" s="17">
        <f>IF(P237&lt;$R$2,N237,+payroll!F237*$R$2)</f>
        <v>1923.7778892541885</v>
      </c>
      <c r="T237" s="6">
        <f t="shared" si="26"/>
        <v>0</v>
      </c>
    </row>
    <row r="238" spans="1:20" ht="12.75" outlineLevel="1">
      <c r="A238" t="s">
        <v>397</v>
      </c>
      <c r="B238" t="s">
        <v>398</v>
      </c>
      <c r="C238" s="17">
        <v>0</v>
      </c>
      <c r="D238" s="17">
        <v>0</v>
      </c>
      <c r="E238" s="17">
        <v>0</v>
      </c>
      <c r="F238" s="17"/>
      <c r="G238" s="17">
        <f t="shared" si="27"/>
        <v>0</v>
      </c>
      <c r="H238" s="15">
        <v>1</v>
      </c>
      <c r="J238" s="17">
        <f t="shared" si="25"/>
        <v>0</v>
      </c>
      <c r="L238" s="4">
        <f t="shared" si="24"/>
        <v>0</v>
      </c>
      <c r="N238" s="17">
        <f>+L238*(assessment!$J$277*assessment!$F$3)</f>
        <v>0</v>
      </c>
      <c r="P238" s="7">
        <f>+N238/payroll!F238</f>
        <v>0</v>
      </c>
      <c r="R238" s="17">
        <f>IF(P238&lt;$R$2,N238,+payroll!F238*$R$2)</f>
        <v>0</v>
      </c>
      <c r="T238" s="6">
        <f t="shared" si="26"/>
        <v>0</v>
      </c>
    </row>
    <row r="239" spans="1:20" ht="12.75" outlineLevel="1">
      <c r="A239" t="s">
        <v>399</v>
      </c>
      <c r="B239" t="s">
        <v>400</v>
      </c>
      <c r="C239" s="17">
        <v>10862.12</v>
      </c>
      <c r="D239" s="17">
        <v>5218.79</v>
      </c>
      <c r="E239" s="17">
        <v>9414.99</v>
      </c>
      <c r="F239" s="17"/>
      <c r="G239" s="17">
        <f t="shared" si="27"/>
        <v>8498.633333333333</v>
      </c>
      <c r="H239" s="15">
        <v>1</v>
      </c>
      <c r="J239" s="17">
        <f t="shared" si="25"/>
        <v>8498.633333333333</v>
      </c>
      <c r="L239" s="4">
        <f t="shared" si="24"/>
        <v>0.00019770424150044344</v>
      </c>
      <c r="N239" s="17">
        <f>+L239*(assessment!$J$277*assessment!$F$3)</f>
        <v>6449.669772595712</v>
      </c>
      <c r="P239" s="7">
        <f>+N239/payroll!F239</f>
        <v>0.0019654180656896777</v>
      </c>
      <c r="R239" s="17">
        <f>IF(P239&lt;$R$2,N239,+payroll!F239*$R$2)</f>
        <v>6449.669772595712</v>
      </c>
      <c r="T239" s="6">
        <f t="shared" si="26"/>
        <v>0</v>
      </c>
    </row>
    <row r="240" spans="1:20" ht="12.75" outlineLevel="1">
      <c r="A240" t="s">
        <v>401</v>
      </c>
      <c r="B240" t="s">
        <v>402</v>
      </c>
      <c r="C240" s="17">
        <v>0</v>
      </c>
      <c r="D240" s="17">
        <v>0</v>
      </c>
      <c r="E240" s="17">
        <v>0</v>
      </c>
      <c r="F240" s="17"/>
      <c r="G240" s="17">
        <f t="shared" si="27"/>
        <v>0</v>
      </c>
      <c r="H240" s="15">
        <v>1</v>
      </c>
      <c r="J240" s="17">
        <f t="shared" si="25"/>
        <v>0</v>
      </c>
      <c r="L240" s="4">
        <f t="shared" si="24"/>
        <v>0</v>
      </c>
      <c r="N240" s="17">
        <f>+L240*(assessment!$J$277*assessment!$F$3)</f>
        <v>0</v>
      </c>
      <c r="P240" s="7">
        <f>+N240/payroll!F240</f>
        <v>0</v>
      </c>
      <c r="R240" s="17">
        <f>IF(P240&lt;$R$2,N240,+payroll!F240*$R$2)</f>
        <v>0</v>
      </c>
      <c r="T240" s="6">
        <f t="shared" si="26"/>
        <v>0</v>
      </c>
    </row>
    <row r="241" spans="1:20" ht="12.75" outlineLevel="1">
      <c r="A241" t="s">
        <v>403</v>
      </c>
      <c r="B241" t="s">
        <v>404</v>
      </c>
      <c r="C241" s="17">
        <v>400</v>
      </c>
      <c r="D241" s="17">
        <v>0</v>
      </c>
      <c r="E241" s="17">
        <v>0</v>
      </c>
      <c r="F241" s="17"/>
      <c r="G241" s="17">
        <f t="shared" si="27"/>
        <v>133.33333333333334</v>
      </c>
      <c r="H241" s="15">
        <v>1</v>
      </c>
      <c r="J241" s="17">
        <f t="shared" si="25"/>
        <v>133.33333333333334</v>
      </c>
      <c r="L241" s="4">
        <f t="shared" si="24"/>
        <v>3.1017417153415797E-06</v>
      </c>
      <c r="N241" s="17">
        <f>+L241*(assessment!$J$277*assessment!$F$3)</f>
        <v>101.18755992290075</v>
      </c>
      <c r="P241" s="7">
        <f>+N241/payroll!F241</f>
        <v>0.00015755873252724903</v>
      </c>
      <c r="R241" s="17">
        <f>IF(P241&lt;$R$2,N241,+payroll!F241*$R$2)</f>
        <v>101.18755992290075</v>
      </c>
      <c r="T241" s="6">
        <f t="shared" si="26"/>
        <v>0</v>
      </c>
    </row>
    <row r="242" spans="1:20" ht="12.75" outlineLevel="1">
      <c r="A242" t="s">
        <v>405</v>
      </c>
      <c r="B242" t="s">
        <v>406</v>
      </c>
      <c r="C242" s="17">
        <v>0</v>
      </c>
      <c r="D242" s="17">
        <v>0</v>
      </c>
      <c r="E242" s="17">
        <v>0</v>
      </c>
      <c r="F242" s="17"/>
      <c r="G242" s="17">
        <f t="shared" si="27"/>
        <v>0</v>
      </c>
      <c r="H242" s="15">
        <v>1</v>
      </c>
      <c r="J242" s="17">
        <f t="shared" si="25"/>
        <v>0</v>
      </c>
      <c r="L242" s="4">
        <f t="shared" si="24"/>
        <v>0</v>
      </c>
      <c r="N242" s="17">
        <f>+L242*(assessment!$J$277*assessment!$F$3)</f>
        <v>0</v>
      </c>
      <c r="P242" s="7">
        <f>+N242/payroll!F242</f>
        <v>0</v>
      </c>
      <c r="R242" s="17">
        <f>IF(P242&lt;$R$2,N242,+payroll!F242*$R$2)</f>
        <v>0</v>
      </c>
      <c r="T242" s="6">
        <f t="shared" si="26"/>
        <v>0</v>
      </c>
    </row>
    <row r="243" spans="1:20" ht="12.75" outlineLevel="1">
      <c r="A243" t="s">
        <v>407</v>
      </c>
      <c r="B243" t="s">
        <v>408</v>
      </c>
      <c r="C243" s="17">
        <v>231.27</v>
      </c>
      <c r="D243" s="17">
        <v>909.9</v>
      </c>
      <c r="E243" s="17">
        <v>298.31</v>
      </c>
      <c r="F243" s="17"/>
      <c r="G243" s="17">
        <f t="shared" si="27"/>
        <v>479.82666666666665</v>
      </c>
      <c r="H243" s="15">
        <v>1</v>
      </c>
      <c r="J243" s="17">
        <f t="shared" si="25"/>
        <v>479.82666666666665</v>
      </c>
      <c r="L243" s="4">
        <f t="shared" si="24"/>
        <v>1.1162237910999741E-05</v>
      </c>
      <c r="N243" s="17">
        <f>+L243*(assessment!$J$277*assessment!$F$3)</f>
        <v>364.1436718945428</v>
      </c>
      <c r="P243" s="7">
        <f>+N243/payroll!F243</f>
        <v>0.0001711906523543867</v>
      </c>
      <c r="R243" s="17">
        <f>IF(P243&lt;$R$2,N243,+payroll!F243*$R$2)</f>
        <v>364.1436718945428</v>
      </c>
      <c r="T243" s="6">
        <f t="shared" si="26"/>
        <v>0</v>
      </c>
    </row>
    <row r="244" spans="1:20" ht="12.75" outlineLevel="1">
      <c r="A244" t="s">
        <v>409</v>
      </c>
      <c r="B244" t="s">
        <v>410</v>
      </c>
      <c r="C244" s="17">
        <v>0</v>
      </c>
      <c r="D244" s="17">
        <v>0</v>
      </c>
      <c r="E244" s="17">
        <v>0</v>
      </c>
      <c r="F244" s="17"/>
      <c r="G244" s="17">
        <f t="shared" si="27"/>
        <v>0</v>
      </c>
      <c r="H244" s="15">
        <v>1</v>
      </c>
      <c r="J244" s="17">
        <f t="shared" si="25"/>
        <v>0</v>
      </c>
      <c r="L244" s="4">
        <f t="shared" si="24"/>
        <v>0</v>
      </c>
      <c r="N244" s="17">
        <f>+L244*(assessment!$J$277*assessment!$F$3)</f>
        <v>0</v>
      </c>
      <c r="P244" s="7">
        <f>+N244/payroll!F244</f>
        <v>0</v>
      </c>
      <c r="R244" s="17">
        <f>IF(P244&lt;$R$2,N244,+payroll!F244*$R$2)</f>
        <v>0</v>
      </c>
      <c r="T244" s="6">
        <f t="shared" si="26"/>
        <v>0</v>
      </c>
    </row>
    <row r="245" spans="1:20" ht="12.75" outlineLevel="1">
      <c r="A245" t="s">
        <v>411</v>
      </c>
      <c r="B245" t="s">
        <v>412</v>
      </c>
      <c r="C245" s="17">
        <v>5144.14</v>
      </c>
      <c r="D245" s="17">
        <v>6603.12</v>
      </c>
      <c r="E245" s="17">
        <v>5069.27</v>
      </c>
      <c r="F245" s="17"/>
      <c r="G245" s="17">
        <f t="shared" si="27"/>
        <v>5605.509999999999</v>
      </c>
      <c r="H245" s="15">
        <v>1</v>
      </c>
      <c r="J245" s="17">
        <f t="shared" si="25"/>
        <v>5605.509999999999</v>
      </c>
      <c r="L245" s="4">
        <f t="shared" si="24"/>
        <v>0.0001304013315207328</v>
      </c>
      <c r="N245" s="17">
        <f>+L245*(assessment!$J$277*assessment!$F$3)</f>
        <v>4254.059092675644</v>
      </c>
      <c r="P245" s="7">
        <f>+N245/payroll!F245</f>
        <v>0.0015921103659766497</v>
      </c>
      <c r="R245" s="17">
        <f>IF(P245&lt;$R$2,N245,+payroll!F245*$R$2)</f>
        <v>4254.059092675644</v>
      </c>
      <c r="T245" s="6">
        <f t="shared" si="26"/>
        <v>0</v>
      </c>
    </row>
    <row r="246" spans="1:20" ht="12.75" outlineLevel="1">
      <c r="A246" t="s">
        <v>413</v>
      </c>
      <c r="B246" t="s">
        <v>414</v>
      </c>
      <c r="C246" s="17">
        <v>0</v>
      </c>
      <c r="D246" s="17">
        <v>0</v>
      </c>
      <c r="E246" s="17">
        <v>0</v>
      </c>
      <c r="F246" s="17"/>
      <c r="G246" s="17">
        <f t="shared" si="27"/>
        <v>0</v>
      </c>
      <c r="H246" s="15">
        <v>1</v>
      </c>
      <c r="J246" s="17">
        <f t="shared" si="25"/>
        <v>0</v>
      </c>
      <c r="L246" s="4">
        <f t="shared" si="24"/>
        <v>0</v>
      </c>
      <c r="N246" s="17">
        <f>+L246*(assessment!$J$277*assessment!$F$3)</f>
        <v>0</v>
      </c>
      <c r="P246" s="7">
        <f>+N246/payroll!F246</f>
        <v>0</v>
      </c>
      <c r="R246" s="17">
        <f>IF(P246&lt;$R$2,N246,+payroll!F246*$R$2)</f>
        <v>0</v>
      </c>
      <c r="T246" s="6">
        <f t="shared" si="26"/>
        <v>0</v>
      </c>
    </row>
    <row r="247" spans="1:20" ht="12.75" outlineLevel="1">
      <c r="A247" t="s">
        <v>415</v>
      </c>
      <c r="B247" t="s">
        <v>416</v>
      </c>
      <c r="C247" s="17">
        <v>32436.14</v>
      </c>
      <c r="D247" s="17">
        <v>40419.97</v>
      </c>
      <c r="E247" s="17">
        <v>50327.52</v>
      </c>
      <c r="F247" s="17"/>
      <c r="G247" s="17">
        <f t="shared" si="27"/>
        <v>41061.21</v>
      </c>
      <c r="H247" s="15">
        <v>1</v>
      </c>
      <c r="J247" s="17">
        <f t="shared" si="25"/>
        <v>41061.21</v>
      </c>
      <c r="L247" s="4">
        <f t="shared" si="24"/>
        <v>0.0009552095095455061</v>
      </c>
      <c r="N247" s="17">
        <f>+L247*(assessment!$J$277*assessment!$F$3)</f>
        <v>31161.62735536358</v>
      </c>
      <c r="P247" s="7">
        <f>+N247/payroll!F247</f>
        <v>0.0021827926703723395</v>
      </c>
      <c r="R247" s="17">
        <f>IF(P247&lt;$R$2,N247,+payroll!F247*$R$2)</f>
        <v>31161.62735536358</v>
      </c>
      <c r="T247" s="6">
        <f t="shared" si="26"/>
        <v>0</v>
      </c>
    </row>
    <row r="248" spans="1:20" ht="12.75" outlineLevel="1">
      <c r="A248" t="s">
        <v>417</v>
      </c>
      <c r="B248" t="s">
        <v>418</v>
      </c>
      <c r="C248" s="17">
        <v>22894.79</v>
      </c>
      <c r="D248" s="17">
        <v>2592.79</v>
      </c>
      <c r="E248" s="17">
        <v>1766.9</v>
      </c>
      <c r="F248" s="17"/>
      <c r="G248" s="17">
        <f t="shared" si="27"/>
        <v>9084.826666666668</v>
      </c>
      <c r="H248" s="15">
        <v>1</v>
      </c>
      <c r="J248" s="17">
        <f t="shared" si="25"/>
        <v>9084.826666666668</v>
      </c>
      <c r="L248" s="4">
        <f t="shared" si="24"/>
        <v>0.00021134089386485696</v>
      </c>
      <c r="N248" s="17">
        <f>+L248*(assessment!$J$277*assessment!$F$3)</f>
        <v>6894.5358204187505</v>
      </c>
      <c r="P248" s="7">
        <f>+N248/payroll!F248</f>
        <v>0.002083841670917112</v>
      </c>
      <c r="R248" s="17">
        <f>IF(P248&lt;$R$2,N248,+payroll!F248*$R$2)</f>
        <v>6894.5358204187505</v>
      </c>
      <c r="T248" s="6">
        <f t="shared" si="26"/>
        <v>0</v>
      </c>
    </row>
    <row r="249" spans="1:20" ht="12.75" outlineLevel="1">
      <c r="A249" t="s">
        <v>419</v>
      </c>
      <c r="B249" t="s">
        <v>420</v>
      </c>
      <c r="C249" s="17">
        <v>0</v>
      </c>
      <c r="D249" s="17">
        <v>684.01</v>
      </c>
      <c r="E249" s="17">
        <v>173.71</v>
      </c>
      <c r="F249" s="17"/>
      <c r="G249" s="17">
        <f t="shared" si="27"/>
        <v>285.9066666666667</v>
      </c>
      <c r="H249" s="15">
        <v>1</v>
      </c>
      <c r="J249" s="17">
        <f t="shared" si="25"/>
        <v>285.9066666666667</v>
      </c>
      <c r="L249" s="4">
        <f t="shared" si="24"/>
        <v>6.6510647602069494E-06</v>
      </c>
      <c r="N249" s="17">
        <f>+L249*(assessment!$J$277*assessment!$F$3)</f>
        <v>216.97648474267606</v>
      </c>
      <c r="P249" s="7">
        <f>+N249/payroll!F249</f>
        <v>0.000215168788361738</v>
      </c>
      <c r="R249" s="17">
        <f>IF(P249&lt;$R$2,N249,+payroll!F249*$R$2)</f>
        <v>216.97648474267606</v>
      </c>
      <c r="T249" s="6">
        <f t="shared" si="26"/>
        <v>0</v>
      </c>
    </row>
    <row r="250" spans="1:20" ht="12.75" outlineLevel="1">
      <c r="A250" t="s">
        <v>421</v>
      </c>
      <c r="B250" t="s">
        <v>422</v>
      </c>
      <c r="C250" s="17">
        <v>25462.79</v>
      </c>
      <c r="D250" s="17">
        <v>28865.1</v>
      </c>
      <c r="E250" s="17">
        <v>18270.03</v>
      </c>
      <c r="F250" s="17"/>
      <c r="G250" s="17">
        <f t="shared" si="27"/>
        <v>24199.306666666667</v>
      </c>
      <c r="H250" s="15">
        <v>1</v>
      </c>
      <c r="J250" s="17">
        <f t="shared" si="25"/>
        <v>24199.306666666667</v>
      </c>
      <c r="L250" s="4">
        <f t="shared" si="24"/>
        <v>0.0005629499922775769</v>
      </c>
      <c r="N250" s="17">
        <f>+L250*(assessment!$J$277*assessment!$F$3)</f>
        <v>18365.015950694884</v>
      </c>
      <c r="P250" s="7">
        <f>+N250/payroll!F250</f>
        <v>0.0034088056552061398</v>
      </c>
      <c r="R250" s="17">
        <f>IF(P250&lt;$R$2,N250,+payroll!F250*$R$2)</f>
        <v>18365.015950694884</v>
      </c>
      <c r="T250" s="6">
        <f t="shared" si="26"/>
        <v>0</v>
      </c>
    </row>
    <row r="251" spans="1:20" ht="12.75" outlineLevel="1">
      <c r="A251" t="s">
        <v>423</v>
      </c>
      <c r="B251" t="s">
        <v>424</v>
      </c>
      <c r="C251" s="17">
        <v>2877.42</v>
      </c>
      <c r="D251" s="17">
        <v>10556.88</v>
      </c>
      <c r="E251" s="17">
        <v>12592.64</v>
      </c>
      <c r="F251" s="17"/>
      <c r="G251" s="17">
        <f t="shared" si="27"/>
        <v>8675.646666666666</v>
      </c>
      <c r="H251" s="15">
        <v>1</v>
      </c>
      <c r="J251" s="17">
        <f t="shared" si="25"/>
        <v>8675.646666666666</v>
      </c>
      <c r="L251" s="4">
        <f t="shared" si="24"/>
        <v>0.0002018221138017309</v>
      </c>
      <c r="N251" s="17">
        <f>+L251*(assessment!$J$277*assessment!$F$3)</f>
        <v>6584.006377149354</v>
      </c>
      <c r="P251" s="7">
        <f>+N251/payroll!F251</f>
        <v>0.0005053975549476283</v>
      </c>
      <c r="R251" s="17">
        <f>IF(P251&lt;$R$2,N251,+payroll!F251*$R$2)</f>
        <v>6584.006377149354</v>
      </c>
      <c r="T251" s="6">
        <f t="shared" si="26"/>
        <v>0</v>
      </c>
    </row>
    <row r="252" spans="1:20" ht="12.75" outlineLevel="1">
      <c r="A252" t="s">
        <v>425</v>
      </c>
      <c r="B252" t="s">
        <v>426</v>
      </c>
      <c r="C252" s="17">
        <v>0</v>
      </c>
      <c r="D252" s="17">
        <v>0</v>
      </c>
      <c r="E252" s="17">
        <v>0</v>
      </c>
      <c r="F252" s="17"/>
      <c r="G252" s="17">
        <f t="shared" si="27"/>
        <v>0</v>
      </c>
      <c r="H252" s="15">
        <v>1</v>
      </c>
      <c r="J252" s="17">
        <f t="shared" si="25"/>
        <v>0</v>
      </c>
      <c r="L252" s="4">
        <f t="shared" si="24"/>
        <v>0</v>
      </c>
      <c r="N252" s="17">
        <f>+L252*(assessment!$J$277*assessment!$F$3)</f>
        <v>0</v>
      </c>
      <c r="P252" s="7">
        <f>+N252/payroll!F252</f>
        <v>0</v>
      </c>
      <c r="R252" s="17">
        <f>IF(P252&lt;$R$2,N252,+payroll!F252*$R$2)</f>
        <v>0</v>
      </c>
      <c r="T252" s="6">
        <f t="shared" si="26"/>
        <v>0</v>
      </c>
    </row>
    <row r="253" spans="1:20" ht="12.75" outlineLevel="1">
      <c r="A253" t="s">
        <v>427</v>
      </c>
      <c r="B253" t="s">
        <v>428</v>
      </c>
      <c r="C253" s="17">
        <v>0</v>
      </c>
      <c r="D253" s="17">
        <v>0</v>
      </c>
      <c r="E253" s="17">
        <v>0</v>
      </c>
      <c r="F253" s="17"/>
      <c r="G253" s="17">
        <f t="shared" si="27"/>
        <v>0</v>
      </c>
      <c r="H253" s="15">
        <v>1</v>
      </c>
      <c r="J253" s="17">
        <f t="shared" si="25"/>
        <v>0</v>
      </c>
      <c r="L253" s="4">
        <f t="shared" si="24"/>
        <v>0</v>
      </c>
      <c r="N253" s="17">
        <f>+L253*(assessment!$J$277*assessment!$F$3)</f>
        <v>0</v>
      </c>
      <c r="P253" s="7">
        <f>+N253/payroll!F253</f>
        <v>0</v>
      </c>
      <c r="R253" s="17">
        <f>IF(P253&lt;$R$2,N253,+payroll!F253*$R$2)</f>
        <v>0</v>
      </c>
      <c r="T253" s="6">
        <f t="shared" si="26"/>
        <v>0</v>
      </c>
    </row>
    <row r="254" spans="1:20" ht="12.75" outlineLevel="1">
      <c r="A254" t="s">
        <v>429</v>
      </c>
      <c r="B254" t="s">
        <v>430</v>
      </c>
      <c r="C254" s="17">
        <v>2849.12</v>
      </c>
      <c r="D254" s="17">
        <v>6397.07</v>
      </c>
      <c r="E254" s="17">
        <v>6343.13</v>
      </c>
      <c r="F254" s="17"/>
      <c r="G254" s="17">
        <f t="shared" si="27"/>
        <v>5196.44</v>
      </c>
      <c r="H254" s="15">
        <v>1</v>
      </c>
      <c r="J254" s="17">
        <f t="shared" si="25"/>
        <v>5196.44</v>
      </c>
      <c r="L254" s="4">
        <f t="shared" si="24"/>
        <v>0.00012088511039452197</v>
      </c>
      <c r="N254" s="17">
        <f>+L254*(assessment!$J$277*assessment!$F$3)</f>
        <v>3943.6131291431866</v>
      </c>
      <c r="P254" s="7">
        <f>+N254/payroll!F254</f>
        <v>0.0019512967001668112</v>
      </c>
      <c r="R254" s="17">
        <f>IF(P254&lt;$R$2,N254,+payroll!F254*$R$2)</f>
        <v>3943.6131291431866</v>
      </c>
      <c r="T254" s="6">
        <f t="shared" si="26"/>
        <v>0</v>
      </c>
    </row>
    <row r="255" spans="1:20" ht="12.75" outlineLevel="1">
      <c r="A255" t="s">
        <v>431</v>
      </c>
      <c r="B255" t="s">
        <v>432</v>
      </c>
      <c r="C255" s="17">
        <v>76.3</v>
      </c>
      <c r="D255" s="17">
        <v>0</v>
      </c>
      <c r="E255" s="17">
        <v>0</v>
      </c>
      <c r="F255" s="17"/>
      <c r="G255" s="17">
        <f t="shared" si="27"/>
        <v>25.433333333333334</v>
      </c>
      <c r="H255" s="15">
        <v>1</v>
      </c>
      <c r="J255" s="17">
        <f t="shared" si="25"/>
        <v>25.433333333333334</v>
      </c>
      <c r="L255" s="4">
        <f t="shared" si="24"/>
        <v>5.916572322014063E-07</v>
      </c>
      <c r="N255" s="17">
        <f>+L255*(assessment!$J$277*assessment!$F$3)</f>
        <v>19.301527055293317</v>
      </c>
      <c r="P255" s="7">
        <f>+N255/payroll!F255</f>
        <v>6.13134834665735E-05</v>
      </c>
      <c r="R255" s="17">
        <f>IF(P255&lt;$R$2,N255,+payroll!F255*$R$2)</f>
        <v>19.301527055293317</v>
      </c>
      <c r="T255" s="6">
        <f t="shared" si="26"/>
        <v>0</v>
      </c>
    </row>
    <row r="256" spans="1:20" ht="12.75" outlineLevel="1">
      <c r="A256" t="s">
        <v>433</v>
      </c>
      <c r="B256" t="s">
        <v>434</v>
      </c>
      <c r="C256" s="17">
        <v>0</v>
      </c>
      <c r="D256" s="17">
        <v>0</v>
      </c>
      <c r="E256" s="17">
        <v>0</v>
      </c>
      <c r="F256" s="17"/>
      <c r="G256" s="17">
        <f t="shared" si="27"/>
        <v>0</v>
      </c>
      <c r="H256" s="15">
        <v>1</v>
      </c>
      <c r="J256" s="17">
        <f t="shared" si="25"/>
        <v>0</v>
      </c>
      <c r="L256" s="4">
        <f t="shared" si="24"/>
        <v>0</v>
      </c>
      <c r="N256" s="17">
        <f>+L256*(assessment!$J$277*assessment!$F$3)</f>
        <v>0</v>
      </c>
      <c r="P256" s="7">
        <f>+N256/payroll!F256</f>
        <v>0</v>
      </c>
      <c r="R256" s="17">
        <f>IF(P256&lt;$R$2,N256,+payroll!F256*$R$2)</f>
        <v>0</v>
      </c>
      <c r="T256" s="6">
        <f t="shared" si="26"/>
        <v>0</v>
      </c>
    </row>
    <row r="257" spans="1:20" ht="12.75" outlineLevel="1">
      <c r="A257" t="s">
        <v>435</v>
      </c>
      <c r="B257" t="s">
        <v>436</v>
      </c>
      <c r="C257" s="17">
        <v>0</v>
      </c>
      <c r="D257" s="17">
        <v>120.28</v>
      </c>
      <c r="E257" s="17">
        <v>77.63</v>
      </c>
      <c r="F257" s="17"/>
      <c r="G257" s="17">
        <f t="shared" si="27"/>
        <v>65.97</v>
      </c>
      <c r="H257" s="15">
        <v>1</v>
      </c>
      <c r="J257" s="17">
        <f t="shared" si="25"/>
        <v>65.97</v>
      </c>
      <c r="L257" s="4">
        <f t="shared" si="24"/>
        <v>1.53466425720813E-06</v>
      </c>
      <c r="N257" s="17">
        <f>+L257*(assessment!$J$277*assessment!$F$3)</f>
        <v>50.06507496085321</v>
      </c>
      <c r="P257" s="7">
        <f>+N257/payroll!F257</f>
        <v>1.9706192545511464E-05</v>
      </c>
      <c r="R257" s="17">
        <f>IF(P257&lt;$R$2,N257,+payroll!F257*$R$2)</f>
        <v>50.06507496085321</v>
      </c>
      <c r="T257" s="6">
        <f t="shared" si="26"/>
        <v>0</v>
      </c>
    </row>
    <row r="258" spans="1:20" ht="12.75" outlineLevel="1">
      <c r="A258" t="s">
        <v>437</v>
      </c>
      <c r="B258" t="s">
        <v>438</v>
      </c>
      <c r="C258" s="17">
        <v>0</v>
      </c>
      <c r="D258" s="17">
        <v>0</v>
      </c>
      <c r="E258" s="17">
        <v>0</v>
      </c>
      <c r="F258" s="17"/>
      <c r="G258" s="17">
        <f t="shared" si="27"/>
        <v>0</v>
      </c>
      <c r="H258" s="15">
        <v>1</v>
      </c>
      <c r="J258" s="17">
        <f t="shared" si="25"/>
        <v>0</v>
      </c>
      <c r="L258" s="4">
        <f t="shared" si="24"/>
        <v>0</v>
      </c>
      <c r="N258" s="17">
        <f>+L258*(assessment!$J$277*assessment!$F$3)</f>
        <v>0</v>
      </c>
      <c r="P258" s="7">
        <f>+N258/payroll!F258</f>
        <v>0</v>
      </c>
      <c r="R258" s="17">
        <f>IF(P258&lt;$R$2,N258,+payroll!F258*$R$2)</f>
        <v>0</v>
      </c>
      <c r="T258" s="6">
        <f t="shared" si="26"/>
        <v>0</v>
      </c>
    </row>
    <row r="259" spans="1:20" ht="12.75" outlineLevel="1">
      <c r="A259" t="s">
        <v>439</v>
      </c>
      <c r="B259" t="s">
        <v>440</v>
      </c>
      <c r="C259" s="17">
        <v>67.79</v>
      </c>
      <c r="D259" s="17">
        <v>0</v>
      </c>
      <c r="E259" s="17">
        <v>145.31</v>
      </c>
      <c r="F259" s="17"/>
      <c r="G259" s="17">
        <f t="shared" si="27"/>
        <v>71.03333333333335</v>
      </c>
      <c r="H259" s="15">
        <v>1</v>
      </c>
      <c r="J259" s="17">
        <f t="shared" si="25"/>
        <v>71.03333333333335</v>
      </c>
      <c r="L259" s="4">
        <f t="shared" si="24"/>
        <v>1.6524528988482267E-06</v>
      </c>
      <c r="N259" s="17">
        <f>+L259*(assessment!$J$277*assessment!$F$3)</f>
        <v>53.907672548925376</v>
      </c>
      <c r="P259" s="7">
        <f>+N259/payroll!F259</f>
        <v>3.180181919127564E-05</v>
      </c>
      <c r="R259" s="17">
        <f>IF(P259&lt;$R$2,N259,+payroll!F259*$R$2)</f>
        <v>53.907672548925376</v>
      </c>
      <c r="T259" s="6">
        <f t="shared" si="26"/>
        <v>0</v>
      </c>
    </row>
    <row r="260" spans="1:20" ht="12.75" outlineLevel="1">
      <c r="A260" t="s">
        <v>441</v>
      </c>
      <c r="B260" t="s">
        <v>442</v>
      </c>
      <c r="C260" s="17">
        <v>0</v>
      </c>
      <c r="D260" s="17">
        <v>0</v>
      </c>
      <c r="E260" s="17">
        <v>0</v>
      </c>
      <c r="F260" s="17"/>
      <c r="G260" s="17">
        <f aca="true" t="shared" si="28" ref="G260:G266">IF(SUM(C260:E260)&lt;&gt;0,AVERAGE(C260:E260),0)</f>
        <v>0</v>
      </c>
      <c r="H260" s="15">
        <v>1</v>
      </c>
      <c r="J260" s="17">
        <f t="shared" si="25"/>
        <v>0</v>
      </c>
      <c r="L260" s="4">
        <f t="shared" si="24"/>
        <v>0</v>
      </c>
      <c r="N260" s="17">
        <f>+L260*(assessment!$J$277*assessment!$F$3)</f>
        <v>0</v>
      </c>
      <c r="P260" s="7">
        <f>+N260/payroll!F260</f>
        <v>0</v>
      </c>
      <c r="R260" s="17">
        <f>IF(P260&lt;$R$2,N260,+payroll!F260*$R$2)</f>
        <v>0</v>
      </c>
      <c r="T260" s="6">
        <f t="shared" si="26"/>
        <v>0</v>
      </c>
    </row>
    <row r="261" spans="1:20" ht="12.75" outlineLevel="1">
      <c r="A261" t="s">
        <v>443</v>
      </c>
      <c r="B261" t="s">
        <v>444</v>
      </c>
      <c r="C261" s="17">
        <v>0</v>
      </c>
      <c r="D261" s="17">
        <v>0</v>
      </c>
      <c r="E261" s="17">
        <v>0</v>
      </c>
      <c r="F261" s="17"/>
      <c r="G261" s="17">
        <f t="shared" si="28"/>
        <v>0</v>
      </c>
      <c r="H261" s="15">
        <v>1</v>
      </c>
      <c r="J261" s="17">
        <f t="shared" si="25"/>
        <v>0</v>
      </c>
      <c r="L261" s="4">
        <f t="shared" si="24"/>
        <v>0</v>
      </c>
      <c r="N261" s="17">
        <f>+L261*(assessment!$J$277*assessment!$F$3)</f>
        <v>0</v>
      </c>
      <c r="P261" s="7">
        <f>+N261/payroll!F261</f>
        <v>0</v>
      </c>
      <c r="R261" s="17">
        <f>IF(P261&lt;$R$2,N261,+payroll!F261*$R$2)</f>
        <v>0</v>
      </c>
      <c r="T261" s="6">
        <f t="shared" si="26"/>
        <v>0</v>
      </c>
    </row>
    <row r="262" spans="1:20" ht="12.75" outlineLevel="1">
      <c r="A262" t="s">
        <v>445</v>
      </c>
      <c r="B262" t="s">
        <v>446</v>
      </c>
      <c r="C262" s="17">
        <v>0</v>
      </c>
      <c r="D262" s="17">
        <v>0</v>
      </c>
      <c r="E262" s="17">
        <v>0</v>
      </c>
      <c r="F262" s="17"/>
      <c r="G262" s="17">
        <f t="shared" si="28"/>
        <v>0</v>
      </c>
      <c r="H262" s="15">
        <v>1</v>
      </c>
      <c r="J262" s="17">
        <f t="shared" si="25"/>
        <v>0</v>
      </c>
      <c r="L262" s="4">
        <f t="shared" si="24"/>
        <v>0</v>
      </c>
      <c r="N262" s="17">
        <f>+L262*(assessment!$J$277*assessment!$F$3)</f>
        <v>0</v>
      </c>
      <c r="P262" s="7">
        <f>+N262/payroll!F262</f>
        <v>0</v>
      </c>
      <c r="R262" s="17">
        <f>IF(P262&lt;$R$2,N262,+payroll!F262*$R$2)</f>
        <v>0</v>
      </c>
      <c r="T262" s="6">
        <f t="shared" si="26"/>
        <v>0</v>
      </c>
    </row>
    <row r="263" spans="1:20" ht="12.75" outlineLevel="1">
      <c r="A263" t="s">
        <v>447</v>
      </c>
      <c r="B263" t="s">
        <v>448</v>
      </c>
      <c r="C263" s="17">
        <v>10744.41</v>
      </c>
      <c r="D263" s="17">
        <v>542.42</v>
      </c>
      <c r="E263" s="17">
        <v>615.56</v>
      </c>
      <c r="F263" s="17"/>
      <c r="G263" s="17">
        <f t="shared" si="28"/>
        <v>3967.463333333333</v>
      </c>
      <c r="H263" s="15">
        <v>1</v>
      </c>
      <c r="J263" s="17">
        <f t="shared" si="25"/>
        <v>3967.463333333333</v>
      </c>
      <c r="L263" s="4">
        <f t="shared" si="24"/>
        <v>9.229534893816114E-05</v>
      </c>
      <c r="N263" s="17">
        <f>+L263*(assessment!$J$277*assessment!$F$3)</f>
        <v>3010.934503376836</v>
      </c>
      <c r="P263" s="7">
        <f>+N263/payroll!F263</f>
        <v>0.000711621918716859</v>
      </c>
      <c r="R263" s="17">
        <f>IF(P263&lt;$R$2,N263,+payroll!F263*$R$2)</f>
        <v>3010.934503376836</v>
      </c>
      <c r="T263" s="6">
        <f t="shared" si="26"/>
        <v>0</v>
      </c>
    </row>
    <row r="264" spans="1:20" ht="12.75" outlineLevel="1">
      <c r="A264" t="s">
        <v>449</v>
      </c>
      <c r="B264" t="s">
        <v>450</v>
      </c>
      <c r="C264" s="17">
        <v>0</v>
      </c>
      <c r="D264" s="17">
        <v>0</v>
      </c>
      <c r="E264" s="17">
        <v>0</v>
      </c>
      <c r="F264" s="17"/>
      <c r="G264" s="17">
        <f t="shared" si="28"/>
        <v>0</v>
      </c>
      <c r="H264" s="15">
        <v>1</v>
      </c>
      <c r="J264" s="17">
        <f t="shared" si="25"/>
        <v>0</v>
      </c>
      <c r="L264" s="4">
        <f t="shared" si="24"/>
        <v>0</v>
      </c>
      <c r="N264" s="17">
        <f>+L264*(assessment!$J$277*assessment!$F$3)</f>
        <v>0</v>
      </c>
      <c r="P264" s="7">
        <f>+N264/payroll!F264</f>
        <v>0</v>
      </c>
      <c r="R264" s="17">
        <f>IF(P264&lt;$R$2,N264,+payroll!F264*$R$2)</f>
        <v>0</v>
      </c>
      <c r="T264" s="6">
        <f t="shared" si="26"/>
        <v>0</v>
      </c>
    </row>
    <row r="265" spans="1:20" ht="12.75" outlineLevel="1">
      <c r="A265" t="s">
        <v>451</v>
      </c>
      <c r="B265" t="s">
        <v>452</v>
      </c>
      <c r="C265" s="17">
        <v>0</v>
      </c>
      <c r="D265" s="17">
        <v>0</v>
      </c>
      <c r="E265" s="17">
        <v>43.12</v>
      </c>
      <c r="F265" s="17"/>
      <c r="G265" s="17">
        <f t="shared" si="28"/>
        <v>14.373333333333333</v>
      </c>
      <c r="H265" s="15">
        <v>1</v>
      </c>
      <c r="J265" s="17">
        <f t="shared" si="25"/>
        <v>14.373333333333333</v>
      </c>
      <c r="L265" s="4">
        <f t="shared" si="24"/>
        <v>3.3436775691382224E-07</v>
      </c>
      <c r="N265" s="17">
        <f>+L265*(assessment!$J$277*assessment!$F$3)</f>
        <v>10.908018959688699</v>
      </c>
      <c r="P265" s="7">
        <f>+N265/payroll!F265</f>
        <v>2.5800082773133525E-05</v>
      </c>
      <c r="R265" s="17">
        <f>IF(P265&lt;$R$2,N265,+payroll!F265*$R$2)</f>
        <v>10.908018959688699</v>
      </c>
      <c r="T265" s="6">
        <f t="shared" si="26"/>
        <v>0</v>
      </c>
    </row>
    <row r="266" spans="1:20" ht="12.75" outlineLevel="1">
      <c r="A266" t="s">
        <v>453</v>
      </c>
      <c r="B266" t="s">
        <v>454</v>
      </c>
      <c r="C266" s="23">
        <v>0</v>
      </c>
      <c r="D266" s="23">
        <v>0</v>
      </c>
      <c r="E266" s="23">
        <v>0</v>
      </c>
      <c r="F266" s="17"/>
      <c r="G266" s="23">
        <f t="shared" si="28"/>
        <v>0</v>
      </c>
      <c r="H266" s="15">
        <v>1</v>
      </c>
      <c r="J266" s="23">
        <f t="shared" si="25"/>
        <v>0</v>
      </c>
      <c r="L266" s="31">
        <f t="shared" si="24"/>
        <v>0</v>
      </c>
      <c r="N266" s="23">
        <f>+L266*(assessment!$J$277*assessment!$F$3)</f>
        <v>0</v>
      </c>
      <c r="P266" s="33">
        <f>+N266/payroll!F266</f>
        <v>0</v>
      </c>
      <c r="R266" s="23">
        <f>IF(P266&lt;$R$2,N266,+payroll!F266*$R$2)</f>
        <v>0</v>
      </c>
      <c r="T266" s="32">
        <f t="shared" si="26"/>
        <v>0</v>
      </c>
    </row>
    <row r="267" spans="2:20" ht="12.75">
      <c r="B267" t="s">
        <v>499</v>
      </c>
      <c r="C267" s="17">
        <f>SUBTOTAL(9,C145:C266)</f>
        <v>548448.2800000001</v>
      </c>
      <c r="D267" s="17">
        <f>SUBTOTAL(9,D145:D266)</f>
        <v>649127.73</v>
      </c>
      <c r="E267" s="17">
        <f>SUBTOTAL(9,E145:E266)</f>
        <v>642501.5300000003</v>
      </c>
      <c r="F267" s="17"/>
      <c r="G267" s="17">
        <f>SUBTOTAL(9,G145:G266)</f>
        <v>613359.1799999999</v>
      </c>
      <c r="H267" s="15">
        <f>+J267/G267</f>
        <v>0.9639650332846856</v>
      </c>
      <c r="J267" s="17">
        <f>SUBTOTAL(9,J145:J266)</f>
        <v>591256.8023641674</v>
      </c>
      <c r="L267" s="4">
        <f>SUBTOTAL(9,L145:L266)</f>
        <v>0.013754444162793075</v>
      </c>
      <c r="N267" s="17">
        <f>SUBTOTAL(9,N145:N266)</f>
        <v>448708.7483928515</v>
      </c>
      <c r="P267" s="7">
        <f>+N267/payroll!F267</f>
        <v>0.0017179872206482538</v>
      </c>
      <c r="R267" s="17">
        <f>SUBTOTAL(9,R145:R266)</f>
        <v>448708.7483928515</v>
      </c>
      <c r="T267" s="6">
        <f>SUBTOTAL(9,T145:T266)</f>
        <v>0</v>
      </c>
    </row>
    <row r="268" spans="3:20" ht="12.75">
      <c r="C268" s="17"/>
      <c r="D268" s="17"/>
      <c r="E268" s="17"/>
      <c r="F268" s="17"/>
      <c r="G268" s="17"/>
      <c r="J268" s="17"/>
      <c r="N268" s="17"/>
      <c r="R268" s="17"/>
      <c r="T268" s="8"/>
    </row>
    <row r="269" spans="3:20" ht="13.5" thickBot="1">
      <c r="C269" s="18">
        <f>SUBTOTAL(9,C4:C268)</f>
        <v>41526350.04999999</v>
      </c>
      <c r="D269" s="18">
        <f>SUBTOTAL(9,D4:D268)</f>
        <v>43084650.59999999</v>
      </c>
      <c r="E269" s="18">
        <f>SUBTOTAL(9,E4:E268)</f>
        <v>44415109.30000002</v>
      </c>
      <c r="F269" s="17"/>
      <c r="G269" s="18">
        <f>SUBTOTAL(9,G4:G268)</f>
        <v>43008703.316666625</v>
      </c>
      <c r="H269" s="15">
        <f>+J269/G269</f>
        <v>0.9994860952334905</v>
      </c>
      <c r="J269" s="18">
        <f>SUBTOTAL(9,J4:J268)</f>
        <v>42986600.9390308</v>
      </c>
      <c r="L269" s="19">
        <f>SUBTOTAL(9,L4:L268)</f>
        <v>1.000000000000001</v>
      </c>
      <c r="N269" s="18">
        <f>SUBTOTAL(9,N5:N268)</f>
        <v>32622819.43800002</v>
      </c>
      <c r="P269" s="7">
        <f>+N269/payroll!F269</f>
        <v>0.004306035274244386</v>
      </c>
      <c r="R269" s="18">
        <f>SUBTOTAL(9,R5:R268)</f>
        <v>32622819.43800002</v>
      </c>
      <c r="T269" s="6">
        <f>SUBTOTAL(9,T4:T268)</f>
        <v>0</v>
      </c>
    </row>
    <row r="270" ht="13.5" thickTop="1"/>
    <row r="273" ht="12.75">
      <c r="E273" s="17"/>
    </row>
  </sheetData>
  <sheetProtection sheet="1" objects="1" scenarios="1"/>
  <autoFilter ref="C3:E266"/>
  <printOptions horizontalCentered="1"/>
  <pageMargins left="0.25" right="0.25" top="0.5" bottom="0.5" header="0.25" footer="0.25"/>
  <pageSetup horizontalDpi="300" verticalDpi="300" orientation="landscape" scale="90" r:id="rId3"/>
  <headerFooter alignWithMargins="0">
    <oddHeader>&amp;C&amp;"Arial,Bold"&amp;11Claim Costs (Payout) Data
FY 2011  Assessments</oddHeader>
    <oddFooter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Srate Office Of Risk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</dc:creator>
  <cp:keywords/>
  <dc:description/>
  <cp:lastModifiedBy>The State Office of Risk Management</cp:lastModifiedBy>
  <cp:lastPrinted>2011-04-27T19:12:49Z</cp:lastPrinted>
  <dcterms:created xsi:type="dcterms:W3CDTF">2001-09-27T20:26:12Z</dcterms:created>
  <dcterms:modified xsi:type="dcterms:W3CDTF">2011-05-09T21:16:38Z</dcterms:modified>
  <cp:category/>
  <cp:version/>
  <cp:contentType/>
  <cp:contentStatus/>
</cp:coreProperties>
</file>