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Common\Accounting Data by FY\FY 2027\Assessments\Initial Assessment Project\"/>
    </mc:Choice>
  </mc:AlternateContent>
  <xr:revisionPtr revIDLastSave="0" documentId="13_ncr:1_{22409148-999A-4310-94CF-8864F90219E1}" xr6:coauthVersionLast="47" xr6:coauthVersionMax="47" xr10:uidLastSave="{00000000-0000-0000-0000-000000000000}"/>
  <bookViews>
    <workbookView xWindow="28680" yWindow="-120" windowWidth="29040" windowHeight="15720" tabRatio="602" xr2:uid="{00000000-000D-0000-FFFF-FFFF00000000}"/>
  </bookViews>
  <sheets>
    <sheet name="invoices" sheetId="8" r:id="rId1"/>
    <sheet name="assessment" sheetId="1" r:id="rId2"/>
    <sheet name="payroll" sheetId="2" r:id="rId3"/>
    <sheet name="IFR" sheetId="3" r:id="rId4"/>
    <sheet name="claims" sheetId="7" r:id="rId5"/>
    <sheet name="costs" sheetId="5" r:id="rId6"/>
  </sheets>
  <definedNames>
    <definedName name="_xlnm._FilterDatabase" localSheetId="1" hidden="1">assessment!$R$5:$S$262</definedName>
    <definedName name="_xlnm._FilterDatabase" localSheetId="4" hidden="1">claims!$A$3:$AC$262</definedName>
    <definedName name="_xlnm._FilterDatabase" localSheetId="5" hidden="1">costs!$P$5:$P$263</definedName>
    <definedName name="_xlnm._FilterDatabase" localSheetId="3" hidden="1">IFR!#REF!</definedName>
    <definedName name="_xlnm._FilterDatabase" localSheetId="0" hidden="1">invoices!#REF!</definedName>
    <definedName name="_xlnm._FilterDatabase" localSheetId="2" hidden="1">payroll!$A$5:$G$262</definedName>
    <definedName name="_xlnm.Print_Area" localSheetId="1">assessment!$A$1:$T$273</definedName>
    <definedName name="_xlnm.Print_Area" localSheetId="4">claims!$A$1:$Z$270</definedName>
    <definedName name="_xlnm.Print_Area" localSheetId="5">costs!$A$1:$T$265</definedName>
    <definedName name="_xlnm.Print_Area" localSheetId="3">IFR!$A$1:$AD$265</definedName>
    <definedName name="_xlnm.Print_Area" localSheetId="2">payroll!$A$4:$G$265</definedName>
    <definedName name="_xlnm.Print_Titles" localSheetId="1">assessment!$1:$3</definedName>
    <definedName name="_xlnm.Print_Titles" localSheetId="4">claims!$A:$B,claims!$1:$3</definedName>
    <definedName name="_xlnm.Print_Titles" localSheetId="5">costs!$1:$3</definedName>
    <definedName name="_xlnm.Print_Titles" localSheetId="3">IFR!$A:$B,IFR!$1:$3</definedName>
    <definedName name="_xlnm.Print_Titles" localSheetId="0">invoices!$1:$3</definedName>
    <definedName name="_xlnm.Print_Titles" localSheetId="2">payroll!$1:$3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3" i="8" l="1"/>
  <c r="K265" i="8" l="1"/>
  <c r="C111" i="5" l="1"/>
  <c r="C93" i="5"/>
  <c r="C102" i="5"/>
  <c r="C90" i="5" l="1"/>
  <c r="D90" i="5"/>
  <c r="D111" i="5"/>
  <c r="D102" i="5"/>
  <c r="D93" i="5"/>
  <c r="D67" i="5"/>
  <c r="D36" i="5"/>
  <c r="G160" i="5" l="1"/>
  <c r="E111" i="5"/>
  <c r="E102" i="5"/>
  <c r="E90" i="5"/>
  <c r="E93" i="5"/>
  <c r="E66" i="5"/>
  <c r="P119" i="3"/>
  <c r="Q57" i="3"/>
  <c r="M117" i="3"/>
  <c r="E35" i="2" l="1"/>
  <c r="F31" i="2"/>
  <c r="M56" i="8" l="1"/>
  <c r="X56" i="3"/>
  <c r="W56" i="3"/>
  <c r="V56" i="3"/>
  <c r="J56" i="5"/>
  <c r="G56" i="5"/>
  <c r="G56" i="7" l="1"/>
  <c r="I56" i="7"/>
  <c r="F56" i="2"/>
  <c r="Q56" i="3"/>
  <c r="AB56" i="3" s="1"/>
  <c r="L56" i="3"/>
  <c r="AA56" i="3" s="1"/>
  <c r="G56" i="3"/>
  <c r="Z56" i="3" s="1"/>
  <c r="G57" i="7"/>
  <c r="I57" i="7"/>
  <c r="R265" i="1"/>
  <c r="O270" i="1"/>
  <c r="O269" i="1"/>
  <c r="J270" i="1"/>
  <c r="AD56" i="3" l="1"/>
  <c r="J56" i="7" s="1"/>
  <c r="K56" i="7" s="1"/>
  <c r="L56" i="7" s="1"/>
  <c r="P56" i="7" s="1"/>
  <c r="R56" i="3"/>
  <c r="O265" i="1"/>
  <c r="E265" i="5"/>
  <c r="D66" i="5"/>
  <c r="F111" i="7" l="1"/>
  <c r="F66" i="7"/>
  <c r="F265" i="7" s="1"/>
  <c r="E111" i="7"/>
  <c r="E66" i="7"/>
  <c r="D93" i="7" l="1"/>
  <c r="D66" i="7"/>
  <c r="O119" i="3" l="1"/>
  <c r="N119" i="3"/>
  <c r="M119" i="3"/>
  <c r="P117" i="3" l="1"/>
  <c r="O117" i="3"/>
  <c r="N117" i="3"/>
  <c r="P111" i="3"/>
  <c r="O111" i="3"/>
  <c r="N111" i="3"/>
  <c r="M111" i="3"/>
  <c r="P108" i="3"/>
  <c r="O108" i="3"/>
  <c r="N108" i="3"/>
  <c r="M108" i="3"/>
  <c r="P66" i="3"/>
  <c r="O66" i="3"/>
  <c r="N66" i="3"/>
  <c r="M66" i="3"/>
  <c r="P35" i="3"/>
  <c r="O35" i="3"/>
  <c r="N35" i="3"/>
  <c r="M35" i="3"/>
  <c r="E117" i="2"/>
  <c r="E66" i="2"/>
  <c r="D265" i="2"/>
  <c r="C265" i="2"/>
  <c r="Q31" i="3" l="1"/>
  <c r="D263" i="2" l="1"/>
  <c r="E263" i="2"/>
  <c r="E265" i="2"/>
  <c r="F131" i="2"/>
  <c r="M5" i="8"/>
  <c r="Q263" i="1" l="1"/>
  <c r="R263" i="1"/>
  <c r="O263" i="1"/>
  <c r="F262" i="2"/>
  <c r="G262" i="3"/>
  <c r="L262" i="3"/>
  <c r="Q262" i="3"/>
  <c r="G258" i="7"/>
  <c r="G262" i="7"/>
  <c r="G262" i="5"/>
  <c r="J262" i="5" s="1"/>
  <c r="I262" i="7"/>
  <c r="I77" i="7"/>
  <c r="Y263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01" i="3"/>
  <c r="W102" i="3"/>
  <c r="W103" i="3"/>
  <c r="W104" i="3"/>
  <c r="W105" i="3"/>
  <c r="W106" i="3"/>
  <c r="W107" i="3"/>
  <c r="W108" i="3"/>
  <c r="W109" i="3"/>
  <c r="W110" i="3"/>
  <c r="W111" i="3"/>
  <c r="W112" i="3"/>
  <c r="W113" i="3"/>
  <c r="W114" i="3"/>
  <c r="W115" i="3"/>
  <c r="W116" i="3"/>
  <c r="W117" i="3"/>
  <c r="W118" i="3"/>
  <c r="W119" i="3"/>
  <c r="W120" i="3"/>
  <c r="W121" i="3"/>
  <c r="W122" i="3"/>
  <c r="W123" i="3"/>
  <c r="W124" i="3"/>
  <c r="W125" i="3"/>
  <c r="W126" i="3"/>
  <c r="W127" i="3"/>
  <c r="W128" i="3"/>
  <c r="W129" i="3"/>
  <c r="W130" i="3"/>
  <c r="W131" i="3"/>
  <c r="W132" i="3"/>
  <c r="W133" i="3"/>
  <c r="W134" i="3"/>
  <c r="W135" i="3"/>
  <c r="W136" i="3"/>
  <c r="W137" i="3"/>
  <c r="W138" i="3"/>
  <c r="W139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156" i="3"/>
  <c r="W157" i="3"/>
  <c r="W158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175" i="3"/>
  <c r="W176" i="3"/>
  <c r="W177" i="3"/>
  <c r="W178" i="3"/>
  <c r="W179" i="3"/>
  <c r="W180" i="3"/>
  <c r="W181" i="3"/>
  <c r="W182" i="3"/>
  <c r="W183" i="3"/>
  <c r="W184" i="3"/>
  <c r="W185" i="3"/>
  <c r="W186" i="3"/>
  <c r="W187" i="3"/>
  <c r="W188" i="3"/>
  <c r="W189" i="3"/>
  <c r="W190" i="3"/>
  <c r="W191" i="3"/>
  <c r="W192" i="3"/>
  <c r="W193" i="3"/>
  <c r="W194" i="3"/>
  <c r="W195" i="3"/>
  <c r="W196" i="3"/>
  <c r="W197" i="3"/>
  <c r="W198" i="3"/>
  <c r="W199" i="3"/>
  <c r="W200" i="3"/>
  <c r="W201" i="3"/>
  <c r="W202" i="3"/>
  <c r="W203" i="3"/>
  <c r="W204" i="3"/>
  <c r="W205" i="3"/>
  <c r="W206" i="3"/>
  <c r="W207" i="3"/>
  <c r="W208" i="3"/>
  <c r="W209" i="3"/>
  <c r="W210" i="3"/>
  <c r="W211" i="3"/>
  <c r="W212" i="3"/>
  <c r="W213" i="3"/>
  <c r="W214" i="3"/>
  <c r="W215" i="3"/>
  <c r="W216" i="3"/>
  <c r="W217" i="3"/>
  <c r="W218" i="3"/>
  <c r="W219" i="3"/>
  <c r="W220" i="3"/>
  <c r="W221" i="3"/>
  <c r="W222" i="3"/>
  <c r="W223" i="3"/>
  <c r="W224" i="3"/>
  <c r="W225" i="3"/>
  <c r="W226" i="3"/>
  <c r="W227" i="3"/>
  <c r="W228" i="3"/>
  <c r="W229" i="3"/>
  <c r="W230" i="3"/>
  <c r="W231" i="3"/>
  <c r="W232" i="3"/>
  <c r="W233" i="3"/>
  <c r="W234" i="3"/>
  <c r="W235" i="3"/>
  <c r="W236" i="3"/>
  <c r="W237" i="3"/>
  <c r="W238" i="3"/>
  <c r="W239" i="3"/>
  <c r="W240" i="3"/>
  <c r="W241" i="3"/>
  <c r="W242" i="3"/>
  <c r="W243" i="3"/>
  <c r="W244" i="3"/>
  <c r="W245" i="3"/>
  <c r="W246" i="3"/>
  <c r="W247" i="3"/>
  <c r="W248" i="3"/>
  <c r="W249" i="3"/>
  <c r="W250" i="3"/>
  <c r="W251" i="3"/>
  <c r="W252" i="3"/>
  <c r="W253" i="3"/>
  <c r="W254" i="3"/>
  <c r="W255" i="3"/>
  <c r="W256" i="3"/>
  <c r="W257" i="3"/>
  <c r="W258" i="3"/>
  <c r="W259" i="3"/>
  <c r="W260" i="3"/>
  <c r="W261" i="3"/>
  <c r="W262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G31" i="3"/>
  <c r="F248" i="2"/>
  <c r="AA262" i="3" l="1"/>
  <c r="Z31" i="3"/>
  <c r="W263" i="3"/>
  <c r="V263" i="3"/>
  <c r="AB262" i="3"/>
  <c r="Z262" i="3"/>
  <c r="R262" i="3"/>
  <c r="AD262" i="3" l="1"/>
  <c r="J262" i="7" s="1"/>
  <c r="K262" i="7" s="1"/>
  <c r="L262" i="7" s="1"/>
  <c r="P262" i="7" s="1"/>
  <c r="M31" i="8"/>
  <c r="G31" i="5"/>
  <c r="J31" i="5" s="1"/>
  <c r="G31" i="7"/>
  <c r="I31" i="7"/>
  <c r="AB31" i="3"/>
  <c r="L31" i="3"/>
  <c r="AA31" i="3" s="1"/>
  <c r="AD31" i="3" l="1"/>
  <c r="J31" i="7" s="1"/>
  <c r="K31" i="7" s="1"/>
  <c r="L31" i="7" s="1"/>
  <c r="P31" i="7" s="1"/>
  <c r="R31" i="3"/>
  <c r="F263" i="7" l="1"/>
  <c r="M262" i="8" l="1"/>
  <c r="G233" i="5"/>
  <c r="J233" i="5" s="1"/>
  <c r="G234" i="5"/>
  <c r="J234" i="5" s="1"/>
  <c r="G235" i="5"/>
  <c r="J235" i="5" s="1"/>
  <c r="G236" i="5"/>
  <c r="J236" i="5" s="1"/>
  <c r="G237" i="5"/>
  <c r="J237" i="5" s="1"/>
  <c r="G238" i="5"/>
  <c r="J238" i="5" s="1"/>
  <c r="G239" i="5"/>
  <c r="J239" i="5" s="1"/>
  <c r="G240" i="5"/>
  <c r="J240" i="5" s="1"/>
  <c r="G241" i="5"/>
  <c r="J241" i="5" s="1"/>
  <c r="G242" i="5"/>
  <c r="J242" i="5" s="1"/>
  <c r="G243" i="5"/>
  <c r="J243" i="5" s="1"/>
  <c r="G244" i="5"/>
  <c r="J244" i="5" s="1"/>
  <c r="G245" i="5"/>
  <c r="J245" i="5" s="1"/>
  <c r="G246" i="5"/>
  <c r="J246" i="5" s="1"/>
  <c r="G247" i="5"/>
  <c r="J247" i="5" s="1"/>
  <c r="G248" i="5"/>
  <c r="J248" i="5" s="1"/>
  <c r="G249" i="5"/>
  <c r="J249" i="5" s="1"/>
  <c r="G250" i="5"/>
  <c r="J250" i="5" s="1"/>
  <c r="G251" i="5"/>
  <c r="J251" i="5" s="1"/>
  <c r="G252" i="5"/>
  <c r="J252" i="5" s="1"/>
  <c r="G253" i="5"/>
  <c r="J253" i="5" s="1"/>
  <c r="G254" i="5"/>
  <c r="J254" i="5" s="1"/>
  <c r="G255" i="5"/>
  <c r="J255" i="5" s="1"/>
  <c r="G256" i="5"/>
  <c r="J256" i="5" s="1"/>
  <c r="G257" i="5"/>
  <c r="J257" i="5" s="1"/>
  <c r="G258" i="5"/>
  <c r="J258" i="5" s="1"/>
  <c r="G259" i="5"/>
  <c r="J259" i="5" s="1"/>
  <c r="G260" i="5"/>
  <c r="J260" i="5" s="1"/>
  <c r="G261" i="5"/>
  <c r="J261" i="5" s="1"/>
  <c r="I225" i="7"/>
  <c r="I226" i="7"/>
  <c r="I227" i="7"/>
  <c r="I228" i="7"/>
  <c r="I229" i="7"/>
  <c r="I230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I261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9" i="7"/>
  <c r="G260" i="7"/>
  <c r="G261" i="7"/>
  <c r="G264" i="7"/>
  <c r="R233" i="3"/>
  <c r="R234" i="3"/>
  <c r="Q210" i="3"/>
  <c r="AB210" i="3" s="1"/>
  <c r="Q211" i="3"/>
  <c r="AB211" i="3" s="1"/>
  <c r="Q212" i="3"/>
  <c r="AB212" i="3" s="1"/>
  <c r="Q213" i="3"/>
  <c r="AB213" i="3" s="1"/>
  <c r="Q214" i="3"/>
  <c r="AB214" i="3" s="1"/>
  <c r="Q215" i="3"/>
  <c r="AB215" i="3" s="1"/>
  <c r="Q216" i="3"/>
  <c r="AB216" i="3" s="1"/>
  <c r="Q217" i="3"/>
  <c r="AB217" i="3" s="1"/>
  <c r="Q218" i="3"/>
  <c r="AB218" i="3" s="1"/>
  <c r="Q219" i="3"/>
  <c r="AB219" i="3" s="1"/>
  <c r="Q220" i="3"/>
  <c r="AB220" i="3" s="1"/>
  <c r="Q221" i="3"/>
  <c r="AB221" i="3" s="1"/>
  <c r="Q222" i="3"/>
  <c r="AB222" i="3" s="1"/>
  <c r="Q223" i="3"/>
  <c r="AB223" i="3" s="1"/>
  <c r="Q224" i="3"/>
  <c r="AB224" i="3" s="1"/>
  <c r="Q225" i="3"/>
  <c r="AB225" i="3" s="1"/>
  <c r="Q226" i="3"/>
  <c r="AB226" i="3" s="1"/>
  <c r="Q227" i="3"/>
  <c r="AB227" i="3" s="1"/>
  <c r="Q228" i="3"/>
  <c r="AB228" i="3" s="1"/>
  <c r="Q229" i="3"/>
  <c r="AB229" i="3" s="1"/>
  <c r="Q230" i="3"/>
  <c r="AB230" i="3" s="1"/>
  <c r="Q231" i="3"/>
  <c r="AB231" i="3" s="1"/>
  <c r="Q232" i="3"/>
  <c r="AB232" i="3" s="1"/>
  <c r="Q233" i="3"/>
  <c r="AB233" i="3" s="1"/>
  <c r="Q234" i="3"/>
  <c r="AB234" i="3" s="1"/>
  <c r="Q235" i="3"/>
  <c r="AB235" i="3" s="1"/>
  <c r="Q236" i="3"/>
  <c r="AB236" i="3" s="1"/>
  <c r="Q237" i="3"/>
  <c r="AB237" i="3" s="1"/>
  <c r="Q238" i="3"/>
  <c r="AB238" i="3" s="1"/>
  <c r="Q239" i="3"/>
  <c r="AB239" i="3" s="1"/>
  <c r="Q240" i="3"/>
  <c r="AB240" i="3" s="1"/>
  <c r="Q241" i="3"/>
  <c r="AB241" i="3" s="1"/>
  <c r="Q242" i="3"/>
  <c r="AB242" i="3" s="1"/>
  <c r="Q243" i="3"/>
  <c r="AB243" i="3" s="1"/>
  <c r="Q244" i="3"/>
  <c r="AB244" i="3" s="1"/>
  <c r="Q245" i="3"/>
  <c r="AB245" i="3" s="1"/>
  <c r="Q246" i="3"/>
  <c r="AB246" i="3" s="1"/>
  <c r="Q247" i="3"/>
  <c r="AB247" i="3" s="1"/>
  <c r="Q248" i="3"/>
  <c r="AB248" i="3" s="1"/>
  <c r="Q249" i="3"/>
  <c r="AB249" i="3" s="1"/>
  <c r="Q250" i="3"/>
  <c r="AB250" i="3" s="1"/>
  <c r="Q251" i="3"/>
  <c r="AB251" i="3" s="1"/>
  <c r="Q252" i="3"/>
  <c r="AB252" i="3" s="1"/>
  <c r="Q253" i="3"/>
  <c r="AB253" i="3" s="1"/>
  <c r="Q254" i="3"/>
  <c r="AB254" i="3" s="1"/>
  <c r="Q255" i="3"/>
  <c r="AB255" i="3" s="1"/>
  <c r="Q256" i="3"/>
  <c r="AB256" i="3" s="1"/>
  <c r="Q257" i="3"/>
  <c r="AB257" i="3" s="1"/>
  <c r="Q258" i="3"/>
  <c r="AB258" i="3" s="1"/>
  <c r="Q259" i="3"/>
  <c r="AB259" i="3" s="1"/>
  <c r="Q260" i="3"/>
  <c r="AB260" i="3" s="1"/>
  <c r="Q261" i="3"/>
  <c r="AB261" i="3" s="1"/>
  <c r="L213" i="3"/>
  <c r="AA213" i="3" s="1"/>
  <c r="L214" i="3"/>
  <c r="AA214" i="3" s="1"/>
  <c r="L215" i="3"/>
  <c r="AA215" i="3" s="1"/>
  <c r="L216" i="3"/>
  <c r="AA216" i="3" s="1"/>
  <c r="L217" i="3"/>
  <c r="AA217" i="3" s="1"/>
  <c r="L218" i="3"/>
  <c r="AA218" i="3" s="1"/>
  <c r="L219" i="3"/>
  <c r="AA219" i="3" s="1"/>
  <c r="L220" i="3"/>
  <c r="AA220" i="3" s="1"/>
  <c r="L221" i="3"/>
  <c r="AA221" i="3" s="1"/>
  <c r="L222" i="3"/>
  <c r="AA222" i="3" s="1"/>
  <c r="L223" i="3"/>
  <c r="AA223" i="3" s="1"/>
  <c r="L224" i="3"/>
  <c r="AA224" i="3" s="1"/>
  <c r="L225" i="3"/>
  <c r="AA225" i="3" s="1"/>
  <c r="L226" i="3"/>
  <c r="AA226" i="3" s="1"/>
  <c r="L227" i="3"/>
  <c r="AA227" i="3" s="1"/>
  <c r="L228" i="3"/>
  <c r="AA228" i="3" s="1"/>
  <c r="L229" i="3"/>
  <c r="AA229" i="3" s="1"/>
  <c r="L230" i="3"/>
  <c r="AA230" i="3" s="1"/>
  <c r="L231" i="3"/>
  <c r="AA231" i="3" s="1"/>
  <c r="L232" i="3"/>
  <c r="AA232" i="3" s="1"/>
  <c r="L233" i="3"/>
  <c r="AA233" i="3" s="1"/>
  <c r="L234" i="3"/>
  <c r="AA234" i="3" s="1"/>
  <c r="L235" i="3"/>
  <c r="AA235" i="3" s="1"/>
  <c r="L236" i="3"/>
  <c r="AA236" i="3" s="1"/>
  <c r="L237" i="3"/>
  <c r="AA237" i="3" s="1"/>
  <c r="L238" i="3"/>
  <c r="AA238" i="3" s="1"/>
  <c r="L239" i="3"/>
  <c r="AA239" i="3" s="1"/>
  <c r="L240" i="3"/>
  <c r="AA240" i="3" s="1"/>
  <c r="L241" i="3"/>
  <c r="AA241" i="3" s="1"/>
  <c r="L242" i="3"/>
  <c r="AA242" i="3" s="1"/>
  <c r="L243" i="3"/>
  <c r="AA243" i="3" s="1"/>
  <c r="L244" i="3"/>
  <c r="AA244" i="3" s="1"/>
  <c r="L245" i="3"/>
  <c r="AA245" i="3" s="1"/>
  <c r="L246" i="3"/>
  <c r="AA246" i="3" s="1"/>
  <c r="L247" i="3"/>
  <c r="AA247" i="3" s="1"/>
  <c r="L248" i="3"/>
  <c r="AA248" i="3" s="1"/>
  <c r="L249" i="3"/>
  <c r="AA249" i="3" s="1"/>
  <c r="L250" i="3"/>
  <c r="AA250" i="3" s="1"/>
  <c r="L251" i="3"/>
  <c r="AA251" i="3" s="1"/>
  <c r="L252" i="3"/>
  <c r="AA252" i="3" s="1"/>
  <c r="L253" i="3"/>
  <c r="AA253" i="3" s="1"/>
  <c r="L254" i="3"/>
  <c r="AA254" i="3" s="1"/>
  <c r="L255" i="3"/>
  <c r="AA255" i="3" s="1"/>
  <c r="L256" i="3"/>
  <c r="AA256" i="3" s="1"/>
  <c r="L257" i="3"/>
  <c r="AA257" i="3" s="1"/>
  <c r="L258" i="3"/>
  <c r="AA258" i="3" s="1"/>
  <c r="L259" i="3"/>
  <c r="AA259" i="3" s="1"/>
  <c r="L260" i="3"/>
  <c r="AA260" i="3" s="1"/>
  <c r="L261" i="3"/>
  <c r="AA261" i="3" s="1"/>
  <c r="G214" i="3"/>
  <c r="Z214" i="3" s="1"/>
  <c r="G215" i="3"/>
  <c r="Z215" i="3" s="1"/>
  <c r="AD215" i="3" s="1"/>
  <c r="J215" i="7" s="1"/>
  <c r="K215" i="7" s="1"/>
  <c r="G216" i="3"/>
  <c r="Z216" i="3" s="1"/>
  <c r="G217" i="3"/>
  <c r="Z217" i="3" s="1"/>
  <c r="G218" i="3"/>
  <c r="Z218" i="3" s="1"/>
  <c r="G219" i="3"/>
  <c r="Z219" i="3" s="1"/>
  <c r="G220" i="3"/>
  <c r="Z220" i="3" s="1"/>
  <c r="G221" i="3"/>
  <c r="Z221" i="3" s="1"/>
  <c r="G222" i="3"/>
  <c r="G223" i="3"/>
  <c r="G224" i="3"/>
  <c r="G225" i="3"/>
  <c r="G226" i="3"/>
  <c r="G227" i="3"/>
  <c r="G228" i="3"/>
  <c r="G229" i="3"/>
  <c r="Z229" i="3" s="1"/>
  <c r="G230" i="3"/>
  <c r="Z230" i="3" s="1"/>
  <c r="G231" i="3"/>
  <c r="Z231" i="3" s="1"/>
  <c r="G232" i="3"/>
  <c r="Z232" i="3" s="1"/>
  <c r="AD232" i="3" s="1"/>
  <c r="J232" i="7" s="1"/>
  <c r="K232" i="7" s="1"/>
  <c r="G233" i="3"/>
  <c r="Z233" i="3" s="1"/>
  <c r="AD233" i="3" s="1"/>
  <c r="J233" i="7" s="1"/>
  <c r="K233" i="7" s="1"/>
  <c r="G234" i="3"/>
  <c r="Z234" i="3" s="1"/>
  <c r="G235" i="3"/>
  <c r="Z235" i="3" s="1"/>
  <c r="G236" i="3"/>
  <c r="Z236" i="3" s="1"/>
  <c r="G237" i="3"/>
  <c r="Z237" i="3" s="1"/>
  <c r="G238" i="3"/>
  <c r="G239" i="3"/>
  <c r="G240" i="3"/>
  <c r="G241" i="3"/>
  <c r="G242" i="3"/>
  <c r="G243" i="3"/>
  <c r="G244" i="3"/>
  <c r="G245" i="3"/>
  <c r="Z245" i="3" s="1"/>
  <c r="G246" i="3"/>
  <c r="Z246" i="3" s="1"/>
  <c r="G247" i="3"/>
  <c r="Z247" i="3" s="1"/>
  <c r="AD247" i="3" s="1"/>
  <c r="J247" i="7" s="1"/>
  <c r="K247" i="7" s="1"/>
  <c r="G248" i="3"/>
  <c r="Z248" i="3" s="1"/>
  <c r="G249" i="3"/>
  <c r="Z249" i="3" s="1"/>
  <c r="G250" i="3"/>
  <c r="Z250" i="3" s="1"/>
  <c r="G251" i="3"/>
  <c r="Z251" i="3" s="1"/>
  <c r="G252" i="3"/>
  <c r="Z252" i="3" s="1"/>
  <c r="G253" i="3"/>
  <c r="Z253" i="3" s="1"/>
  <c r="G254" i="3"/>
  <c r="G255" i="3"/>
  <c r="G256" i="3"/>
  <c r="G257" i="3"/>
  <c r="G258" i="3"/>
  <c r="G259" i="3"/>
  <c r="G260" i="3"/>
  <c r="G261" i="3"/>
  <c r="Z261" i="3" s="1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M210" i="8"/>
  <c r="M211" i="8"/>
  <c r="M212" i="8"/>
  <c r="M213" i="8"/>
  <c r="M214" i="8"/>
  <c r="M215" i="8"/>
  <c r="M216" i="8"/>
  <c r="M217" i="8"/>
  <c r="M218" i="8"/>
  <c r="M219" i="8"/>
  <c r="M220" i="8"/>
  <c r="M221" i="8"/>
  <c r="M222" i="8"/>
  <c r="M223" i="8"/>
  <c r="M224" i="8"/>
  <c r="M225" i="8"/>
  <c r="M226" i="8"/>
  <c r="M227" i="8"/>
  <c r="M228" i="8"/>
  <c r="M229" i="8"/>
  <c r="M230" i="8"/>
  <c r="M231" i="8"/>
  <c r="M232" i="8"/>
  <c r="M233" i="8"/>
  <c r="M234" i="8"/>
  <c r="M235" i="8"/>
  <c r="M236" i="8"/>
  <c r="M237" i="8"/>
  <c r="M238" i="8"/>
  <c r="M239" i="8"/>
  <c r="M240" i="8"/>
  <c r="M241" i="8"/>
  <c r="M242" i="8"/>
  <c r="M243" i="8"/>
  <c r="M244" i="8"/>
  <c r="M245" i="8"/>
  <c r="M246" i="8"/>
  <c r="M247" i="8"/>
  <c r="M248" i="8"/>
  <c r="M249" i="8"/>
  <c r="M250" i="8"/>
  <c r="M251" i="8"/>
  <c r="M252" i="8"/>
  <c r="M253" i="8"/>
  <c r="M254" i="8"/>
  <c r="M255" i="8"/>
  <c r="M256" i="8"/>
  <c r="M257" i="8"/>
  <c r="M258" i="8"/>
  <c r="M259" i="8"/>
  <c r="M260" i="8"/>
  <c r="M261" i="8"/>
  <c r="J222" i="5"/>
  <c r="G213" i="5"/>
  <c r="J213" i="5" s="1"/>
  <c r="G214" i="5"/>
  <c r="J214" i="5" s="1"/>
  <c r="G215" i="5"/>
  <c r="J215" i="5" s="1"/>
  <c r="G216" i="5"/>
  <c r="J216" i="5" s="1"/>
  <c r="G217" i="5"/>
  <c r="J217" i="5" s="1"/>
  <c r="G218" i="5"/>
  <c r="J218" i="5" s="1"/>
  <c r="G219" i="5"/>
  <c r="J219" i="5" s="1"/>
  <c r="G220" i="5"/>
  <c r="J220" i="5" s="1"/>
  <c r="G221" i="5"/>
  <c r="J221" i="5" s="1"/>
  <c r="G222" i="5"/>
  <c r="G223" i="5"/>
  <c r="J223" i="5" s="1"/>
  <c r="G224" i="5"/>
  <c r="J224" i="5" s="1"/>
  <c r="G225" i="5"/>
  <c r="J225" i="5" s="1"/>
  <c r="G226" i="5"/>
  <c r="J226" i="5" s="1"/>
  <c r="G227" i="5"/>
  <c r="J227" i="5" s="1"/>
  <c r="G228" i="5"/>
  <c r="J228" i="5" s="1"/>
  <c r="G229" i="5"/>
  <c r="J229" i="5" s="1"/>
  <c r="G230" i="5"/>
  <c r="J230" i="5" s="1"/>
  <c r="G231" i="5"/>
  <c r="J231" i="5" s="1"/>
  <c r="G232" i="5"/>
  <c r="J232" i="5" s="1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I224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144" i="5"/>
  <c r="J144" i="5" s="1"/>
  <c r="G145" i="5"/>
  <c r="J145" i="5" s="1"/>
  <c r="G146" i="5"/>
  <c r="J146" i="5" s="1"/>
  <c r="G147" i="5"/>
  <c r="J147" i="5" s="1"/>
  <c r="G148" i="5"/>
  <c r="J148" i="5" s="1"/>
  <c r="G149" i="5"/>
  <c r="J149" i="5" s="1"/>
  <c r="G150" i="5"/>
  <c r="J150" i="5" s="1"/>
  <c r="G151" i="5"/>
  <c r="J151" i="5" s="1"/>
  <c r="G152" i="5"/>
  <c r="J152" i="5" s="1"/>
  <c r="G153" i="5"/>
  <c r="J153" i="5" s="1"/>
  <c r="G154" i="5"/>
  <c r="J154" i="5" s="1"/>
  <c r="G155" i="5"/>
  <c r="J155" i="5" s="1"/>
  <c r="G156" i="5"/>
  <c r="J156" i="5" s="1"/>
  <c r="G157" i="5"/>
  <c r="J157" i="5" s="1"/>
  <c r="G158" i="5"/>
  <c r="J158" i="5" s="1"/>
  <c r="G159" i="5"/>
  <c r="J159" i="5" s="1"/>
  <c r="J160" i="5"/>
  <c r="G161" i="5"/>
  <c r="J161" i="5" s="1"/>
  <c r="G162" i="5"/>
  <c r="J162" i="5" s="1"/>
  <c r="G163" i="5"/>
  <c r="J163" i="5" s="1"/>
  <c r="G164" i="5"/>
  <c r="J164" i="5" s="1"/>
  <c r="G165" i="5"/>
  <c r="J165" i="5" s="1"/>
  <c r="G166" i="5"/>
  <c r="J166" i="5" s="1"/>
  <c r="G167" i="5"/>
  <c r="J167" i="5" s="1"/>
  <c r="G168" i="5"/>
  <c r="J168" i="5" s="1"/>
  <c r="G169" i="5"/>
  <c r="J169" i="5" s="1"/>
  <c r="G170" i="5"/>
  <c r="J170" i="5" s="1"/>
  <c r="G171" i="5"/>
  <c r="J171" i="5" s="1"/>
  <c r="G172" i="5"/>
  <c r="J172" i="5" s="1"/>
  <c r="G173" i="5"/>
  <c r="J173" i="5" s="1"/>
  <c r="G174" i="5"/>
  <c r="J174" i="5" s="1"/>
  <c r="G175" i="5"/>
  <c r="J175" i="5" s="1"/>
  <c r="G176" i="5"/>
  <c r="J176" i="5" s="1"/>
  <c r="G177" i="5"/>
  <c r="J177" i="5" s="1"/>
  <c r="G178" i="5"/>
  <c r="J178" i="5" s="1"/>
  <c r="G179" i="5"/>
  <c r="J179" i="5" s="1"/>
  <c r="G180" i="5"/>
  <c r="J180" i="5" s="1"/>
  <c r="G181" i="5"/>
  <c r="J181" i="5" s="1"/>
  <c r="G182" i="5"/>
  <c r="J182" i="5" s="1"/>
  <c r="G183" i="5"/>
  <c r="J183" i="5" s="1"/>
  <c r="G184" i="5"/>
  <c r="J184" i="5" s="1"/>
  <c r="G185" i="5"/>
  <c r="J185" i="5" s="1"/>
  <c r="G186" i="5"/>
  <c r="J186" i="5" s="1"/>
  <c r="G187" i="5"/>
  <c r="J187" i="5" s="1"/>
  <c r="G188" i="5"/>
  <c r="J188" i="5" s="1"/>
  <c r="G189" i="5"/>
  <c r="J189" i="5" s="1"/>
  <c r="G190" i="5"/>
  <c r="J190" i="5" s="1"/>
  <c r="G191" i="5"/>
  <c r="J191" i="5" s="1"/>
  <c r="G192" i="5"/>
  <c r="J192" i="5" s="1"/>
  <c r="G193" i="5"/>
  <c r="J193" i="5" s="1"/>
  <c r="G194" i="5"/>
  <c r="J194" i="5" s="1"/>
  <c r="G195" i="5"/>
  <c r="J195" i="5" s="1"/>
  <c r="G196" i="5"/>
  <c r="J196" i="5" s="1"/>
  <c r="G197" i="5"/>
  <c r="J197" i="5" s="1"/>
  <c r="G198" i="5"/>
  <c r="J198" i="5" s="1"/>
  <c r="G199" i="5"/>
  <c r="J199" i="5" s="1"/>
  <c r="G200" i="5"/>
  <c r="J200" i="5" s="1"/>
  <c r="G201" i="5"/>
  <c r="J201" i="5" s="1"/>
  <c r="G202" i="5"/>
  <c r="J202" i="5" s="1"/>
  <c r="G203" i="5"/>
  <c r="J203" i="5" s="1"/>
  <c r="G204" i="5"/>
  <c r="J204" i="5" s="1"/>
  <c r="G205" i="5"/>
  <c r="J205" i="5" s="1"/>
  <c r="G206" i="5"/>
  <c r="J206" i="5" s="1"/>
  <c r="G207" i="5"/>
  <c r="J207" i="5" s="1"/>
  <c r="G208" i="5"/>
  <c r="J208" i="5" s="1"/>
  <c r="G209" i="5"/>
  <c r="J209" i="5" s="1"/>
  <c r="G210" i="5"/>
  <c r="J210" i="5" s="1"/>
  <c r="G211" i="5"/>
  <c r="J211" i="5" s="1"/>
  <c r="G212" i="5"/>
  <c r="J212" i="5" s="1"/>
  <c r="Q153" i="3"/>
  <c r="AB153" i="3" s="1"/>
  <c r="Q154" i="3"/>
  <c r="AB154" i="3" s="1"/>
  <c r="Q155" i="3"/>
  <c r="AB155" i="3" s="1"/>
  <c r="Q156" i="3"/>
  <c r="AB156" i="3" s="1"/>
  <c r="Q157" i="3"/>
  <c r="AB157" i="3" s="1"/>
  <c r="Q158" i="3"/>
  <c r="AB158" i="3" s="1"/>
  <c r="Q159" i="3"/>
  <c r="AB159" i="3" s="1"/>
  <c r="Q160" i="3"/>
  <c r="AB160" i="3" s="1"/>
  <c r="Q161" i="3"/>
  <c r="AB161" i="3" s="1"/>
  <c r="Q162" i="3"/>
  <c r="AB162" i="3" s="1"/>
  <c r="Q163" i="3"/>
  <c r="AB163" i="3" s="1"/>
  <c r="Q164" i="3"/>
  <c r="AB164" i="3" s="1"/>
  <c r="Q165" i="3"/>
  <c r="AB165" i="3" s="1"/>
  <c r="Q166" i="3"/>
  <c r="AB166" i="3" s="1"/>
  <c r="Q167" i="3"/>
  <c r="AB167" i="3" s="1"/>
  <c r="Q168" i="3"/>
  <c r="AB168" i="3" s="1"/>
  <c r="Q169" i="3"/>
  <c r="AB169" i="3" s="1"/>
  <c r="Q170" i="3"/>
  <c r="AB170" i="3" s="1"/>
  <c r="Q171" i="3"/>
  <c r="AB171" i="3" s="1"/>
  <c r="Q172" i="3"/>
  <c r="AB172" i="3" s="1"/>
  <c r="Q173" i="3"/>
  <c r="AB173" i="3" s="1"/>
  <c r="Q174" i="3"/>
  <c r="AB174" i="3" s="1"/>
  <c r="Q175" i="3"/>
  <c r="AB175" i="3" s="1"/>
  <c r="Q176" i="3"/>
  <c r="AB176" i="3" s="1"/>
  <c r="Q177" i="3"/>
  <c r="AB177" i="3" s="1"/>
  <c r="Q178" i="3"/>
  <c r="AB178" i="3" s="1"/>
  <c r="Q179" i="3"/>
  <c r="AB179" i="3" s="1"/>
  <c r="Q180" i="3"/>
  <c r="AB180" i="3" s="1"/>
  <c r="Q181" i="3"/>
  <c r="AB181" i="3" s="1"/>
  <c r="Q182" i="3"/>
  <c r="AB182" i="3" s="1"/>
  <c r="Q183" i="3"/>
  <c r="AB183" i="3" s="1"/>
  <c r="Q184" i="3"/>
  <c r="AB184" i="3" s="1"/>
  <c r="Q185" i="3"/>
  <c r="AB185" i="3" s="1"/>
  <c r="Q186" i="3"/>
  <c r="AB186" i="3" s="1"/>
  <c r="Q187" i="3"/>
  <c r="AB187" i="3" s="1"/>
  <c r="Q188" i="3"/>
  <c r="AB188" i="3" s="1"/>
  <c r="Q189" i="3"/>
  <c r="AB189" i="3" s="1"/>
  <c r="Q190" i="3"/>
  <c r="AB190" i="3" s="1"/>
  <c r="Q191" i="3"/>
  <c r="AB191" i="3" s="1"/>
  <c r="Q192" i="3"/>
  <c r="AB192" i="3" s="1"/>
  <c r="Q193" i="3"/>
  <c r="AB193" i="3" s="1"/>
  <c r="Q194" i="3"/>
  <c r="AB194" i="3" s="1"/>
  <c r="Q195" i="3"/>
  <c r="AB195" i="3" s="1"/>
  <c r="Q196" i="3"/>
  <c r="AB196" i="3" s="1"/>
  <c r="Q197" i="3"/>
  <c r="AB197" i="3" s="1"/>
  <c r="Q198" i="3"/>
  <c r="AB198" i="3" s="1"/>
  <c r="Q199" i="3"/>
  <c r="AB199" i="3" s="1"/>
  <c r="Q200" i="3"/>
  <c r="AB200" i="3" s="1"/>
  <c r="Q201" i="3"/>
  <c r="AB201" i="3" s="1"/>
  <c r="Q202" i="3"/>
  <c r="AB202" i="3" s="1"/>
  <c r="Q203" i="3"/>
  <c r="AB203" i="3" s="1"/>
  <c r="Q204" i="3"/>
  <c r="AB204" i="3" s="1"/>
  <c r="Q205" i="3"/>
  <c r="AB205" i="3" s="1"/>
  <c r="Q206" i="3"/>
  <c r="AB206" i="3" s="1"/>
  <c r="Q207" i="3"/>
  <c r="AB207" i="3" s="1"/>
  <c r="Q208" i="3"/>
  <c r="AB208" i="3" s="1"/>
  <c r="Q209" i="3"/>
  <c r="AB209" i="3" s="1"/>
  <c r="Q144" i="3"/>
  <c r="AB144" i="3" s="1"/>
  <c r="Q145" i="3"/>
  <c r="AB145" i="3" s="1"/>
  <c r="Q146" i="3"/>
  <c r="AB146" i="3" s="1"/>
  <c r="Q147" i="3"/>
  <c r="AB147" i="3" s="1"/>
  <c r="Q148" i="3"/>
  <c r="AB148" i="3" s="1"/>
  <c r="Q149" i="3"/>
  <c r="AB149" i="3" s="1"/>
  <c r="Q150" i="3"/>
  <c r="AB150" i="3" s="1"/>
  <c r="Q151" i="3"/>
  <c r="AB151" i="3" s="1"/>
  <c r="Q152" i="3"/>
  <c r="AB152" i="3" s="1"/>
  <c r="L149" i="3"/>
  <c r="AA149" i="3" s="1"/>
  <c r="L150" i="3"/>
  <c r="AA150" i="3" s="1"/>
  <c r="L151" i="3"/>
  <c r="AA151" i="3" s="1"/>
  <c r="L152" i="3"/>
  <c r="AA152" i="3" s="1"/>
  <c r="L153" i="3"/>
  <c r="AA153" i="3" s="1"/>
  <c r="L154" i="3"/>
  <c r="AA154" i="3" s="1"/>
  <c r="L155" i="3"/>
  <c r="L156" i="3"/>
  <c r="AA156" i="3" s="1"/>
  <c r="L157" i="3"/>
  <c r="AA157" i="3" s="1"/>
  <c r="L158" i="3"/>
  <c r="AA158" i="3" s="1"/>
  <c r="L159" i="3"/>
  <c r="AA159" i="3" s="1"/>
  <c r="L160" i="3"/>
  <c r="AA160" i="3" s="1"/>
  <c r="L161" i="3"/>
  <c r="AA161" i="3" s="1"/>
  <c r="L162" i="3"/>
  <c r="AA162" i="3" s="1"/>
  <c r="L163" i="3"/>
  <c r="AA163" i="3" s="1"/>
  <c r="L164" i="3"/>
  <c r="AA164" i="3" s="1"/>
  <c r="L165" i="3"/>
  <c r="AA165" i="3" s="1"/>
  <c r="L166" i="3"/>
  <c r="AA166" i="3" s="1"/>
  <c r="L167" i="3"/>
  <c r="AA167" i="3" s="1"/>
  <c r="L168" i="3"/>
  <c r="AA168" i="3" s="1"/>
  <c r="L169" i="3"/>
  <c r="AA169" i="3" s="1"/>
  <c r="L170" i="3"/>
  <c r="AA170" i="3" s="1"/>
  <c r="L171" i="3"/>
  <c r="L172" i="3"/>
  <c r="L173" i="3"/>
  <c r="AA173" i="3" s="1"/>
  <c r="L174" i="3"/>
  <c r="AA174" i="3" s="1"/>
  <c r="L175" i="3"/>
  <c r="AA175" i="3" s="1"/>
  <c r="L176" i="3"/>
  <c r="AA176" i="3" s="1"/>
  <c r="L177" i="3"/>
  <c r="AA177" i="3" s="1"/>
  <c r="L178" i="3"/>
  <c r="AA178" i="3" s="1"/>
  <c r="L179" i="3"/>
  <c r="AA179" i="3" s="1"/>
  <c r="L180" i="3"/>
  <c r="AA180" i="3" s="1"/>
  <c r="L181" i="3"/>
  <c r="AA181" i="3" s="1"/>
  <c r="L182" i="3"/>
  <c r="AA182" i="3" s="1"/>
  <c r="L183" i="3"/>
  <c r="AA183" i="3" s="1"/>
  <c r="L184" i="3"/>
  <c r="AA184" i="3" s="1"/>
  <c r="L185" i="3"/>
  <c r="AA185" i="3" s="1"/>
  <c r="L186" i="3"/>
  <c r="AA186" i="3" s="1"/>
  <c r="L187" i="3"/>
  <c r="L188" i="3"/>
  <c r="AA188" i="3" s="1"/>
  <c r="L189" i="3"/>
  <c r="AA189" i="3" s="1"/>
  <c r="L190" i="3"/>
  <c r="AA190" i="3" s="1"/>
  <c r="L191" i="3"/>
  <c r="AA191" i="3" s="1"/>
  <c r="L192" i="3"/>
  <c r="AA192" i="3" s="1"/>
  <c r="L193" i="3"/>
  <c r="AA193" i="3" s="1"/>
  <c r="L194" i="3"/>
  <c r="AA194" i="3" s="1"/>
  <c r="L195" i="3"/>
  <c r="AA195" i="3" s="1"/>
  <c r="L196" i="3"/>
  <c r="AA196" i="3" s="1"/>
  <c r="L197" i="3"/>
  <c r="AA197" i="3" s="1"/>
  <c r="L198" i="3"/>
  <c r="AA198" i="3" s="1"/>
  <c r="L200" i="3"/>
  <c r="AA200" i="3" s="1"/>
  <c r="L201" i="3"/>
  <c r="AA201" i="3" s="1"/>
  <c r="L202" i="3"/>
  <c r="AA202" i="3" s="1"/>
  <c r="L203" i="3"/>
  <c r="L204" i="3"/>
  <c r="L205" i="3"/>
  <c r="AA205" i="3" s="1"/>
  <c r="L206" i="3"/>
  <c r="AA206" i="3" s="1"/>
  <c r="L207" i="3"/>
  <c r="AA207" i="3" s="1"/>
  <c r="L208" i="3"/>
  <c r="AA208" i="3" s="1"/>
  <c r="L209" i="3"/>
  <c r="AA209" i="3" s="1"/>
  <c r="L210" i="3"/>
  <c r="AA210" i="3" s="1"/>
  <c r="L211" i="3"/>
  <c r="AA211" i="3" s="1"/>
  <c r="L212" i="3"/>
  <c r="AA212" i="3" s="1"/>
  <c r="L144" i="3"/>
  <c r="AA144" i="3" s="1"/>
  <c r="L145" i="3"/>
  <c r="AA145" i="3" s="1"/>
  <c r="L146" i="3"/>
  <c r="AA146" i="3" s="1"/>
  <c r="L147" i="3"/>
  <c r="AA147" i="3" s="1"/>
  <c r="L148" i="3"/>
  <c r="AA148" i="3" s="1"/>
  <c r="G150" i="3"/>
  <c r="G151" i="3"/>
  <c r="Z151" i="3" s="1"/>
  <c r="G152" i="3"/>
  <c r="Z152" i="3" s="1"/>
  <c r="G153" i="3"/>
  <c r="Z153" i="3" s="1"/>
  <c r="AD153" i="3" s="1"/>
  <c r="J153" i="7" s="1"/>
  <c r="K153" i="7" s="1"/>
  <c r="G154" i="3"/>
  <c r="Z154" i="3" s="1"/>
  <c r="G155" i="3"/>
  <c r="Z155" i="3" s="1"/>
  <c r="G156" i="3"/>
  <c r="Z156" i="3" s="1"/>
  <c r="G157" i="3"/>
  <c r="Z157" i="3" s="1"/>
  <c r="G158" i="3"/>
  <c r="Z158" i="3" s="1"/>
  <c r="G159" i="3"/>
  <c r="Z159" i="3" s="1"/>
  <c r="G160" i="3"/>
  <c r="Z160" i="3" s="1"/>
  <c r="G161" i="3"/>
  <c r="Z161" i="3" s="1"/>
  <c r="G162" i="3"/>
  <c r="Z162" i="3" s="1"/>
  <c r="G163" i="3"/>
  <c r="Z163" i="3" s="1"/>
  <c r="G164" i="3"/>
  <c r="Z164" i="3" s="1"/>
  <c r="G165" i="3"/>
  <c r="Z165" i="3" s="1"/>
  <c r="G166" i="3"/>
  <c r="G167" i="3"/>
  <c r="Z167" i="3" s="1"/>
  <c r="G168" i="3"/>
  <c r="Z168" i="3" s="1"/>
  <c r="G169" i="3"/>
  <c r="Z169" i="3" s="1"/>
  <c r="G170" i="3"/>
  <c r="Z170" i="3" s="1"/>
  <c r="G171" i="3"/>
  <c r="Z171" i="3" s="1"/>
  <c r="G172" i="3"/>
  <c r="Z172" i="3" s="1"/>
  <c r="G173" i="3"/>
  <c r="Z173" i="3" s="1"/>
  <c r="G174" i="3"/>
  <c r="Z174" i="3" s="1"/>
  <c r="G175" i="3"/>
  <c r="Z175" i="3" s="1"/>
  <c r="G176" i="3"/>
  <c r="Z176" i="3" s="1"/>
  <c r="G177" i="3"/>
  <c r="Z177" i="3" s="1"/>
  <c r="G178" i="3"/>
  <c r="Z178" i="3" s="1"/>
  <c r="G179" i="3"/>
  <c r="Z179" i="3" s="1"/>
  <c r="G180" i="3"/>
  <c r="Z180" i="3" s="1"/>
  <c r="G181" i="3"/>
  <c r="Z181" i="3" s="1"/>
  <c r="G182" i="3"/>
  <c r="G183" i="3"/>
  <c r="G184" i="3"/>
  <c r="Z184" i="3" s="1"/>
  <c r="G185" i="3"/>
  <c r="Z185" i="3" s="1"/>
  <c r="AD185" i="3" s="1"/>
  <c r="J185" i="7" s="1"/>
  <c r="K185" i="7" s="1"/>
  <c r="L185" i="7" s="1"/>
  <c r="P185" i="7" s="1"/>
  <c r="G186" i="3"/>
  <c r="Z186" i="3" s="1"/>
  <c r="G187" i="3"/>
  <c r="Z187" i="3" s="1"/>
  <c r="G188" i="3"/>
  <c r="Z188" i="3" s="1"/>
  <c r="G189" i="3"/>
  <c r="Z189" i="3" s="1"/>
  <c r="G190" i="3"/>
  <c r="Z190" i="3" s="1"/>
  <c r="G191" i="3"/>
  <c r="Z191" i="3" s="1"/>
  <c r="G192" i="3"/>
  <c r="Z192" i="3" s="1"/>
  <c r="G193" i="3"/>
  <c r="Z193" i="3" s="1"/>
  <c r="G194" i="3"/>
  <c r="Z194" i="3" s="1"/>
  <c r="G195" i="3"/>
  <c r="Z195" i="3" s="1"/>
  <c r="G196" i="3"/>
  <c r="Z196" i="3" s="1"/>
  <c r="G197" i="3"/>
  <c r="Z197" i="3" s="1"/>
  <c r="G198" i="3"/>
  <c r="Z198" i="3" s="1"/>
  <c r="AD198" i="3" s="1"/>
  <c r="J198" i="7" s="1"/>
  <c r="K198" i="7" s="1"/>
  <c r="L198" i="7" s="1"/>
  <c r="P198" i="7" s="1"/>
  <c r="G200" i="3"/>
  <c r="Z200" i="3" s="1"/>
  <c r="G201" i="3"/>
  <c r="Z201" i="3" s="1"/>
  <c r="G202" i="3"/>
  <c r="Z202" i="3" s="1"/>
  <c r="AD202" i="3" s="1"/>
  <c r="J202" i="7" s="1"/>
  <c r="K202" i="7" s="1"/>
  <c r="L202" i="7" s="1"/>
  <c r="P202" i="7" s="1"/>
  <c r="G203" i="3"/>
  <c r="Z203" i="3" s="1"/>
  <c r="G204" i="3"/>
  <c r="Z204" i="3" s="1"/>
  <c r="G205" i="3"/>
  <c r="G206" i="3"/>
  <c r="Z206" i="3" s="1"/>
  <c r="G207" i="3"/>
  <c r="Z207" i="3" s="1"/>
  <c r="G208" i="3"/>
  <c r="Z208" i="3" s="1"/>
  <c r="G209" i="3"/>
  <c r="Z209" i="3" s="1"/>
  <c r="G210" i="3"/>
  <c r="G211" i="3"/>
  <c r="G212" i="3"/>
  <c r="G213" i="3"/>
  <c r="Z213" i="3" s="1"/>
  <c r="G144" i="3"/>
  <c r="Z144" i="3" s="1"/>
  <c r="G145" i="3"/>
  <c r="Z145" i="3" s="1"/>
  <c r="AD145" i="3" s="1"/>
  <c r="J145" i="7" s="1"/>
  <c r="K145" i="7" s="1"/>
  <c r="L145" i="7" s="1"/>
  <c r="P145" i="7" s="1"/>
  <c r="G146" i="3"/>
  <c r="G147" i="3"/>
  <c r="Z147" i="3" s="1"/>
  <c r="AD147" i="3" s="1"/>
  <c r="J147" i="7" s="1"/>
  <c r="K147" i="7" s="1"/>
  <c r="G148" i="3"/>
  <c r="G149" i="3"/>
  <c r="Z149" i="3" s="1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200" i="2"/>
  <c r="F201" i="2"/>
  <c r="F202" i="2"/>
  <c r="F203" i="2"/>
  <c r="F204" i="2"/>
  <c r="F205" i="2"/>
  <c r="F206" i="2"/>
  <c r="F207" i="2"/>
  <c r="F142" i="2"/>
  <c r="F143" i="2"/>
  <c r="F144" i="2"/>
  <c r="F145" i="2"/>
  <c r="F146" i="2"/>
  <c r="F147" i="2"/>
  <c r="F148" i="2"/>
  <c r="F149" i="2"/>
  <c r="F150" i="2"/>
  <c r="F151" i="2"/>
  <c r="M145" i="8"/>
  <c r="G145" i="7"/>
  <c r="I145" i="7"/>
  <c r="Q140" i="3"/>
  <c r="AB140" i="3" s="1"/>
  <c r="AD169" i="3" l="1"/>
  <c r="J169" i="7" s="1"/>
  <c r="K169" i="7" s="1"/>
  <c r="L169" i="7" s="1"/>
  <c r="P169" i="7" s="1"/>
  <c r="AD221" i="3"/>
  <c r="J221" i="7" s="1"/>
  <c r="K221" i="7" s="1"/>
  <c r="AD245" i="3"/>
  <c r="J245" i="7" s="1"/>
  <c r="K245" i="7" s="1"/>
  <c r="L245" i="7" s="1"/>
  <c r="P245" i="7" s="1"/>
  <c r="AD251" i="3"/>
  <c r="J251" i="7" s="1"/>
  <c r="K251" i="7" s="1"/>
  <c r="L251" i="7" s="1"/>
  <c r="P251" i="7" s="1"/>
  <c r="AD235" i="3"/>
  <c r="J235" i="7" s="1"/>
  <c r="K235" i="7" s="1"/>
  <c r="AD219" i="3"/>
  <c r="J219" i="7" s="1"/>
  <c r="K219" i="7" s="1"/>
  <c r="L219" i="7" s="1"/>
  <c r="P219" i="7" s="1"/>
  <c r="AD217" i="3"/>
  <c r="J217" i="7" s="1"/>
  <c r="K217" i="7" s="1"/>
  <c r="L217" i="7" s="1"/>
  <c r="P217" i="7" s="1"/>
  <c r="L247" i="7"/>
  <c r="P247" i="7" s="1"/>
  <c r="AD197" i="3"/>
  <c r="J197" i="7" s="1"/>
  <c r="K197" i="7" s="1"/>
  <c r="L197" i="7" s="1"/>
  <c r="P197" i="7" s="1"/>
  <c r="AD181" i="3"/>
  <c r="J181" i="7" s="1"/>
  <c r="K181" i="7" s="1"/>
  <c r="L181" i="7" s="1"/>
  <c r="P181" i="7" s="1"/>
  <c r="AD165" i="3"/>
  <c r="J165" i="7" s="1"/>
  <c r="K165" i="7" s="1"/>
  <c r="AD249" i="3"/>
  <c r="J249" i="7" s="1"/>
  <c r="K249" i="7" s="1"/>
  <c r="L249" i="7" s="1"/>
  <c r="P249" i="7" s="1"/>
  <c r="L221" i="7"/>
  <c r="P221" i="7" s="1"/>
  <c r="AD218" i="3"/>
  <c r="J218" i="7" s="1"/>
  <c r="K218" i="7" s="1"/>
  <c r="L218" i="7" s="1"/>
  <c r="P218" i="7" s="1"/>
  <c r="AD229" i="3"/>
  <c r="J229" i="7" s="1"/>
  <c r="K229" i="7" s="1"/>
  <c r="L229" i="7" s="1"/>
  <c r="P229" i="7" s="1"/>
  <c r="L235" i="7"/>
  <c r="P235" i="7" s="1"/>
  <c r="L233" i="7"/>
  <c r="P233" i="7" s="1"/>
  <c r="L232" i="7"/>
  <c r="P232" i="7" s="1"/>
  <c r="L215" i="7"/>
  <c r="P215" i="7" s="1"/>
  <c r="AD237" i="3"/>
  <c r="J237" i="7" s="1"/>
  <c r="K237" i="7" s="1"/>
  <c r="L237" i="7" s="1"/>
  <c r="P237" i="7" s="1"/>
  <c r="AD236" i="3"/>
  <c r="J236" i="7" s="1"/>
  <c r="K236" i="7" s="1"/>
  <c r="L236" i="7" s="1"/>
  <c r="P236" i="7" s="1"/>
  <c r="AD220" i="3"/>
  <c r="J220" i="7" s="1"/>
  <c r="K220" i="7" s="1"/>
  <c r="L220" i="7" s="1"/>
  <c r="P220" i="7" s="1"/>
  <c r="AD174" i="3"/>
  <c r="J174" i="7" s="1"/>
  <c r="K174" i="7" s="1"/>
  <c r="L174" i="7" s="1"/>
  <c r="P174" i="7" s="1"/>
  <c r="AD175" i="3"/>
  <c r="J175" i="7" s="1"/>
  <c r="K175" i="7" s="1"/>
  <c r="L175" i="7" s="1"/>
  <c r="P175" i="7" s="1"/>
  <c r="AD261" i="3"/>
  <c r="J261" i="7" s="1"/>
  <c r="K261" i="7" s="1"/>
  <c r="L261" i="7" s="1"/>
  <c r="P261" i="7" s="1"/>
  <c r="AD173" i="3"/>
  <c r="J173" i="7" s="1"/>
  <c r="K173" i="7" s="1"/>
  <c r="L173" i="7" s="1"/>
  <c r="P173" i="7" s="1"/>
  <c r="AD253" i="3"/>
  <c r="J253" i="7" s="1"/>
  <c r="K253" i="7" s="1"/>
  <c r="L253" i="7" s="1"/>
  <c r="P253" i="7" s="1"/>
  <c r="AD250" i="3"/>
  <c r="J250" i="7" s="1"/>
  <c r="K250" i="7" s="1"/>
  <c r="L250" i="7" s="1"/>
  <c r="P250" i="7" s="1"/>
  <c r="AD234" i="3"/>
  <c r="J234" i="7" s="1"/>
  <c r="K234" i="7" s="1"/>
  <c r="L234" i="7" s="1"/>
  <c r="P234" i="7" s="1"/>
  <c r="AD246" i="3"/>
  <c r="J246" i="7" s="1"/>
  <c r="K246" i="7" s="1"/>
  <c r="L246" i="7" s="1"/>
  <c r="P246" i="7" s="1"/>
  <c r="AD230" i="3"/>
  <c r="J230" i="7" s="1"/>
  <c r="K230" i="7" s="1"/>
  <c r="L230" i="7" s="1"/>
  <c r="P230" i="7" s="1"/>
  <c r="AD209" i="3"/>
  <c r="J209" i="7" s="1"/>
  <c r="K209" i="7" s="1"/>
  <c r="L209" i="7" s="1"/>
  <c r="P209" i="7" s="1"/>
  <c r="AD207" i="3"/>
  <c r="J207" i="7" s="1"/>
  <c r="K207" i="7" s="1"/>
  <c r="L207" i="7" s="1"/>
  <c r="P207" i="7" s="1"/>
  <c r="AD206" i="3"/>
  <c r="J206" i="7" s="1"/>
  <c r="K206" i="7" s="1"/>
  <c r="L206" i="7" s="1"/>
  <c r="P206" i="7" s="1"/>
  <c r="AD208" i="3"/>
  <c r="J208" i="7" s="1"/>
  <c r="K208" i="7" s="1"/>
  <c r="L208" i="7" s="1"/>
  <c r="P208" i="7" s="1"/>
  <c r="AD214" i="3"/>
  <c r="J214" i="7" s="1"/>
  <c r="K214" i="7" s="1"/>
  <c r="L214" i="7" s="1"/>
  <c r="P214" i="7" s="1"/>
  <c r="AD193" i="3"/>
  <c r="J193" i="7" s="1"/>
  <c r="K193" i="7" s="1"/>
  <c r="L193" i="7" s="1"/>
  <c r="P193" i="7" s="1"/>
  <c r="AD192" i="3"/>
  <c r="J192" i="7" s="1"/>
  <c r="K192" i="7" s="1"/>
  <c r="L192" i="7" s="1"/>
  <c r="P192" i="7" s="1"/>
  <c r="AD191" i="3"/>
  <c r="J191" i="7" s="1"/>
  <c r="K191" i="7" s="1"/>
  <c r="L191" i="7" s="1"/>
  <c r="P191" i="7" s="1"/>
  <c r="AD190" i="3"/>
  <c r="J190" i="7" s="1"/>
  <c r="K190" i="7" s="1"/>
  <c r="L190" i="7" s="1"/>
  <c r="P190" i="7" s="1"/>
  <c r="AD189" i="3"/>
  <c r="J189" i="7" s="1"/>
  <c r="K189" i="7" s="1"/>
  <c r="L189" i="7" s="1"/>
  <c r="P189" i="7" s="1"/>
  <c r="AD188" i="3"/>
  <c r="J188" i="7" s="1"/>
  <c r="K188" i="7" s="1"/>
  <c r="L188" i="7" s="1"/>
  <c r="P188" i="7" s="1"/>
  <c r="AD186" i="3"/>
  <c r="J186" i="7" s="1"/>
  <c r="K186" i="7" s="1"/>
  <c r="L186" i="7" s="1"/>
  <c r="P186" i="7" s="1"/>
  <c r="AD177" i="3"/>
  <c r="J177" i="7" s="1"/>
  <c r="K177" i="7" s="1"/>
  <c r="L177" i="7" s="1"/>
  <c r="P177" i="7" s="1"/>
  <c r="AD170" i="3"/>
  <c r="J170" i="7" s="1"/>
  <c r="K170" i="7" s="1"/>
  <c r="L170" i="7" s="1"/>
  <c r="P170" i="7" s="1"/>
  <c r="AD161" i="3"/>
  <c r="J161" i="7" s="1"/>
  <c r="K161" i="7" s="1"/>
  <c r="AD160" i="3"/>
  <c r="J160" i="7" s="1"/>
  <c r="K160" i="7" s="1"/>
  <c r="AD159" i="3"/>
  <c r="J159" i="7" s="1"/>
  <c r="K159" i="7" s="1"/>
  <c r="AD158" i="3"/>
  <c r="J158" i="7" s="1"/>
  <c r="K158" i="7" s="1"/>
  <c r="AD156" i="3"/>
  <c r="J156" i="7" s="1"/>
  <c r="K156" i="7" s="1"/>
  <c r="AD157" i="3"/>
  <c r="J157" i="7" s="1"/>
  <c r="K157" i="7" s="1"/>
  <c r="AD154" i="3"/>
  <c r="J154" i="7" s="1"/>
  <c r="K154" i="7" s="1"/>
  <c r="AD149" i="3"/>
  <c r="J149" i="7" s="1"/>
  <c r="K149" i="7" s="1"/>
  <c r="R221" i="3"/>
  <c r="AD248" i="3"/>
  <c r="J248" i="7" s="1"/>
  <c r="K248" i="7" s="1"/>
  <c r="L248" i="7" s="1"/>
  <c r="P248" i="7" s="1"/>
  <c r="R218" i="3"/>
  <c r="AD201" i="3"/>
  <c r="J201" i="7" s="1"/>
  <c r="K201" i="7" s="1"/>
  <c r="L201" i="7" s="1"/>
  <c r="P201" i="7" s="1"/>
  <c r="AD184" i="3"/>
  <c r="J184" i="7" s="1"/>
  <c r="K184" i="7" s="1"/>
  <c r="L184" i="7" s="1"/>
  <c r="P184" i="7" s="1"/>
  <c r="AD168" i="3"/>
  <c r="J168" i="7" s="1"/>
  <c r="K168" i="7" s="1"/>
  <c r="L168" i="7" s="1"/>
  <c r="P168" i="7" s="1"/>
  <c r="R204" i="3"/>
  <c r="AA204" i="3"/>
  <c r="AD204" i="3" s="1"/>
  <c r="J204" i="7" s="1"/>
  <c r="K204" i="7" s="1"/>
  <c r="L204" i="7" s="1"/>
  <c r="P204" i="7" s="1"/>
  <c r="R187" i="3"/>
  <c r="AA187" i="3"/>
  <c r="AD187" i="3" s="1"/>
  <c r="J187" i="7" s="1"/>
  <c r="K187" i="7" s="1"/>
  <c r="L187" i="7" s="1"/>
  <c r="P187" i="7" s="1"/>
  <c r="R171" i="3"/>
  <c r="AA171" i="3"/>
  <c r="AD171" i="3" s="1"/>
  <c r="J171" i="7" s="1"/>
  <c r="K171" i="7" s="1"/>
  <c r="L171" i="7" s="1"/>
  <c r="P171" i="7" s="1"/>
  <c r="R155" i="3"/>
  <c r="AA155" i="3"/>
  <c r="AD155" i="3" s="1"/>
  <c r="J155" i="7" s="1"/>
  <c r="K155" i="7" s="1"/>
  <c r="AD200" i="3"/>
  <c r="J200" i="7" s="1"/>
  <c r="K200" i="7" s="1"/>
  <c r="L200" i="7" s="1"/>
  <c r="P200" i="7" s="1"/>
  <c r="AD167" i="3"/>
  <c r="J167" i="7" s="1"/>
  <c r="K167" i="7" s="1"/>
  <c r="AD151" i="3"/>
  <c r="J151" i="7" s="1"/>
  <c r="K151" i="7" s="1"/>
  <c r="R203" i="3"/>
  <c r="AA203" i="3"/>
  <c r="AD203" i="3" s="1"/>
  <c r="J203" i="7" s="1"/>
  <c r="K203" i="7" s="1"/>
  <c r="L203" i="7" s="1"/>
  <c r="P203" i="7" s="1"/>
  <c r="AD176" i="3"/>
  <c r="J176" i="7" s="1"/>
  <c r="K176" i="7" s="1"/>
  <c r="L176" i="7" s="1"/>
  <c r="P176" i="7" s="1"/>
  <c r="AD216" i="3"/>
  <c r="J216" i="7" s="1"/>
  <c r="K216" i="7" s="1"/>
  <c r="L216" i="7" s="1"/>
  <c r="P216" i="7" s="1"/>
  <c r="R217" i="3"/>
  <c r="AD152" i="3"/>
  <c r="J152" i="7" s="1"/>
  <c r="K152" i="7" s="1"/>
  <c r="R253" i="3"/>
  <c r="AD252" i="3"/>
  <c r="J252" i="7" s="1"/>
  <c r="K252" i="7" s="1"/>
  <c r="L252" i="7" s="1"/>
  <c r="P252" i="7" s="1"/>
  <c r="R220" i="3"/>
  <c r="AD231" i="3"/>
  <c r="J231" i="7" s="1"/>
  <c r="K231" i="7" s="1"/>
  <c r="L231" i="7" s="1"/>
  <c r="P231" i="7" s="1"/>
  <c r="R172" i="3"/>
  <c r="AA172" i="3"/>
  <c r="AD172" i="3" s="1"/>
  <c r="J172" i="7" s="1"/>
  <c r="K172" i="7" s="1"/>
  <c r="L172" i="7" s="1"/>
  <c r="P172" i="7" s="1"/>
  <c r="R174" i="3"/>
  <c r="AD213" i="3"/>
  <c r="J213" i="7" s="1"/>
  <c r="K213" i="7" s="1"/>
  <c r="L213" i="7" s="1"/>
  <c r="P213" i="7" s="1"/>
  <c r="AD180" i="3"/>
  <c r="J180" i="7" s="1"/>
  <c r="K180" i="7" s="1"/>
  <c r="L180" i="7" s="1"/>
  <c r="P180" i="7" s="1"/>
  <c r="AD164" i="3"/>
  <c r="J164" i="7" s="1"/>
  <c r="K164" i="7" s="1"/>
  <c r="AD195" i="3"/>
  <c r="J195" i="7" s="1"/>
  <c r="K195" i="7" s="1"/>
  <c r="L195" i="7" s="1"/>
  <c r="P195" i="7" s="1"/>
  <c r="AD179" i="3"/>
  <c r="J179" i="7" s="1"/>
  <c r="K179" i="7" s="1"/>
  <c r="L179" i="7" s="1"/>
  <c r="P179" i="7" s="1"/>
  <c r="AD163" i="3"/>
  <c r="J163" i="7" s="1"/>
  <c r="K163" i="7" s="1"/>
  <c r="R252" i="3"/>
  <c r="R219" i="3"/>
  <c r="AD144" i="3"/>
  <c r="J144" i="7" s="1"/>
  <c r="K144" i="7" s="1"/>
  <c r="R206" i="3"/>
  <c r="AD196" i="3"/>
  <c r="J196" i="7" s="1"/>
  <c r="K196" i="7" s="1"/>
  <c r="L196" i="7" s="1"/>
  <c r="P196" i="7" s="1"/>
  <c r="AD194" i="3"/>
  <c r="J194" i="7" s="1"/>
  <c r="K194" i="7" s="1"/>
  <c r="L194" i="7" s="1"/>
  <c r="P194" i="7" s="1"/>
  <c r="AD178" i="3"/>
  <c r="J178" i="7" s="1"/>
  <c r="K178" i="7" s="1"/>
  <c r="L178" i="7" s="1"/>
  <c r="P178" i="7" s="1"/>
  <c r="AD162" i="3"/>
  <c r="J162" i="7" s="1"/>
  <c r="K162" i="7" s="1"/>
  <c r="R251" i="3"/>
  <c r="R216" i="3"/>
  <c r="R150" i="3"/>
  <c r="Z150" i="3"/>
  <c r="AD150" i="3" s="1"/>
  <c r="J150" i="7" s="1"/>
  <c r="K150" i="7" s="1"/>
  <c r="R244" i="3"/>
  <c r="Z244" i="3"/>
  <c r="AD244" i="3" s="1"/>
  <c r="J244" i="7" s="1"/>
  <c r="K244" i="7" s="1"/>
  <c r="L244" i="7" s="1"/>
  <c r="P244" i="7" s="1"/>
  <c r="R259" i="3"/>
  <c r="Z259" i="3"/>
  <c r="AD259" i="3" s="1"/>
  <c r="J259" i="7" s="1"/>
  <c r="K259" i="7" s="1"/>
  <c r="L259" i="7" s="1"/>
  <c r="P259" i="7" s="1"/>
  <c r="R226" i="3"/>
  <c r="Z226" i="3"/>
  <c r="AD226" i="3" s="1"/>
  <c r="J226" i="7" s="1"/>
  <c r="K226" i="7" s="1"/>
  <c r="L226" i="7" s="1"/>
  <c r="P226" i="7" s="1"/>
  <c r="R257" i="3"/>
  <c r="Z257" i="3"/>
  <c r="AD257" i="3" s="1"/>
  <c r="J257" i="7" s="1"/>
  <c r="K257" i="7" s="1"/>
  <c r="L257" i="7" s="1"/>
  <c r="P257" i="7" s="1"/>
  <c r="R224" i="3"/>
  <c r="Z224" i="3"/>
  <c r="AD224" i="3" s="1"/>
  <c r="J224" i="7" s="1"/>
  <c r="K224" i="7" s="1"/>
  <c r="L224" i="7" s="1"/>
  <c r="P224" i="7" s="1"/>
  <c r="R223" i="3"/>
  <c r="Z223" i="3"/>
  <c r="AD223" i="3" s="1"/>
  <c r="J223" i="7" s="1"/>
  <c r="K223" i="7" s="1"/>
  <c r="L223" i="7" s="1"/>
  <c r="P223" i="7" s="1"/>
  <c r="R181" i="3"/>
  <c r="R254" i="3"/>
  <c r="Z254" i="3"/>
  <c r="AD254" i="3" s="1"/>
  <c r="J254" i="7" s="1"/>
  <c r="K254" i="7" s="1"/>
  <c r="L254" i="7" s="1"/>
  <c r="P254" i="7" s="1"/>
  <c r="R238" i="3"/>
  <c r="Z238" i="3"/>
  <c r="AD238" i="3" s="1"/>
  <c r="J238" i="7" s="1"/>
  <c r="K238" i="7" s="1"/>
  <c r="L238" i="7" s="1"/>
  <c r="P238" i="7" s="1"/>
  <c r="R222" i="3"/>
  <c r="Z222" i="3"/>
  <c r="AD222" i="3" s="1"/>
  <c r="J222" i="7" s="1"/>
  <c r="K222" i="7" s="1"/>
  <c r="L222" i="7" s="1"/>
  <c r="P222" i="7" s="1"/>
  <c r="R166" i="3"/>
  <c r="Z166" i="3"/>
  <c r="AD166" i="3" s="1"/>
  <c r="J166" i="7" s="1"/>
  <c r="K166" i="7" s="1"/>
  <c r="R260" i="3"/>
  <c r="Z260" i="3"/>
  <c r="AD260" i="3" s="1"/>
  <c r="J260" i="7" s="1"/>
  <c r="K260" i="7" s="1"/>
  <c r="L260" i="7" s="1"/>
  <c r="P260" i="7" s="1"/>
  <c r="R227" i="3"/>
  <c r="Z227" i="3"/>
  <c r="AD227" i="3" s="1"/>
  <c r="J227" i="7" s="1"/>
  <c r="K227" i="7" s="1"/>
  <c r="L227" i="7" s="1"/>
  <c r="P227" i="7" s="1"/>
  <c r="R241" i="3"/>
  <c r="Z241" i="3"/>
  <c r="AD241" i="3" s="1"/>
  <c r="J241" i="7" s="1"/>
  <c r="K241" i="7" s="1"/>
  <c r="L241" i="7" s="1"/>
  <c r="P241" i="7" s="1"/>
  <c r="R256" i="3"/>
  <c r="Z256" i="3"/>
  <c r="AD256" i="3" s="1"/>
  <c r="J256" i="7" s="1"/>
  <c r="K256" i="7" s="1"/>
  <c r="L256" i="7" s="1"/>
  <c r="P256" i="7" s="1"/>
  <c r="R180" i="3"/>
  <c r="R250" i="3"/>
  <c r="R248" i="3"/>
  <c r="R182" i="3"/>
  <c r="Z182" i="3"/>
  <c r="AD182" i="3" s="1"/>
  <c r="J182" i="7" s="1"/>
  <c r="K182" i="7" s="1"/>
  <c r="L182" i="7" s="1"/>
  <c r="P182" i="7" s="1"/>
  <c r="R212" i="3"/>
  <c r="Z212" i="3"/>
  <c r="AD212" i="3" s="1"/>
  <c r="J212" i="7" s="1"/>
  <c r="K212" i="7" s="1"/>
  <c r="L212" i="7" s="1"/>
  <c r="P212" i="7" s="1"/>
  <c r="R211" i="3"/>
  <c r="Z211" i="3"/>
  <c r="AD211" i="3" s="1"/>
  <c r="J211" i="7" s="1"/>
  <c r="K211" i="7" s="1"/>
  <c r="L211" i="7" s="1"/>
  <c r="P211" i="7" s="1"/>
  <c r="R179" i="3"/>
  <c r="R249" i="3"/>
  <c r="R183" i="3"/>
  <c r="Z183" i="3"/>
  <c r="AD183" i="3" s="1"/>
  <c r="J183" i="7" s="1"/>
  <c r="K183" i="7" s="1"/>
  <c r="L183" i="7" s="1"/>
  <c r="P183" i="7" s="1"/>
  <c r="R215" i="3"/>
  <c r="R242" i="3"/>
  <c r="Z242" i="3"/>
  <c r="AD242" i="3" s="1"/>
  <c r="J242" i="7" s="1"/>
  <c r="K242" i="7" s="1"/>
  <c r="L242" i="7" s="1"/>
  <c r="P242" i="7" s="1"/>
  <c r="R239" i="3"/>
  <c r="Z239" i="3"/>
  <c r="AD239" i="3" s="1"/>
  <c r="J239" i="7" s="1"/>
  <c r="K239" i="7" s="1"/>
  <c r="L239" i="7" s="1"/>
  <c r="P239" i="7" s="1"/>
  <c r="R237" i="3"/>
  <c r="R148" i="3"/>
  <c r="Z148" i="3"/>
  <c r="AD148" i="3" s="1"/>
  <c r="J148" i="7" s="1"/>
  <c r="K148" i="7" s="1"/>
  <c r="R146" i="3"/>
  <c r="Z146" i="3"/>
  <c r="AD146" i="3" s="1"/>
  <c r="J146" i="7" s="1"/>
  <c r="K146" i="7" s="1"/>
  <c r="R225" i="3"/>
  <c r="Z225" i="3"/>
  <c r="AD225" i="3" s="1"/>
  <c r="J225" i="7" s="1"/>
  <c r="K225" i="7" s="1"/>
  <c r="L225" i="7" s="1"/>
  <c r="P225" i="7" s="1"/>
  <c r="R210" i="3"/>
  <c r="Z210" i="3"/>
  <c r="AD210" i="3" s="1"/>
  <c r="J210" i="7" s="1"/>
  <c r="K210" i="7" s="1"/>
  <c r="L210" i="7" s="1"/>
  <c r="P210" i="7" s="1"/>
  <c r="R255" i="3"/>
  <c r="Z255" i="3"/>
  <c r="AD255" i="3" s="1"/>
  <c r="J255" i="7" s="1"/>
  <c r="K255" i="7" s="1"/>
  <c r="L255" i="7" s="1"/>
  <c r="P255" i="7" s="1"/>
  <c r="R205" i="3"/>
  <c r="Z205" i="3"/>
  <c r="AD205" i="3" s="1"/>
  <c r="J205" i="7" s="1"/>
  <c r="K205" i="7" s="1"/>
  <c r="L205" i="7" s="1"/>
  <c r="P205" i="7" s="1"/>
  <c r="R236" i="3"/>
  <c r="R232" i="3"/>
  <c r="R247" i="3"/>
  <c r="R228" i="3"/>
  <c r="Z228" i="3"/>
  <c r="AD228" i="3" s="1"/>
  <c r="J228" i="7" s="1"/>
  <c r="K228" i="7" s="1"/>
  <c r="L228" i="7" s="1"/>
  <c r="P228" i="7" s="1"/>
  <c r="R243" i="3"/>
  <c r="Z243" i="3"/>
  <c r="AD243" i="3" s="1"/>
  <c r="J243" i="7" s="1"/>
  <c r="K243" i="7" s="1"/>
  <c r="L243" i="7" s="1"/>
  <c r="P243" i="7" s="1"/>
  <c r="R258" i="3"/>
  <c r="Z258" i="3"/>
  <c r="AD258" i="3" s="1"/>
  <c r="J258" i="7" s="1"/>
  <c r="K258" i="7" s="1"/>
  <c r="L258" i="7" s="1"/>
  <c r="P258" i="7" s="1"/>
  <c r="R240" i="3"/>
  <c r="Z240" i="3"/>
  <c r="AD240" i="3" s="1"/>
  <c r="J240" i="7" s="1"/>
  <c r="K240" i="7" s="1"/>
  <c r="L240" i="7" s="1"/>
  <c r="P240" i="7" s="1"/>
  <c r="R235" i="3"/>
  <c r="R231" i="3"/>
  <c r="R213" i="3"/>
  <c r="R261" i="3"/>
  <c r="R245" i="3"/>
  <c r="R229" i="3"/>
  <c r="R246" i="3"/>
  <c r="R230" i="3"/>
  <c r="R214" i="3"/>
  <c r="R190" i="3"/>
  <c r="R153" i="3"/>
  <c r="R158" i="3"/>
  <c r="R149" i="3"/>
  <c r="R159" i="3"/>
  <c r="R207" i="3"/>
  <c r="R173" i="3"/>
  <c r="R196" i="3"/>
  <c r="R201" i="3"/>
  <c r="R169" i="3"/>
  <c r="R194" i="3"/>
  <c r="R145" i="3"/>
  <c r="R200" i="3"/>
  <c r="R193" i="3"/>
  <c r="R177" i="3"/>
  <c r="R161" i="3"/>
  <c r="R162" i="3"/>
  <c r="R164" i="3"/>
  <c r="R154" i="3"/>
  <c r="R195" i="3"/>
  <c r="R163" i="3"/>
  <c r="R185" i="3"/>
  <c r="R178" i="3"/>
  <c r="R184" i="3"/>
  <c r="R168" i="3"/>
  <c r="R209" i="3"/>
  <c r="R165" i="3"/>
  <c r="R191" i="3"/>
  <c r="R175" i="3"/>
  <c r="R197" i="3"/>
  <c r="R144" i="3"/>
  <c r="R189" i="3"/>
  <c r="R198" i="3"/>
  <c r="R167" i="3"/>
  <c r="R188" i="3"/>
  <c r="R151" i="3"/>
  <c r="R156" i="3"/>
  <c r="R157" i="3"/>
  <c r="R147" i="3"/>
  <c r="R202" i="3"/>
  <c r="R186" i="3"/>
  <c r="R170" i="3"/>
  <c r="R208" i="3"/>
  <c r="R192" i="3"/>
  <c r="R176" i="3"/>
  <c r="R160" i="3"/>
  <c r="R152" i="3"/>
  <c r="L140" i="3" l="1"/>
  <c r="AA140" i="3" s="1"/>
  <c r="G111" i="3" l="1"/>
  <c r="Z111" i="3" s="1"/>
  <c r="L199" i="3"/>
  <c r="AA199" i="3" s="1"/>
  <c r="L119" i="3"/>
  <c r="AA119" i="3" s="1"/>
  <c r="G108" i="3"/>
  <c r="Z108" i="3" s="1"/>
  <c r="G199" i="3"/>
  <c r="Z199" i="3" s="1"/>
  <c r="G66" i="3"/>
  <c r="Z66" i="3" s="1"/>
  <c r="L66" i="3"/>
  <c r="AA66" i="3" s="1"/>
  <c r="G6" i="5"/>
  <c r="J6" i="5" s="1"/>
  <c r="G7" i="5"/>
  <c r="J7" i="5" s="1"/>
  <c r="G8" i="5"/>
  <c r="J8" i="5" s="1"/>
  <c r="G9" i="5"/>
  <c r="J9" i="5" s="1"/>
  <c r="G10" i="5"/>
  <c r="J10" i="5" s="1"/>
  <c r="G11" i="5"/>
  <c r="J11" i="5" s="1"/>
  <c r="G12" i="5"/>
  <c r="J12" i="5" s="1"/>
  <c r="G13" i="5"/>
  <c r="J13" i="5" s="1"/>
  <c r="G14" i="5"/>
  <c r="J14" i="5" s="1"/>
  <c r="G15" i="5"/>
  <c r="J15" i="5" s="1"/>
  <c r="G16" i="5"/>
  <c r="J16" i="5" s="1"/>
  <c r="G17" i="5"/>
  <c r="J17" i="5" s="1"/>
  <c r="G18" i="5"/>
  <c r="J18" i="5" s="1"/>
  <c r="G19" i="5"/>
  <c r="J19" i="5" s="1"/>
  <c r="G20" i="5"/>
  <c r="J20" i="5" s="1"/>
  <c r="G21" i="5"/>
  <c r="J21" i="5" s="1"/>
  <c r="G22" i="5"/>
  <c r="J22" i="5" s="1"/>
  <c r="G23" i="5"/>
  <c r="J23" i="5" s="1"/>
  <c r="G24" i="5"/>
  <c r="J24" i="5" s="1"/>
  <c r="G25" i="5"/>
  <c r="J25" i="5" s="1"/>
  <c r="G26" i="5"/>
  <c r="J26" i="5" s="1"/>
  <c r="G27" i="5"/>
  <c r="J27" i="5" s="1"/>
  <c r="G28" i="5"/>
  <c r="J28" i="5" s="1"/>
  <c r="G29" i="5"/>
  <c r="J29" i="5" s="1"/>
  <c r="G30" i="5"/>
  <c r="J30" i="5" s="1"/>
  <c r="G32" i="5"/>
  <c r="J32" i="5" s="1"/>
  <c r="G33" i="5"/>
  <c r="J33" i="5" s="1"/>
  <c r="G34" i="5"/>
  <c r="J34" i="5" s="1"/>
  <c r="G35" i="5"/>
  <c r="J35" i="5" s="1"/>
  <c r="G36" i="5"/>
  <c r="J36" i="5" s="1"/>
  <c r="G37" i="5"/>
  <c r="J37" i="5" s="1"/>
  <c r="G38" i="5"/>
  <c r="J38" i="5" s="1"/>
  <c r="G39" i="5"/>
  <c r="J39" i="5" s="1"/>
  <c r="G40" i="5"/>
  <c r="J40" i="5" s="1"/>
  <c r="G41" i="5"/>
  <c r="J41" i="5" s="1"/>
  <c r="G42" i="5"/>
  <c r="J42" i="5" s="1"/>
  <c r="G43" i="5"/>
  <c r="J43" i="5" s="1"/>
  <c r="G44" i="5"/>
  <c r="J44" i="5" s="1"/>
  <c r="G45" i="5"/>
  <c r="J45" i="5" s="1"/>
  <c r="G46" i="5"/>
  <c r="J46" i="5" s="1"/>
  <c r="G47" i="5"/>
  <c r="J47" i="5" s="1"/>
  <c r="G48" i="5"/>
  <c r="J48" i="5" s="1"/>
  <c r="G49" i="5"/>
  <c r="J49" i="5" s="1"/>
  <c r="G50" i="5"/>
  <c r="J50" i="5" s="1"/>
  <c r="G51" i="5"/>
  <c r="J51" i="5" s="1"/>
  <c r="G52" i="5"/>
  <c r="J52" i="5" s="1"/>
  <c r="G53" i="5"/>
  <c r="J53" i="5" s="1"/>
  <c r="G54" i="5"/>
  <c r="J54" i="5" s="1"/>
  <c r="G55" i="5"/>
  <c r="J55" i="5" s="1"/>
  <c r="G57" i="5"/>
  <c r="J57" i="5" s="1"/>
  <c r="G58" i="5"/>
  <c r="J58" i="5" s="1"/>
  <c r="G59" i="5"/>
  <c r="J59" i="5" s="1"/>
  <c r="G60" i="5"/>
  <c r="J60" i="5" s="1"/>
  <c r="G61" i="5"/>
  <c r="J61" i="5" s="1"/>
  <c r="G62" i="5"/>
  <c r="J62" i="5" s="1"/>
  <c r="G63" i="5"/>
  <c r="J63" i="5" s="1"/>
  <c r="G64" i="5"/>
  <c r="J64" i="5" s="1"/>
  <c r="G65" i="5"/>
  <c r="J65" i="5" s="1"/>
  <c r="G66" i="5"/>
  <c r="J66" i="5" s="1"/>
  <c r="G67" i="5"/>
  <c r="J67" i="5" s="1"/>
  <c r="G68" i="5"/>
  <c r="J68" i="5" s="1"/>
  <c r="G69" i="5"/>
  <c r="J69" i="5" s="1"/>
  <c r="G70" i="5"/>
  <c r="J70" i="5" s="1"/>
  <c r="G71" i="5"/>
  <c r="J71" i="5" s="1"/>
  <c r="G72" i="5"/>
  <c r="J72" i="5" s="1"/>
  <c r="G73" i="5"/>
  <c r="J73" i="5" s="1"/>
  <c r="G74" i="5"/>
  <c r="J74" i="5" s="1"/>
  <c r="G75" i="5"/>
  <c r="J75" i="5" s="1"/>
  <c r="G76" i="5"/>
  <c r="J76" i="5" s="1"/>
  <c r="G77" i="5"/>
  <c r="J77" i="5" s="1"/>
  <c r="G78" i="5"/>
  <c r="J78" i="5" s="1"/>
  <c r="G79" i="5"/>
  <c r="J79" i="5" s="1"/>
  <c r="G80" i="5"/>
  <c r="J80" i="5" s="1"/>
  <c r="G81" i="5"/>
  <c r="J81" i="5" s="1"/>
  <c r="G82" i="5"/>
  <c r="J82" i="5" s="1"/>
  <c r="G83" i="5"/>
  <c r="J83" i="5" s="1"/>
  <c r="G84" i="5"/>
  <c r="J84" i="5" s="1"/>
  <c r="G85" i="5"/>
  <c r="J85" i="5" s="1"/>
  <c r="G86" i="5"/>
  <c r="J86" i="5" s="1"/>
  <c r="G87" i="5"/>
  <c r="J87" i="5" s="1"/>
  <c r="G88" i="5"/>
  <c r="J88" i="5" s="1"/>
  <c r="G89" i="5"/>
  <c r="J89" i="5" s="1"/>
  <c r="G91" i="5"/>
  <c r="J91" i="5" s="1"/>
  <c r="G92" i="5"/>
  <c r="J92" i="5" s="1"/>
  <c r="G94" i="5"/>
  <c r="J94" i="5" s="1"/>
  <c r="G95" i="5"/>
  <c r="J95" i="5" s="1"/>
  <c r="G96" i="5"/>
  <c r="J96" i="5" s="1"/>
  <c r="G97" i="5"/>
  <c r="J97" i="5" s="1"/>
  <c r="G98" i="5"/>
  <c r="J98" i="5" s="1"/>
  <c r="G99" i="5"/>
  <c r="J99" i="5" s="1"/>
  <c r="G100" i="5"/>
  <c r="J100" i="5" s="1"/>
  <c r="G101" i="5"/>
  <c r="J101" i="5" s="1"/>
  <c r="G103" i="5"/>
  <c r="J103" i="5" s="1"/>
  <c r="G104" i="5"/>
  <c r="J104" i="5" s="1"/>
  <c r="G105" i="5"/>
  <c r="J105" i="5" s="1"/>
  <c r="G106" i="5"/>
  <c r="J106" i="5" s="1"/>
  <c r="G107" i="5"/>
  <c r="J107" i="5" s="1"/>
  <c r="G108" i="5"/>
  <c r="J108" i="5" s="1"/>
  <c r="G109" i="5"/>
  <c r="J109" i="5" s="1"/>
  <c r="G110" i="5"/>
  <c r="J110" i="5" s="1"/>
  <c r="G112" i="5"/>
  <c r="J112" i="5" s="1"/>
  <c r="G113" i="5"/>
  <c r="J113" i="5" s="1"/>
  <c r="G114" i="5"/>
  <c r="J114" i="5" s="1"/>
  <c r="G115" i="5"/>
  <c r="J115" i="5" s="1"/>
  <c r="G116" i="5"/>
  <c r="J116" i="5" s="1"/>
  <c r="G117" i="5"/>
  <c r="J117" i="5" s="1"/>
  <c r="G118" i="5"/>
  <c r="J118" i="5" s="1"/>
  <c r="G119" i="5"/>
  <c r="J119" i="5" s="1"/>
  <c r="G120" i="5"/>
  <c r="J120" i="5" s="1"/>
  <c r="G121" i="5"/>
  <c r="J121" i="5" s="1"/>
  <c r="G122" i="5"/>
  <c r="J122" i="5" s="1"/>
  <c r="G123" i="5"/>
  <c r="J123" i="5" s="1"/>
  <c r="G124" i="5"/>
  <c r="J124" i="5" s="1"/>
  <c r="G125" i="5"/>
  <c r="J125" i="5" s="1"/>
  <c r="G126" i="5"/>
  <c r="J126" i="5" s="1"/>
  <c r="G127" i="5"/>
  <c r="J127" i="5" s="1"/>
  <c r="G128" i="5"/>
  <c r="J128" i="5" s="1"/>
  <c r="G129" i="5"/>
  <c r="J129" i="5" s="1"/>
  <c r="G130" i="5"/>
  <c r="J130" i="5" s="1"/>
  <c r="G131" i="5"/>
  <c r="J131" i="5" s="1"/>
  <c r="G132" i="5"/>
  <c r="J132" i="5" s="1"/>
  <c r="G133" i="5"/>
  <c r="J133" i="5" s="1"/>
  <c r="G134" i="5"/>
  <c r="J134" i="5" s="1"/>
  <c r="G135" i="5"/>
  <c r="J135" i="5" s="1"/>
  <c r="G136" i="5"/>
  <c r="J136" i="5" s="1"/>
  <c r="G137" i="5"/>
  <c r="J137" i="5" s="1"/>
  <c r="G138" i="5"/>
  <c r="J138" i="5" s="1"/>
  <c r="G139" i="5"/>
  <c r="J139" i="5" s="1"/>
  <c r="G140" i="5"/>
  <c r="J140" i="5" s="1"/>
  <c r="G141" i="5"/>
  <c r="J141" i="5" s="1"/>
  <c r="G142" i="5"/>
  <c r="J142" i="5" s="1"/>
  <c r="G143" i="5"/>
  <c r="J143" i="5" s="1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2" i="7"/>
  <c r="I33" i="7"/>
  <c r="I34" i="7"/>
  <c r="I35" i="7"/>
  <c r="I37" i="7"/>
  <c r="I39" i="7"/>
  <c r="I40" i="7"/>
  <c r="I41" i="7"/>
  <c r="I42" i="7"/>
  <c r="I43" i="7"/>
  <c r="I44" i="7"/>
  <c r="I46" i="7"/>
  <c r="I47" i="7"/>
  <c r="I48" i="7"/>
  <c r="I49" i="7"/>
  <c r="I50" i="7"/>
  <c r="I51" i="7"/>
  <c r="I52" i="7"/>
  <c r="I53" i="7"/>
  <c r="I54" i="7"/>
  <c r="I55" i="7"/>
  <c r="I58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8" i="7"/>
  <c r="I79" i="7"/>
  <c r="I80" i="7"/>
  <c r="I81" i="7"/>
  <c r="I82" i="7"/>
  <c r="I83" i="7"/>
  <c r="I84" i="7"/>
  <c r="I85" i="7"/>
  <c r="I86" i="7"/>
  <c r="I87" i="7"/>
  <c r="I88" i="7"/>
  <c r="I89" i="7"/>
  <c r="I92" i="7"/>
  <c r="I94" i="7"/>
  <c r="I97" i="7"/>
  <c r="I98" i="7"/>
  <c r="I99" i="7"/>
  <c r="I100" i="7"/>
  <c r="I101" i="7"/>
  <c r="I104" i="7"/>
  <c r="I105" i="7"/>
  <c r="I106" i="7"/>
  <c r="I108" i="7"/>
  <c r="I112" i="7"/>
  <c r="I113" i="7"/>
  <c r="I114" i="7"/>
  <c r="I115" i="7"/>
  <c r="I117" i="7"/>
  <c r="I120" i="7"/>
  <c r="I121" i="7"/>
  <c r="I122" i="7"/>
  <c r="I123" i="7"/>
  <c r="I125" i="7"/>
  <c r="I126" i="7"/>
  <c r="I128" i="7"/>
  <c r="I131" i="7"/>
  <c r="I132" i="7"/>
  <c r="I133" i="7"/>
  <c r="I135" i="7"/>
  <c r="I136" i="7"/>
  <c r="I137" i="7"/>
  <c r="I138" i="7"/>
  <c r="I139" i="7"/>
  <c r="I140" i="7"/>
  <c r="I141" i="7"/>
  <c r="I142" i="7"/>
  <c r="I143" i="7"/>
  <c r="I144" i="7"/>
  <c r="L144" i="7" s="1"/>
  <c r="P144" i="7" s="1"/>
  <c r="I146" i="7"/>
  <c r="L146" i="7" s="1"/>
  <c r="P146" i="7" s="1"/>
  <c r="I147" i="7"/>
  <c r="L147" i="7" s="1"/>
  <c r="P147" i="7" s="1"/>
  <c r="I148" i="7"/>
  <c r="L148" i="7" s="1"/>
  <c r="P148" i="7" s="1"/>
  <c r="I149" i="7"/>
  <c r="L149" i="7" s="1"/>
  <c r="P149" i="7" s="1"/>
  <c r="I150" i="7"/>
  <c r="L150" i="7" s="1"/>
  <c r="P150" i="7" s="1"/>
  <c r="I151" i="7"/>
  <c r="L151" i="7" s="1"/>
  <c r="P151" i="7" s="1"/>
  <c r="I152" i="7"/>
  <c r="L152" i="7" s="1"/>
  <c r="P152" i="7" s="1"/>
  <c r="I153" i="7"/>
  <c r="L153" i="7" s="1"/>
  <c r="P153" i="7" s="1"/>
  <c r="I154" i="7"/>
  <c r="L154" i="7" s="1"/>
  <c r="P154" i="7" s="1"/>
  <c r="I155" i="7"/>
  <c r="L155" i="7" s="1"/>
  <c r="P155" i="7" s="1"/>
  <c r="I156" i="7"/>
  <c r="L156" i="7" s="1"/>
  <c r="P156" i="7" s="1"/>
  <c r="I157" i="7"/>
  <c r="L157" i="7" s="1"/>
  <c r="P157" i="7" s="1"/>
  <c r="I158" i="7"/>
  <c r="L158" i="7" s="1"/>
  <c r="P158" i="7" s="1"/>
  <c r="I159" i="7"/>
  <c r="L159" i="7" s="1"/>
  <c r="P159" i="7" s="1"/>
  <c r="I160" i="7"/>
  <c r="L160" i="7" s="1"/>
  <c r="P160" i="7" s="1"/>
  <c r="I161" i="7"/>
  <c r="L161" i="7" s="1"/>
  <c r="P161" i="7" s="1"/>
  <c r="I162" i="7"/>
  <c r="L162" i="7" s="1"/>
  <c r="P162" i="7" s="1"/>
  <c r="I163" i="7"/>
  <c r="L163" i="7" s="1"/>
  <c r="P163" i="7" s="1"/>
  <c r="I164" i="7"/>
  <c r="L164" i="7" s="1"/>
  <c r="P164" i="7" s="1"/>
  <c r="I165" i="7"/>
  <c r="L165" i="7" s="1"/>
  <c r="P165" i="7" s="1"/>
  <c r="I166" i="7"/>
  <c r="L166" i="7" s="1"/>
  <c r="P166" i="7" s="1"/>
  <c r="I167" i="7"/>
  <c r="L167" i="7" s="1"/>
  <c r="P167" i="7" s="1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2" i="7"/>
  <c r="G33" i="7"/>
  <c r="G34" i="7"/>
  <c r="G35" i="7"/>
  <c r="G37" i="7"/>
  <c r="G39" i="7"/>
  <c r="G40" i="7"/>
  <c r="G41" i="7"/>
  <c r="G42" i="7"/>
  <c r="G43" i="7"/>
  <c r="G44" i="7"/>
  <c r="G46" i="7"/>
  <c r="G47" i="7"/>
  <c r="G48" i="7"/>
  <c r="G49" i="7"/>
  <c r="G50" i="7"/>
  <c r="G51" i="7"/>
  <c r="G52" i="7"/>
  <c r="G53" i="7"/>
  <c r="G54" i="7"/>
  <c r="G55" i="7"/>
  <c r="G58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2" i="7"/>
  <c r="G94" i="7"/>
  <c r="G97" i="7"/>
  <c r="G98" i="7"/>
  <c r="G99" i="7"/>
  <c r="G100" i="7"/>
  <c r="G101" i="7"/>
  <c r="G104" i="7"/>
  <c r="G105" i="7"/>
  <c r="G106" i="7"/>
  <c r="G108" i="7"/>
  <c r="G112" i="7"/>
  <c r="G113" i="7"/>
  <c r="G114" i="7"/>
  <c r="G115" i="7"/>
  <c r="G117" i="7"/>
  <c r="G120" i="7"/>
  <c r="G121" i="7"/>
  <c r="G122" i="7"/>
  <c r="G123" i="7"/>
  <c r="G125" i="7"/>
  <c r="G126" i="7"/>
  <c r="G128" i="7"/>
  <c r="G131" i="7"/>
  <c r="G132" i="7"/>
  <c r="G133" i="7"/>
  <c r="G135" i="7"/>
  <c r="G136" i="7"/>
  <c r="G137" i="7"/>
  <c r="G138" i="7"/>
  <c r="G139" i="7"/>
  <c r="G140" i="7"/>
  <c r="G141" i="7"/>
  <c r="G142" i="7"/>
  <c r="G143" i="7"/>
  <c r="G144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Q6" i="3"/>
  <c r="AB6" i="3" s="1"/>
  <c r="Q7" i="3"/>
  <c r="AB7" i="3" s="1"/>
  <c r="Q8" i="3"/>
  <c r="AB8" i="3" s="1"/>
  <c r="Q9" i="3"/>
  <c r="AB9" i="3" s="1"/>
  <c r="Q10" i="3"/>
  <c r="AB10" i="3" s="1"/>
  <c r="Q11" i="3"/>
  <c r="AB11" i="3" s="1"/>
  <c r="Q12" i="3"/>
  <c r="AB12" i="3" s="1"/>
  <c r="Q13" i="3"/>
  <c r="AB13" i="3" s="1"/>
  <c r="Q14" i="3"/>
  <c r="AB14" i="3" s="1"/>
  <c r="Q15" i="3"/>
  <c r="AB15" i="3" s="1"/>
  <c r="Q16" i="3"/>
  <c r="AB16" i="3" s="1"/>
  <c r="Q17" i="3"/>
  <c r="AB17" i="3" s="1"/>
  <c r="Q18" i="3"/>
  <c r="AB18" i="3" s="1"/>
  <c r="Q19" i="3"/>
  <c r="AB19" i="3" s="1"/>
  <c r="Q20" i="3"/>
  <c r="AB20" i="3" s="1"/>
  <c r="Q21" i="3"/>
  <c r="AB21" i="3" s="1"/>
  <c r="Q22" i="3"/>
  <c r="AB22" i="3" s="1"/>
  <c r="Q23" i="3"/>
  <c r="AB23" i="3" s="1"/>
  <c r="Q24" i="3"/>
  <c r="AB24" i="3" s="1"/>
  <c r="Q25" i="3"/>
  <c r="AB25" i="3" s="1"/>
  <c r="Q26" i="3"/>
  <c r="AB26" i="3" s="1"/>
  <c r="Q27" i="3"/>
  <c r="AB27" i="3" s="1"/>
  <c r="Q28" i="3"/>
  <c r="AB28" i="3" s="1"/>
  <c r="Q29" i="3"/>
  <c r="AB29" i="3" s="1"/>
  <c r="Q30" i="3"/>
  <c r="AB30" i="3" s="1"/>
  <c r="Q32" i="3"/>
  <c r="AB32" i="3" s="1"/>
  <c r="Q33" i="3"/>
  <c r="AB33" i="3" s="1"/>
  <c r="Q34" i="3"/>
  <c r="AB34" i="3" s="1"/>
  <c r="Q36" i="3"/>
  <c r="AB36" i="3" s="1"/>
  <c r="Q37" i="3"/>
  <c r="AB37" i="3" s="1"/>
  <c r="Q38" i="3"/>
  <c r="AB38" i="3" s="1"/>
  <c r="Q39" i="3"/>
  <c r="AB39" i="3" s="1"/>
  <c r="Q40" i="3"/>
  <c r="AB40" i="3" s="1"/>
  <c r="Q41" i="3"/>
  <c r="AB41" i="3" s="1"/>
  <c r="Q42" i="3"/>
  <c r="AB42" i="3" s="1"/>
  <c r="Q43" i="3"/>
  <c r="AB43" i="3" s="1"/>
  <c r="Q44" i="3"/>
  <c r="AB44" i="3" s="1"/>
  <c r="Q45" i="3"/>
  <c r="AB45" i="3" s="1"/>
  <c r="Q46" i="3"/>
  <c r="AB46" i="3" s="1"/>
  <c r="Q47" i="3"/>
  <c r="AB47" i="3" s="1"/>
  <c r="Q48" i="3"/>
  <c r="AB48" i="3" s="1"/>
  <c r="Q49" i="3"/>
  <c r="AB49" i="3" s="1"/>
  <c r="Q50" i="3"/>
  <c r="AB50" i="3" s="1"/>
  <c r="Q51" i="3"/>
  <c r="AB51" i="3" s="1"/>
  <c r="Q52" i="3"/>
  <c r="AB52" i="3" s="1"/>
  <c r="Q53" i="3"/>
  <c r="AB53" i="3" s="1"/>
  <c r="Q54" i="3"/>
  <c r="AB54" i="3" s="1"/>
  <c r="Q55" i="3"/>
  <c r="AB55" i="3" s="1"/>
  <c r="AB57" i="3"/>
  <c r="Q58" i="3"/>
  <c r="AB58" i="3" s="1"/>
  <c r="Q59" i="3"/>
  <c r="AB59" i="3" s="1"/>
  <c r="Q60" i="3"/>
  <c r="AB60" i="3" s="1"/>
  <c r="Q61" i="3"/>
  <c r="AB61" i="3" s="1"/>
  <c r="Q62" i="3"/>
  <c r="AB62" i="3" s="1"/>
  <c r="Q63" i="3"/>
  <c r="AB63" i="3" s="1"/>
  <c r="Q64" i="3"/>
  <c r="AB64" i="3" s="1"/>
  <c r="Q65" i="3"/>
  <c r="AB65" i="3" s="1"/>
  <c r="Q66" i="3"/>
  <c r="AB66" i="3" s="1"/>
  <c r="Q67" i="3"/>
  <c r="AB67" i="3" s="1"/>
  <c r="Q68" i="3"/>
  <c r="AB68" i="3" s="1"/>
  <c r="Q69" i="3"/>
  <c r="AB69" i="3" s="1"/>
  <c r="Q70" i="3"/>
  <c r="AB70" i="3" s="1"/>
  <c r="Q71" i="3"/>
  <c r="AB71" i="3" s="1"/>
  <c r="Q72" i="3"/>
  <c r="AB72" i="3" s="1"/>
  <c r="Q73" i="3"/>
  <c r="AB73" i="3" s="1"/>
  <c r="Q74" i="3"/>
  <c r="AB74" i="3" s="1"/>
  <c r="Q75" i="3"/>
  <c r="AB75" i="3" s="1"/>
  <c r="Q76" i="3"/>
  <c r="AB76" i="3" s="1"/>
  <c r="Q77" i="3"/>
  <c r="AB77" i="3" s="1"/>
  <c r="Q78" i="3"/>
  <c r="AB78" i="3" s="1"/>
  <c r="Q79" i="3"/>
  <c r="AB79" i="3" s="1"/>
  <c r="Q80" i="3"/>
  <c r="AB80" i="3" s="1"/>
  <c r="Q81" i="3"/>
  <c r="AB81" i="3" s="1"/>
  <c r="Q82" i="3"/>
  <c r="AB82" i="3" s="1"/>
  <c r="Q83" i="3"/>
  <c r="AB83" i="3" s="1"/>
  <c r="Q84" i="3"/>
  <c r="AB84" i="3" s="1"/>
  <c r="Q85" i="3"/>
  <c r="AB85" i="3" s="1"/>
  <c r="Q86" i="3"/>
  <c r="AB86" i="3" s="1"/>
  <c r="Q87" i="3"/>
  <c r="AB87" i="3" s="1"/>
  <c r="Q88" i="3"/>
  <c r="AB88" i="3" s="1"/>
  <c r="Q89" i="3"/>
  <c r="AB89" i="3" s="1"/>
  <c r="Q90" i="3"/>
  <c r="AB90" i="3" s="1"/>
  <c r="Q91" i="3"/>
  <c r="AB91" i="3" s="1"/>
  <c r="Q92" i="3"/>
  <c r="AB92" i="3" s="1"/>
  <c r="Q93" i="3"/>
  <c r="AB93" i="3" s="1"/>
  <c r="Q94" i="3"/>
  <c r="AB94" i="3" s="1"/>
  <c r="Q95" i="3"/>
  <c r="AB95" i="3" s="1"/>
  <c r="Q96" i="3"/>
  <c r="AB96" i="3" s="1"/>
  <c r="Q97" i="3"/>
  <c r="AB97" i="3" s="1"/>
  <c r="Q98" i="3"/>
  <c r="AB98" i="3" s="1"/>
  <c r="Q99" i="3"/>
  <c r="AB99" i="3" s="1"/>
  <c r="Q100" i="3"/>
  <c r="AB100" i="3" s="1"/>
  <c r="Q101" i="3"/>
  <c r="AB101" i="3" s="1"/>
  <c r="Q102" i="3"/>
  <c r="AB102" i="3" s="1"/>
  <c r="Q103" i="3"/>
  <c r="AB103" i="3" s="1"/>
  <c r="Q104" i="3"/>
  <c r="AB104" i="3" s="1"/>
  <c r="Q105" i="3"/>
  <c r="AB105" i="3" s="1"/>
  <c r="Q106" i="3"/>
  <c r="AB106" i="3" s="1"/>
  <c r="Q107" i="3"/>
  <c r="AB107" i="3" s="1"/>
  <c r="Q109" i="3"/>
  <c r="AB109" i="3" s="1"/>
  <c r="Q110" i="3"/>
  <c r="AB110" i="3" s="1"/>
  <c r="Q112" i="3"/>
  <c r="AB112" i="3" s="1"/>
  <c r="Q113" i="3"/>
  <c r="AB113" i="3" s="1"/>
  <c r="Q114" i="3"/>
  <c r="AB114" i="3" s="1"/>
  <c r="Q115" i="3"/>
  <c r="AB115" i="3" s="1"/>
  <c r="Q116" i="3"/>
  <c r="AB116" i="3" s="1"/>
  <c r="Q117" i="3"/>
  <c r="AB117" i="3" s="1"/>
  <c r="Q118" i="3"/>
  <c r="AB118" i="3" s="1"/>
  <c r="Q120" i="3"/>
  <c r="AB120" i="3" s="1"/>
  <c r="Q121" i="3"/>
  <c r="AB121" i="3" s="1"/>
  <c r="Q122" i="3"/>
  <c r="AB122" i="3" s="1"/>
  <c r="Q123" i="3"/>
  <c r="AB123" i="3" s="1"/>
  <c r="Q124" i="3"/>
  <c r="AB124" i="3" s="1"/>
  <c r="Q125" i="3"/>
  <c r="AB125" i="3" s="1"/>
  <c r="Q126" i="3"/>
  <c r="AB126" i="3" s="1"/>
  <c r="Q127" i="3"/>
  <c r="AB127" i="3" s="1"/>
  <c r="Q128" i="3"/>
  <c r="AB128" i="3" s="1"/>
  <c r="Q129" i="3"/>
  <c r="AB129" i="3" s="1"/>
  <c r="Q130" i="3"/>
  <c r="AB130" i="3" s="1"/>
  <c r="Q131" i="3"/>
  <c r="AB131" i="3" s="1"/>
  <c r="Q132" i="3"/>
  <c r="AB132" i="3" s="1"/>
  <c r="Q133" i="3"/>
  <c r="AB133" i="3" s="1"/>
  <c r="Q134" i="3"/>
  <c r="AB134" i="3" s="1"/>
  <c r="Q135" i="3"/>
  <c r="AB135" i="3" s="1"/>
  <c r="Q136" i="3"/>
  <c r="AB136" i="3" s="1"/>
  <c r="Q137" i="3"/>
  <c r="AB137" i="3" s="1"/>
  <c r="Q138" i="3"/>
  <c r="AB138" i="3" s="1"/>
  <c r="Q139" i="3"/>
  <c r="AB139" i="3" s="1"/>
  <c r="Q141" i="3"/>
  <c r="AB141" i="3" s="1"/>
  <c r="Q142" i="3"/>
  <c r="AB142" i="3" s="1"/>
  <c r="Q143" i="3"/>
  <c r="AB143" i="3" s="1"/>
  <c r="L6" i="3"/>
  <c r="AA6" i="3" s="1"/>
  <c r="L7" i="3"/>
  <c r="AA7" i="3" s="1"/>
  <c r="L8" i="3"/>
  <c r="AA8" i="3" s="1"/>
  <c r="L9" i="3"/>
  <c r="AA9" i="3" s="1"/>
  <c r="L10" i="3"/>
  <c r="AA10" i="3" s="1"/>
  <c r="L11" i="3"/>
  <c r="AA11" i="3" s="1"/>
  <c r="L12" i="3"/>
  <c r="AA12" i="3" s="1"/>
  <c r="L13" i="3"/>
  <c r="AA13" i="3" s="1"/>
  <c r="L14" i="3"/>
  <c r="AA14" i="3" s="1"/>
  <c r="L15" i="3"/>
  <c r="AA15" i="3" s="1"/>
  <c r="L16" i="3"/>
  <c r="AA16" i="3" s="1"/>
  <c r="L17" i="3"/>
  <c r="AA17" i="3" s="1"/>
  <c r="L18" i="3"/>
  <c r="AA18" i="3" s="1"/>
  <c r="L19" i="3"/>
  <c r="AA19" i="3" s="1"/>
  <c r="L20" i="3"/>
  <c r="AA20" i="3" s="1"/>
  <c r="L21" i="3"/>
  <c r="AA21" i="3" s="1"/>
  <c r="L22" i="3"/>
  <c r="AA22" i="3" s="1"/>
  <c r="L23" i="3"/>
  <c r="AA23" i="3" s="1"/>
  <c r="L24" i="3"/>
  <c r="AA24" i="3" s="1"/>
  <c r="L25" i="3"/>
  <c r="AA25" i="3" s="1"/>
  <c r="L26" i="3"/>
  <c r="AA26" i="3" s="1"/>
  <c r="L27" i="3"/>
  <c r="AA27" i="3" s="1"/>
  <c r="L28" i="3"/>
  <c r="AA28" i="3" s="1"/>
  <c r="L29" i="3"/>
  <c r="AA29" i="3" s="1"/>
  <c r="L30" i="3"/>
  <c r="AA30" i="3" s="1"/>
  <c r="L32" i="3"/>
  <c r="AA32" i="3" s="1"/>
  <c r="L33" i="3"/>
  <c r="AA33" i="3" s="1"/>
  <c r="L34" i="3"/>
  <c r="AA34" i="3" s="1"/>
  <c r="L36" i="3"/>
  <c r="AA36" i="3" s="1"/>
  <c r="L37" i="3"/>
  <c r="AA37" i="3" s="1"/>
  <c r="L38" i="3"/>
  <c r="AA38" i="3" s="1"/>
  <c r="L39" i="3"/>
  <c r="AA39" i="3" s="1"/>
  <c r="L40" i="3"/>
  <c r="AA40" i="3" s="1"/>
  <c r="L41" i="3"/>
  <c r="AA41" i="3" s="1"/>
  <c r="L42" i="3"/>
  <c r="AA42" i="3" s="1"/>
  <c r="L43" i="3"/>
  <c r="AA43" i="3" s="1"/>
  <c r="L44" i="3"/>
  <c r="AA44" i="3" s="1"/>
  <c r="L45" i="3"/>
  <c r="AA45" i="3" s="1"/>
  <c r="L46" i="3"/>
  <c r="AA46" i="3" s="1"/>
  <c r="L47" i="3"/>
  <c r="AA47" i="3" s="1"/>
  <c r="L48" i="3"/>
  <c r="AA48" i="3" s="1"/>
  <c r="L49" i="3"/>
  <c r="AA49" i="3" s="1"/>
  <c r="L50" i="3"/>
  <c r="AA50" i="3" s="1"/>
  <c r="L51" i="3"/>
  <c r="AA51" i="3" s="1"/>
  <c r="L52" i="3"/>
  <c r="AA52" i="3" s="1"/>
  <c r="L53" i="3"/>
  <c r="AA53" i="3" s="1"/>
  <c r="L54" i="3"/>
  <c r="AA54" i="3" s="1"/>
  <c r="L55" i="3"/>
  <c r="AA55" i="3" s="1"/>
  <c r="L57" i="3"/>
  <c r="AA57" i="3" s="1"/>
  <c r="L58" i="3"/>
  <c r="AA58" i="3" s="1"/>
  <c r="L59" i="3"/>
  <c r="AA59" i="3" s="1"/>
  <c r="L60" i="3"/>
  <c r="AA60" i="3" s="1"/>
  <c r="L61" i="3"/>
  <c r="AA61" i="3" s="1"/>
  <c r="L62" i="3"/>
  <c r="AA62" i="3" s="1"/>
  <c r="L63" i="3"/>
  <c r="AA63" i="3" s="1"/>
  <c r="L64" i="3"/>
  <c r="AA64" i="3" s="1"/>
  <c r="L65" i="3"/>
  <c r="AA65" i="3" s="1"/>
  <c r="L67" i="3"/>
  <c r="AA67" i="3" s="1"/>
  <c r="L68" i="3"/>
  <c r="AA68" i="3" s="1"/>
  <c r="L69" i="3"/>
  <c r="AA69" i="3" s="1"/>
  <c r="L70" i="3"/>
  <c r="AA70" i="3" s="1"/>
  <c r="L71" i="3"/>
  <c r="AA71" i="3" s="1"/>
  <c r="L72" i="3"/>
  <c r="AA72" i="3" s="1"/>
  <c r="L73" i="3"/>
  <c r="AA73" i="3" s="1"/>
  <c r="L74" i="3"/>
  <c r="AA74" i="3" s="1"/>
  <c r="L75" i="3"/>
  <c r="AA75" i="3" s="1"/>
  <c r="L76" i="3"/>
  <c r="AA76" i="3" s="1"/>
  <c r="L77" i="3"/>
  <c r="AA77" i="3" s="1"/>
  <c r="L78" i="3"/>
  <c r="AA78" i="3" s="1"/>
  <c r="L79" i="3"/>
  <c r="AA79" i="3" s="1"/>
  <c r="L80" i="3"/>
  <c r="AA80" i="3" s="1"/>
  <c r="L81" i="3"/>
  <c r="AA81" i="3" s="1"/>
  <c r="L82" i="3"/>
  <c r="AA82" i="3" s="1"/>
  <c r="L83" i="3"/>
  <c r="AA83" i="3" s="1"/>
  <c r="L84" i="3"/>
  <c r="AA84" i="3" s="1"/>
  <c r="L85" i="3"/>
  <c r="AA85" i="3" s="1"/>
  <c r="L86" i="3"/>
  <c r="AA86" i="3" s="1"/>
  <c r="L87" i="3"/>
  <c r="AA87" i="3" s="1"/>
  <c r="L88" i="3"/>
  <c r="AA88" i="3" s="1"/>
  <c r="L89" i="3"/>
  <c r="AA89" i="3" s="1"/>
  <c r="L90" i="3"/>
  <c r="AA90" i="3" s="1"/>
  <c r="L91" i="3"/>
  <c r="AA91" i="3" s="1"/>
  <c r="L92" i="3"/>
  <c r="AA92" i="3" s="1"/>
  <c r="L93" i="3"/>
  <c r="AA93" i="3" s="1"/>
  <c r="L94" i="3"/>
  <c r="AA94" i="3" s="1"/>
  <c r="L95" i="3"/>
  <c r="AA95" i="3" s="1"/>
  <c r="L96" i="3"/>
  <c r="AA96" i="3" s="1"/>
  <c r="L97" i="3"/>
  <c r="AA97" i="3" s="1"/>
  <c r="L98" i="3"/>
  <c r="AA98" i="3" s="1"/>
  <c r="L99" i="3"/>
  <c r="AA99" i="3" s="1"/>
  <c r="L100" i="3"/>
  <c r="AA100" i="3" s="1"/>
  <c r="L101" i="3"/>
  <c r="AA101" i="3" s="1"/>
  <c r="L102" i="3"/>
  <c r="AA102" i="3" s="1"/>
  <c r="L103" i="3"/>
  <c r="AA103" i="3" s="1"/>
  <c r="L104" i="3"/>
  <c r="AA104" i="3" s="1"/>
  <c r="L105" i="3"/>
  <c r="AA105" i="3" s="1"/>
  <c r="L106" i="3"/>
  <c r="AA106" i="3" s="1"/>
  <c r="L107" i="3"/>
  <c r="AA107" i="3" s="1"/>
  <c r="L109" i="3"/>
  <c r="AA109" i="3" s="1"/>
  <c r="L110" i="3"/>
  <c r="AA110" i="3" s="1"/>
  <c r="L112" i="3"/>
  <c r="AA112" i="3" s="1"/>
  <c r="L113" i="3"/>
  <c r="AA113" i="3" s="1"/>
  <c r="L114" i="3"/>
  <c r="AA114" i="3" s="1"/>
  <c r="L115" i="3"/>
  <c r="AA115" i="3" s="1"/>
  <c r="L116" i="3"/>
  <c r="AA116" i="3" s="1"/>
  <c r="L117" i="3"/>
  <c r="AA117" i="3" s="1"/>
  <c r="L118" i="3"/>
  <c r="AA118" i="3" s="1"/>
  <c r="L120" i="3"/>
  <c r="AA120" i="3" s="1"/>
  <c r="L121" i="3"/>
  <c r="AA121" i="3" s="1"/>
  <c r="L122" i="3"/>
  <c r="AA122" i="3" s="1"/>
  <c r="L123" i="3"/>
  <c r="AA123" i="3" s="1"/>
  <c r="L124" i="3"/>
  <c r="AA124" i="3" s="1"/>
  <c r="L125" i="3"/>
  <c r="AA125" i="3" s="1"/>
  <c r="L126" i="3"/>
  <c r="AA126" i="3" s="1"/>
  <c r="L127" i="3"/>
  <c r="AA127" i="3" s="1"/>
  <c r="L128" i="3"/>
  <c r="AA128" i="3" s="1"/>
  <c r="L129" i="3"/>
  <c r="AA129" i="3" s="1"/>
  <c r="L130" i="3"/>
  <c r="AA130" i="3" s="1"/>
  <c r="L131" i="3"/>
  <c r="AA131" i="3" s="1"/>
  <c r="L132" i="3"/>
  <c r="AA132" i="3" s="1"/>
  <c r="L133" i="3"/>
  <c r="AA133" i="3" s="1"/>
  <c r="L134" i="3"/>
  <c r="AA134" i="3" s="1"/>
  <c r="L135" i="3"/>
  <c r="AA135" i="3" s="1"/>
  <c r="L136" i="3"/>
  <c r="AA136" i="3" s="1"/>
  <c r="L137" i="3"/>
  <c r="AA137" i="3" s="1"/>
  <c r="L138" i="3"/>
  <c r="AA138" i="3" s="1"/>
  <c r="L139" i="3"/>
  <c r="AA139" i="3" s="1"/>
  <c r="L141" i="3"/>
  <c r="AA141" i="3" s="1"/>
  <c r="L142" i="3"/>
  <c r="AA142" i="3" s="1"/>
  <c r="L143" i="3"/>
  <c r="AA143" i="3" s="1"/>
  <c r="G6" i="3"/>
  <c r="Z6" i="3" s="1"/>
  <c r="AD6" i="3" s="1"/>
  <c r="J6" i="7" s="1"/>
  <c r="K6" i="7" s="1"/>
  <c r="L6" i="7" s="1"/>
  <c r="P6" i="7" s="1"/>
  <c r="G7" i="3"/>
  <c r="Z7" i="3" s="1"/>
  <c r="AD7" i="3" s="1"/>
  <c r="J7" i="7" s="1"/>
  <c r="K7" i="7" s="1"/>
  <c r="G8" i="3"/>
  <c r="Z8" i="3" s="1"/>
  <c r="AD8" i="3" s="1"/>
  <c r="J8" i="7" s="1"/>
  <c r="K8" i="7" s="1"/>
  <c r="L8" i="7" s="1"/>
  <c r="P8" i="7" s="1"/>
  <c r="G9" i="3"/>
  <c r="Z9" i="3" s="1"/>
  <c r="G10" i="3"/>
  <c r="Z10" i="3" s="1"/>
  <c r="AD10" i="3" s="1"/>
  <c r="J10" i="7" s="1"/>
  <c r="K10" i="7" s="1"/>
  <c r="L10" i="7" s="1"/>
  <c r="P10" i="7" s="1"/>
  <c r="G11" i="3"/>
  <c r="Z11" i="3" s="1"/>
  <c r="G12" i="3"/>
  <c r="Z12" i="3" s="1"/>
  <c r="G13" i="3"/>
  <c r="Z13" i="3" s="1"/>
  <c r="G14" i="3"/>
  <c r="Z14" i="3" s="1"/>
  <c r="G15" i="3"/>
  <c r="Z15" i="3" s="1"/>
  <c r="G16" i="3"/>
  <c r="Z16" i="3" s="1"/>
  <c r="G17" i="3"/>
  <c r="Z17" i="3" s="1"/>
  <c r="G18" i="3"/>
  <c r="Z18" i="3" s="1"/>
  <c r="G19" i="3"/>
  <c r="Z19" i="3" s="1"/>
  <c r="G20" i="3"/>
  <c r="Z20" i="3" s="1"/>
  <c r="G21" i="3"/>
  <c r="Z21" i="3" s="1"/>
  <c r="G22" i="3"/>
  <c r="Z22" i="3" s="1"/>
  <c r="AD22" i="3" s="1"/>
  <c r="J22" i="7" s="1"/>
  <c r="K22" i="7" s="1"/>
  <c r="L22" i="7" s="1"/>
  <c r="P22" i="7" s="1"/>
  <c r="G23" i="3"/>
  <c r="Z23" i="3" s="1"/>
  <c r="AD23" i="3" s="1"/>
  <c r="J23" i="7" s="1"/>
  <c r="K23" i="7" s="1"/>
  <c r="L23" i="7" s="1"/>
  <c r="P23" i="7" s="1"/>
  <c r="G24" i="3"/>
  <c r="Z24" i="3" s="1"/>
  <c r="G25" i="3"/>
  <c r="Z25" i="3" s="1"/>
  <c r="G26" i="3"/>
  <c r="Z26" i="3" s="1"/>
  <c r="AD26" i="3" s="1"/>
  <c r="J26" i="7" s="1"/>
  <c r="K26" i="7" s="1"/>
  <c r="L26" i="7" s="1"/>
  <c r="P26" i="7" s="1"/>
  <c r="G27" i="3"/>
  <c r="Z27" i="3" s="1"/>
  <c r="G28" i="3"/>
  <c r="Z28" i="3" s="1"/>
  <c r="G29" i="3"/>
  <c r="Z29" i="3" s="1"/>
  <c r="G30" i="3"/>
  <c r="Z30" i="3" s="1"/>
  <c r="G32" i="3"/>
  <c r="Z32" i="3" s="1"/>
  <c r="G33" i="3"/>
  <c r="Z33" i="3" s="1"/>
  <c r="G34" i="3"/>
  <c r="Z34" i="3" s="1"/>
  <c r="G36" i="3"/>
  <c r="Z36" i="3" s="1"/>
  <c r="G37" i="3"/>
  <c r="Z37" i="3" s="1"/>
  <c r="G38" i="3"/>
  <c r="Z38" i="3" s="1"/>
  <c r="G39" i="3"/>
  <c r="Z39" i="3" s="1"/>
  <c r="G40" i="3"/>
  <c r="Z40" i="3" s="1"/>
  <c r="AD40" i="3" s="1"/>
  <c r="J40" i="7" s="1"/>
  <c r="K40" i="7" s="1"/>
  <c r="L40" i="7" s="1"/>
  <c r="P40" i="7" s="1"/>
  <c r="G41" i="3"/>
  <c r="Z41" i="3" s="1"/>
  <c r="AD41" i="3" s="1"/>
  <c r="J41" i="7" s="1"/>
  <c r="K41" i="7" s="1"/>
  <c r="L41" i="7" s="1"/>
  <c r="P41" i="7" s="1"/>
  <c r="G42" i="3"/>
  <c r="Z42" i="3" s="1"/>
  <c r="AD42" i="3" s="1"/>
  <c r="J42" i="7" s="1"/>
  <c r="K42" i="7" s="1"/>
  <c r="L42" i="7" s="1"/>
  <c r="P42" i="7" s="1"/>
  <c r="G43" i="3"/>
  <c r="Z43" i="3" s="1"/>
  <c r="G44" i="3"/>
  <c r="Z44" i="3" s="1"/>
  <c r="AD44" i="3" s="1"/>
  <c r="J44" i="7" s="1"/>
  <c r="K44" i="7" s="1"/>
  <c r="L44" i="7" s="1"/>
  <c r="P44" i="7" s="1"/>
  <c r="G45" i="3"/>
  <c r="Z45" i="3" s="1"/>
  <c r="G46" i="3"/>
  <c r="Z46" i="3" s="1"/>
  <c r="G47" i="3"/>
  <c r="Z47" i="3" s="1"/>
  <c r="G48" i="3"/>
  <c r="Z48" i="3" s="1"/>
  <c r="G49" i="3"/>
  <c r="Z49" i="3" s="1"/>
  <c r="G50" i="3"/>
  <c r="Z50" i="3" s="1"/>
  <c r="G51" i="3"/>
  <c r="Z51" i="3" s="1"/>
  <c r="G52" i="3"/>
  <c r="Z52" i="3" s="1"/>
  <c r="G53" i="3"/>
  <c r="Z53" i="3" s="1"/>
  <c r="G54" i="3"/>
  <c r="Z54" i="3" s="1"/>
  <c r="G55" i="3"/>
  <c r="Z55" i="3" s="1"/>
  <c r="G57" i="3"/>
  <c r="Z57" i="3" s="1"/>
  <c r="G58" i="3"/>
  <c r="Z58" i="3" s="1"/>
  <c r="G59" i="3"/>
  <c r="Z59" i="3" s="1"/>
  <c r="G60" i="3"/>
  <c r="Z60" i="3" s="1"/>
  <c r="G61" i="3"/>
  <c r="Z61" i="3" s="1"/>
  <c r="AD61" i="3" s="1"/>
  <c r="J61" i="7" s="1"/>
  <c r="K61" i="7" s="1"/>
  <c r="L61" i="7" s="1"/>
  <c r="P61" i="7" s="1"/>
  <c r="G62" i="3"/>
  <c r="Z62" i="3" s="1"/>
  <c r="G63" i="3"/>
  <c r="Z63" i="3" s="1"/>
  <c r="G64" i="3"/>
  <c r="Z64" i="3" s="1"/>
  <c r="G65" i="3"/>
  <c r="Z65" i="3" s="1"/>
  <c r="G67" i="3"/>
  <c r="Z67" i="3" s="1"/>
  <c r="G68" i="3"/>
  <c r="Z68" i="3" s="1"/>
  <c r="G69" i="3"/>
  <c r="Z69" i="3" s="1"/>
  <c r="G70" i="3"/>
  <c r="Z70" i="3" s="1"/>
  <c r="G71" i="3"/>
  <c r="Z71" i="3" s="1"/>
  <c r="G72" i="3"/>
  <c r="Z72" i="3" s="1"/>
  <c r="G73" i="3"/>
  <c r="Z73" i="3" s="1"/>
  <c r="G74" i="3"/>
  <c r="Z74" i="3" s="1"/>
  <c r="AD74" i="3" s="1"/>
  <c r="J74" i="7" s="1"/>
  <c r="K74" i="7" s="1"/>
  <c r="L74" i="7" s="1"/>
  <c r="P74" i="7" s="1"/>
  <c r="G75" i="3"/>
  <c r="Z75" i="3" s="1"/>
  <c r="AD75" i="3" s="1"/>
  <c r="J75" i="7" s="1"/>
  <c r="K75" i="7" s="1"/>
  <c r="L75" i="7" s="1"/>
  <c r="P75" i="7" s="1"/>
  <c r="G76" i="3"/>
  <c r="Z76" i="3" s="1"/>
  <c r="AD76" i="3" s="1"/>
  <c r="J76" i="7" s="1"/>
  <c r="K76" i="7" s="1"/>
  <c r="L76" i="7" s="1"/>
  <c r="P76" i="7" s="1"/>
  <c r="G77" i="3"/>
  <c r="Z77" i="3" s="1"/>
  <c r="G78" i="3"/>
  <c r="Z78" i="3" s="1"/>
  <c r="AD78" i="3" s="1"/>
  <c r="J78" i="7" s="1"/>
  <c r="K78" i="7" s="1"/>
  <c r="L78" i="7" s="1"/>
  <c r="P78" i="7" s="1"/>
  <c r="G79" i="3"/>
  <c r="Z79" i="3" s="1"/>
  <c r="G80" i="3"/>
  <c r="Z80" i="3" s="1"/>
  <c r="G81" i="3"/>
  <c r="Z81" i="3" s="1"/>
  <c r="G82" i="3"/>
  <c r="Z82" i="3" s="1"/>
  <c r="G83" i="3"/>
  <c r="Z83" i="3" s="1"/>
  <c r="G84" i="3"/>
  <c r="Z84" i="3" s="1"/>
  <c r="G85" i="3"/>
  <c r="Z85" i="3" s="1"/>
  <c r="G86" i="3"/>
  <c r="Z86" i="3" s="1"/>
  <c r="G87" i="3"/>
  <c r="Z87" i="3" s="1"/>
  <c r="G88" i="3"/>
  <c r="Z88" i="3" s="1"/>
  <c r="G89" i="3"/>
  <c r="Z89" i="3" s="1"/>
  <c r="G90" i="3"/>
  <c r="Z90" i="3" s="1"/>
  <c r="AD90" i="3" s="1"/>
  <c r="J90" i="7" s="1"/>
  <c r="K90" i="7" s="1"/>
  <c r="G91" i="3"/>
  <c r="Z91" i="3" s="1"/>
  <c r="AD91" i="3" s="1"/>
  <c r="J91" i="7" s="1"/>
  <c r="K91" i="7" s="1"/>
  <c r="G92" i="3"/>
  <c r="Z92" i="3" s="1"/>
  <c r="AD92" i="3" s="1"/>
  <c r="J92" i="7" s="1"/>
  <c r="K92" i="7" s="1"/>
  <c r="L92" i="7" s="1"/>
  <c r="P92" i="7" s="1"/>
  <c r="G93" i="3"/>
  <c r="Z93" i="3" s="1"/>
  <c r="G94" i="3"/>
  <c r="Z94" i="3" s="1"/>
  <c r="AD94" i="3" s="1"/>
  <c r="J94" i="7" s="1"/>
  <c r="K94" i="7" s="1"/>
  <c r="L94" i="7" s="1"/>
  <c r="P94" i="7" s="1"/>
  <c r="G95" i="3"/>
  <c r="Z95" i="3" s="1"/>
  <c r="G96" i="3"/>
  <c r="Z96" i="3" s="1"/>
  <c r="G97" i="3"/>
  <c r="Z97" i="3" s="1"/>
  <c r="G98" i="3"/>
  <c r="Z98" i="3" s="1"/>
  <c r="G99" i="3"/>
  <c r="Z99" i="3" s="1"/>
  <c r="G100" i="3"/>
  <c r="Z100" i="3" s="1"/>
  <c r="G101" i="3"/>
  <c r="Z101" i="3" s="1"/>
  <c r="G102" i="3"/>
  <c r="Z102" i="3" s="1"/>
  <c r="G103" i="3"/>
  <c r="Z103" i="3" s="1"/>
  <c r="G104" i="3"/>
  <c r="Z104" i="3" s="1"/>
  <c r="G105" i="3"/>
  <c r="Z105" i="3" s="1"/>
  <c r="G106" i="3"/>
  <c r="Z106" i="3" s="1"/>
  <c r="AD106" i="3" s="1"/>
  <c r="J106" i="7" s="1"/>
  <c r="K106" i="7" s="1"/>
  <c r="L106" i="7" s="1"/>
  <c r="P106" i="7" s="1"/>
  <c r="G107" i="3"/>
  <c r="Z107" i="3" s="1"/>
  <c r="AD107" i="3" s="1"/>
  <c r="J107" i="7" s="1"/>
  <c r="K107" i="7" s="1"/>
  <c r="G109" i="3"/>
  <c r="Z109" i="3" s="1"/>
  <c r="G110" i="3"/>
  <c r="Z110" i="3" s="1"/>
  <c r="G112" i="3"/>
  <c r="Z112" i="3" s="1"/>
  <c r="AD112" i="3" s="1"/>
  <c r="J112" i="7" s="1"/>
  <c r="K112" i="7" s="1"/>
  <c r="L112" i="7" s="1"/>
  <c r="P112" i="7" s="1"/>
  <c r="G113" i="3"/>
  <c r="Z113" i="3" s="1"/>
  <c r="G114" i="3"/>
  <c r="Z114" i="3" s="1"/>
  <c r="G115" i="3"/>
  <c r="Z115" i="3" s="1"/>
  <c r="G116" i="3"/>
  <c r="Z116" i="3" s="1"/>
  <c r="G117" i="3"/>
  <c r="Z117" i="3" s="1"/>
  <c r="G118" i="3"/>
  <c r="Z118" i="3" s="1"/>
  <c r="G119" i="3"/>
  <c r="Z119" i="3" s="1"/>
  <c r="G120" i="3"/>
  <c r="Z120" i="3" s="1"/>
  <c r="G121" i="3"/>
  <c r="Z121" i="3" s="1"/>
  <c r="G122" i="3"/>
  <c r="Z122" i="3" s="1"/>
  <c r="G123" i="3"/>
  <c r="Z123" i="3" s="1"/>
  <c r="G124" i="3"/>
  <c r="Z124" i="3" s="1"/>
  <c r="AD124" i="3" s="1"/>
  <c r="J124" i="7" s="1"/>
  <c r="K124" i="7" s="1"/>
  <c r="G125" i="3"/>
  <c r="Z125" i="3" s="1"/>
  <c r="AD125" i="3" s="1"/>
  <c r="J125" i="7" s="1"/>
  <c r="K125" i="7" s="1"/>
  <c r="L125" i="7" s="1"/>
  <c r="P125" i="7" s="1"/>
  <c r="G126" i="3"/>
  <c r="Z126" i="3" s="1"/>
  <c r="AD126" i="3" s="1"/>
  <c r="J126" i="7" s="1"/>
  <c r="K126" i="7" s="1"/>
  <c r="L126" i="7" s="1"/>
  <c r="P126" i="7" s="1"/>
  <c r="G127" i="3"/>
  <c r="Z127" i="3" s="1"/>
  <c r="G128" i="3"/>
  <c r="Z128" i="3" s="1"/>
  <c r="AD128" i="3" s="1"/>
  <c r="J128" i="7" s="1"/>
  <c r="K128" i="7" s="1"/>
  <c r="L128" i="7" s="1"/>
  <c r="P128" i="7" s="1"/>
  <c r="G129" i="3"/>
  <c r="Z129" i="3" s="1"/>
  <c r="G130" i="3"/>
  <c r="Z130" i="3" s="1"/>
  <c r="G131" i="3"/>
  <c r="Z131" i="3" s="1"/>
  <c r="G132" i="3"/>
  <c r="Z132" i="3" s="1"/>
  <c r="G133" i="3"/>
  <c r="Z133" i="3" s="1"/>
  <c r="G134" i="3"/>
  <c r="Z134" i="3" s="1"/>
  <c r="G135" i="3"/>
  <c r="Z135" i="3" s="1"/>
  <c r="G136" i="3"/>
  <c r="Z136" i="3" s="1"/>
  <c r="G137" i="3"/>
  <c r="Z137" i="3" s="1"/>
  <c r="G138" i="3"/>
  <c r="Z138" i="3" s="1"/>
  <c r="G139" i="3"/>
  <c r="Z139" i="3" s="1"/>
  <c r="G140" i="3"/>
  <c r="G141" i="3"/>
  <c r="Z141" i="3" s="1"/>
  <c r="AD141" i="3" s="1"/>
  <c r="J141" i="7" s="1"/>
  <c r="K141" i="7" s="1"/>
  <c r="L141" i="7" s="1"/>
  <c r="P141" i="7" s="1"/>
  <c r="G142" i="3"/>
  <c r="Z142" i="3" s="1"/>
  <c r="AD142" i="3" s="1"/>
  <c r="J142" i="7" s="1"/>
  <c r="K142" i="7" s="1"/>
  <c r="L142" i="7" s="1"/>
  <c r="P142" i="7" s="1"/>
  <c r="G143" i="3"/>
  <c r="Z143" i="3" s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2" i="2"/>
  <c r="F33" i="2"/>
  <c r="F34" i="2"/>
  <c r="F36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7" i="2"/>
  <c r="F58" i="2"/>
  <c r="F59" i="2"/>
  <c r="F60" i="2"/>
  <c r="F61" i="2"/>
  <c r="F62" i="2"/>
  <c r="F63" i="2"/>
  <c r="F64" i="2"/>
  <c r="F65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2" i="2"/>
  <c r="F133" i="2"/>
  <c r="F134" i="2"/>
  <c r="F135" i="2"/>
  <c r="F136" i="2"/>
  <c r="F137" i="2"/>
  <c r="F138" i="2"/>
  <c r="F139" i="2"/>
  <c r="F140" i="2"/>
  <c r="F141" i="2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69" i="8"/>
  <c r="M170" i="8"/>
  <c r="M171" i="8"/>
  <c r="M172" i="8"/>
  <c r="M173" i="8"/>
  <c r="M174" i="8"/>
  <c r="M175" i="8"/>
  <c r="M176" i="8"/>
  <c r="M177" i="8"/>
  <c r="M178" i="8"/>
  <c r="M179" i="8"/>
  <c r="M180" i="8"/>
  <c r="M181" i="8"/>
  <c r="M182" i="8"/>
  <c r="M183" i="8"/>
  <c r="M184" i="8"/>
  <c r="M185" i="8"/>
  <c r="M186" i="8"/>
  <c r="M187" i="8"/>
  <c r="M188" i="8"/>
  <c r="M189" i="8"/>
  <c r="M190" i="8"/>
  <c r="M191" i="8"/>
  <c r="M192" i="8"/>
  <c r="M193" i="8"/>
  <c r="M194" i="8"/>
  <c r="M195" i="8"/>
  <c r="M196" i="8"/>
  <c r="M197" i="8"/>
  <c r="M198" i="8"/>
  <c r="M199" i="8"/>
  <c r="M200" i="8"/>
  <c r="M201" i="8"/>
  <c r="M202" i="8"/>
  <c r="M203" i="8"/>
  <c r="M204" i="8"/>
  <c r="M205" i="8"/>
  <c r="M206" i="8"/>
  <c r="M207" i="8"/>
  <c r="M208" i="8"/>
  <c r="M209" i="8"/>
  <c r="AD143" i="3" l="1"/>
  <c r="J143" i="7" s="1"/>
  <c r="K143" i="7" s="1"/>
  <c r="L143" i="7" s="1"/>
  <c r="P143" i="7" s="1"/>
  <c r="AD127" i="3"/>
  <c r="J127" i="7" s="1"/>
  <c r="K127" i="7" s="1"/>
  <c r="AD93" i="3"/>
  <c r="J93" i="7" s="1"/>
  <c r="K93" i="7" s="1"/>
  <c r="AD77" i="3"/>
  <c r="J77" i="7" s="1"/>
  <c r="K77" i="7" s="1"/>
  <c r="L77" i="7" s="1"/>
  <c r="P77" i="7" s="1"/>
  <c r="AD60" i="3"/>
  <c r="J60" i="7" s="1"/>
  <c r="K60" i="7" s="1"/>
  <c r="L60" i="7" s="1"/>
  <c r="P60" i="7" s="1"/>
  <c r="AD43" i="3"/>
  <c r="J43" i="7" s="1"/>
  <c r="K43" i="7" s="1"/>
  <c r="L43" i="7" s="1"/>
  <c r="P43" i="7" s="1"/>
  <c r="AD25" i="3"/>
  <c r="J25" i="7" s="1"/>
  <c r="K25" i="7" s="1"/>
  <c r="L25" i="7" s="1"/>
  <c r="P25" i="7" s="1"/>
  <c r="AD9" i="3"/>
  <c r="J9" i="7" s="1"/>
  <c r="K9" i="7" s="1"/>
  <c r="L9" i="7" s="1"/>
  <c r="P9" i="7" s="1"/>
  <c r="AD57" i="3"/>
  <c r="J57" i="7" s="1"/>
  <c r="K57" i="7" s="1"/>
  <c r="L57" i="7" s="1"/>
  <c r="P57" i="7" s="1"/>
  <c r="AD59" i="3"/>
  <c r="J59" i="7" s="1"/>
  <c r="K59" i="7" s="1"/>
  <c r="AD58" i="3"/>
  <c r="J58" i="7" s="1"/>
  <c r="K58" i="7" s="1"/>
  <c r="L58" i="7" s="1"/>
  <c r="P58" i="7" s="1"/>
  <c r="AD109" i="3"/>
  <c r="J109" i="7" s="1"/>
  <c r="K109" i="7" s="1"/>
  <c r="AD87" i="3"/>
  <c r="J87" i="7" s="1"/>
  <c r="K87" i="7" s="1"/>
  <c r="L87" i="7" s="1"/>
  <c r="P87" i="7" s="1"/>
  <c r="AD51" i="3"/>
  <c r="J51" i="7" s="1"/>
  <c r="K51" i="7" s="1"/>
  <c r="L51" i="7" s="1"/>
  <c r="P51" i="7" s="1"/>
  <c r="AD17" i="3"/>
  <c r="J17" i="7" s="1"/>
  <c r="K17" i="7" s="1"/>
  <c r="L17" i="7" s="1"/>
  <c r="P17" i="7" s="1"/>
  <c r="AD103" i="3"/>
  <c r="J103" i="7" s="1"/>
  <c r="K103" i="7" s="1"/>
  <c r="AD71" i="3"/>
  <c r="J71" i="7" s="1"/>
  <c r="K71" i="7" s="1"/>
  <c r="L71" i="7" s="1"/>
  <c r="P71" i="7" s="1"/>
  <c r="AD136" i="3"/>
  <c r="J136" i="7" s="1"/>
  <c r="K136" i="7" s="1"/>
  <c r="L136" i="7" s="1"/>
  <c r="P136" i="7" s="1"/>
  <c r="AD69" i="3"/>
  <c r="J69" i="7" s="1"/>
  <c r="K69" i="7" s="1"/>
  <c r="L69" i="7" s="1"/>
  <c r="P69" i="7" s="1"/>
  <c r="AD137" i="3"/>
  <c r="J137" i="7" s="1"/>
  <c r="K137" i="7" s="1"/>
  <c r="L137" i="7" s="1"/>
  <c r="P137" i="7" s="1"/>
  <c r="AD53" i="3"/>
  <c r="J53" i="7" s="1"/>
  <c r="K53" i="7" s="1"/>
  <c r="L53" i="7" s="1"/>
  <c r="P53" i="7" s="1"/>
  <c r="AD101" i="3"/>
  <c r="J101" i="7" s="1"/>
  <c r="K101" i="7" s="1"/>
  <c r="L101" i="7" s="1"/>
  <c r="P101" i="7" s="1"/>
  <c r="AD85" i="3"/>
  <c r="J85" i="7" s="1"/>
  <c r="K85" i="7" s="1"/>
  <c r="L85" i="7" s="1"/>
  <c r="P85" i="7" s="1"/>
  <c r="AD99" i="3"/>
  <c r="J99" i="7" s="1"/>
  <c r="K99" i="7" s="1"/>
  <c r="L99" i="7" s="1"/>
  <c r="P99" i="7" s="1"/>
  <c r="AD83" i="3"/>
  <c r="J83" i="7" s="1"/>
  <c r="K83" i="7" s="1"/>
  <c r="L83" i="7" s="1"/>
  <c r="P83" i="7" s="1"/>
  <c r="AD67" i="3"/>
  <c r="J67" i="7" s="1"/>
  <c r="K67" i="7" s="1"/>
  <c r="L67" i="7" s="1"/>
  <c r="P67" i="7" s="1"/>
  <c r="AD34" i="3"/>
  <c r="J34" i="7" s="1"/>
  <c r="K34" i="7" s="1"/>
  <c r="L34" i="7" s="1"/>
  <c r="P34" i="7" s="1"/>
  <c r="AD135" i="3"/>
  <c r="J135" i="7" s="1"/>
  <c r="K135" i="7" s="1"/>
  <c r="L135" i="7" s="1"/>
  <c r="P135" i="7" s="1"/>
  <c r="AD121" i="3"/>
  <c r="J121" i="7" s="1"/>
  <c r="K121" i="7" s="1"/>
  <c r="L121" i="7" s="1"/>
  <c r="P121" i="7" s="1"/>
  <c r="AD110" i="3"/>
  <c r="J110" i="7" s="1"/>
  <c r="K110" i="7" s="1"/>
  <c r="AD37" i="3"/>
  <c r="J37" i="7" s="1"/>
  <c r="K37" i="7" s="1"/>
  <c r="L37" i="7" s="1"/>
  <c r="P37" i="7" s="1"/>
  <c r="L7" i="7"/>
  <c r="P7" i="7" s="1"/>
  <c r="AD123" i="3"/>
  <c r="J123" i="7" s="1"/>
  <c r="K123" i="7" s="1"/>
  <c r="L123" i="7" s="1"/>
  <c r="P123" i="7" s="1"/>
  <c r="AD105" i="3"/>
  <c r="J105" i="7" s="1"/>
  <c r="K105" i="7" s="1"/>
  <c r="L105" i="7" s="1"/>
  <c r="P105" i="7" s="1"/>
  <c r="AD89" i="3"/>
  <c r="J89" i="7" s="1"/>
  <c r="K89" i="7" s="1"/>
  <c r="L89" i="7" s="1"/>
  <c r="P89" i="7" s="1"/>
  <c r="AD73" i="3"/>
  <c r="J73" i="7" s="1"/>
  <c r="K73" i="7" s="1"/>
  <c r="L73" i="7" s="1"/>
  <c r="P73" i="7" s="1"/>
  <c r="AD55" i="3"/>
  <c r="J55" i="7" s="1"/>
  <c r="K55" i="7" s="1"/>
  <c r="L55" i="7" s="1"/>
  <c r="P55" i="7" s="1"/>
  <c r="AD122" i="3"/>
  <c r="J122" i="7" s="1"/>
  <c r="K122" i="7" s="1"/>
  <c r="L122" i="7" s="1"/>
  <c r="P122" i="7" s="1"/>
  <c r="I263" i="7"/>
  <c r="AD102" i="3"/>
  <c r="J102" i="7" s="1"/>
  <c r="K102" i="7" s="1"/>
  <c r="AD86" i="3"/>
  <c r="J86" i="7" s="1"/>
  <c r="K86" i="7" s="1"/>
  <c r="L86" i="7" s="1"/>
  <c r="P86" i="7" s="1"/>
  <c r="AD70" i="3"/>
  <c r="J70" i="7" s="1"/>
  <c r="K70" i="7" s="1"/>
  <c r="L70" i="7" s="1"/>
  <c r="P70" i="7" s="1"/>
  <c r="AD52" i="3"/>
  <c r="J52" i="7" s="1"/>
  <c r="K52" i="7" s="1"/>
  <c r="L52" i="7" s="1"/>
  <c r="P52" i="7" s="1"/>
  <c r="AD36" i="3"/>
  <c r="J36" i="7" s="1"/>
  <c r="K36" i="7" s="1"/>
  <c r="AD15" i="3"/>
  <c r="J15" i="7" s="1"/>
  <c r="K15" i="7" s="1"/>
  <c r="L15" i="7" s="1"/>
  <c r="P15" i="7" s="1"/>
  <c r="AD65" i="3"/>
  <c r="J65" i="7" s="1"/>
  <c r="K65" i="7" s="1"/>
  <c r="L65" i="7" s="1"/>
  <c r="P65" i="7" s="1"/>
  <c r="AD30" i="3"/>
  <c r="J30" i="7" s="1"/>
  <c r="K30" i="7" s="1"/>
  <c r="L30" i="7" s="1"/>
  <c r="P30" i="7" s="1"/>
  <c r="AD14" i="3"/>
  <c r="J14" i="7" s="1"/>
  <c r="K14" i="7" s="1"/>
  <c r="L14" i="7" s="1"/>
  <c r="P14" i="7" s="1"/>
  <c r="AD64" i="3"/>
  <c r="J64" i="7" s="1"/>
  <c r="K64" i="7" s="1"/>
  <c r="L64" i="7" s="1"/>
  <c r="P64" i="7" s="1"/>
  <c r="AD29" i="3"/>
  <c r="J29" i="7" s="1"/>
  <c r="K29" i="7" s="1"/>
  <c r="L29" i="7" s="1"/>
  <c r="P29" i="7" s="1"/>
  <c r="AD13" i="3"/>
  <c r="J13" i="7" s="1"/>
  <c r="K13" i="7" s="1"/>
  <c r="L13" i="7" s="1"/>
  <c r="P13" i="7" s="1"/>
  <c r="AD139" i="3"/>
  <c r="J139" i="7" s="1"/>
  <c r="K139" i="7" s="1"/>
  <c r="L139" i="7" s="1"/>
  <c r="P139" i="7" s="1"/>
  <c r="AD138" i="3"/>
  <c r="J138" i="7" s="1"/>
  <c r="K138" i="7" s="1"/>
  <c r="L138" i="7" s="1"/>
  <c r="P138" i="7" s="1"/>
  <c r="AD133" i="3"/>
  <c r="J133" i="7" s="1"/>
  <c r="K133" i="7" s="1"/>
  <c r="L133" i="7" s="1"/>
  <c r="P133" i="7" s="1"/>
  <c r="AD132" i="3"/>
  <c r="J132" i="7" s="1"/>
  <c r="K132" i="7" s="1"/>
  <c r="L132" i="7" s="1"/>
  <c r="P132" i="7" s="1"/>
  <c r="AD120" i="3"/>
  <c r="J120" i="7" s="1"/>
  <c r="K120" i="7" s="1"/>
  <c r="L120" i="7" s="1"/>
  <c r="P120" i="7" s="1"/>
  <c r="AD117" i="3"/>
  <c r="J117" i="7" s="1"/>
  <c r="K117" i="7" s="1"/>
  <c r="L117" i="7" s="1"/>
  <c r="P117" i="7" s="1"/>
  <c r="AD116" i="3"/>
  <c r="J116" i="7" s="1"/>
  <c r="K116" i="7" s="1"/>
  <c r="AD115" i="3"/>
  <c r="J115" i="7" s="1"/>
  <c r="K115" i="7" s="1"/>
  <c r="L115" i="7" s="1"/>
  <c r="P115" i="7" s="1"/>
  <c r="AD98" i="3"/>
  <c r="J98" i="7" s="1"/>
  <c r="K98" i="7" s="1"/>
  <c r="L98" i="7" s="1"/>
  <c r="P98" i="7" s="1"/>
  <c r="AD82" i="3"/>
  <c r="J82" i="7" s="1"/>
  <c r="K82" i="7" s="1"/>
  <c r="L82" i="7" s="1"/>
  <c r="P82" i="7" s="1"/>
  <c r="AD97" i="3"/>
  <c r="J97" i="7" s="1"/>
  <c r="K97" i="7" s="1"/>
  <c r="L97" i="7" s="1"/>
  <c r="P97" i="7" s="1"/>
  <c r="AD81" i="3"/>
  <c r="J81" i="7" s="1"/>
  <c r="K81" i="7" s="1"/>
  <c r="L81" i="7" s="1"/>
  <c r="P81" i="7" s="1"/>
  <c r="AD49" i="3"/>
  <c r="J49" i="7" s="1"/>
  <c r="K49" i="7" s="1"/>
  <c r="L49" i="7" s="1"/>
  <c r="P49" i="7" s="1"/>
  <c r="AD48" i="3"/>
  <c r="J48" i="7" s="1"/>
  <c r="K48" i="7" s="1"/>
  <c r="L48" i="7" s="1"/>
  <c r="P48" i="7" s="1"/>
  <c r="AD47" i="3"/>
  <c r="J47" i="7" s="1"/>
  <c r="K47" i="7" s="1"/>
  <c r="L47" i="7" s="1"/>
  <c r="P47" i="7" s="1"/>
  <c r="AD32" i="3"/>
  <c r="J32" i="7" s="1"/>
  <c r="K32" i="7" s="1"/>
  <c r="L32" i="7" s="1"/>
  <c r="P32" i="7" s="1"/>
  <c r="AD19" i="3"/>
  <c r="J19" i="7" s="1"/>
  <c r="K19" i="7" s="1"/>
  <c r="L19" i="7" s="1"/>
  <c r="P19" i="7" s="1"/>
  <c r="AD18" i="3"/>
  <c r="J18" i="7" s="1"/>
  <c r="K18" i="7" s="1"/>
  <c r="L18" i="7" s="1"/>
  <c r="P18" i="7" s="1"/>
  <c r="AD39" i="3"/>
  <c r="J39" i="7" s="1"/>
  <c r="K39" i="7" s="1"/>
  <c r="L39" i="7" s="1"/>
  <c r="P39" i="7" s="1"/>
  <c r="AD104" i="3"/>
  <c r="J104" i="7" s="1"/>
  <c r="K104" i="7" s="1"/>
  <c r="L104" i="7" s="1"/>
  <c r="P104" i="7" s="1"/>
  <c r="AD88" i="3"/>
  <c r="J88" i="7" s="1"/>
  <c r="K88" i="7" s="1"/>
  <c r="L88" i="7" s="1"/>
  <c r="P88" i="7" s="1"/>
  <c r="AD72" i="3"/>
  <c r="J72" i="7" s="1"/>
  <c r="K72" i="7" s="1"/>
  <c r="L72" i="7" s="1"/>
  <c r="P72" i="7" s="1"/>
  <c r="AD54" i="3"/>
  <c r="J54" i="7" s="1"/>
  <c r="K54" i="7" s="1"/>
  <c r="L54" i="7" s="1"/>
  <c r="P54" i="7" s="1"/>
  <c r="AD38" i="3"/>
  <c r="J38" i="7" s="1"/>
  <c r="K38" i="7" s="1"/>
  <c r="AD20" i="3"/>
  <c r="J20" i="7" s="1"/>
  <c r="K20" i="7" s="1"/>
  <c r="L20" i="7" s="1"/>
  <c r="P20" i="7" s="1"/>
  <c r="AD24" i="3"/>
  <c r="J24" i="7" s="1"/>
  <c r="K24" i="7" s="1"/>
  <c r="L24" i="7" s="1"/>
  <c r="P24" i="7" s="1"/>
  <c r="AD134" i="3"/>
  <c r="J134" i="7" s="1"/>
  <c r="K134" i="7" s="1"/>
  <c r="AD118" i="3"/>
  <c r="J118" i="7" s="1"/>
  <c r="K118" i="7" s="1"/>
  <c r="AD100" i="3"/>
  <c r="J100" i="7" s="1"/>
  <c r="K100" i="7" s="1"/>
  <c r="L100" i="7" s="1"/>
  <c r="P100" i="7" s="1"/>
  <c r="AD84" i="3"/>
  <c r="J84" i="7" s="1"/>
  <c r="K84" i="7" s="1"/>
  <c r="L84" i="7" s="1"/>
  <c r="P84" i="7" s="1"/>
  <c r="AD68" i="3"/>
  <c r="J68" i="7" s="1"/>
  <c r="K68" i="7" s="1"/>
  <c r="L68" i="7" s="1"/>
  <c r="P68" i="7" s="1"/>
  <c r="AD50" i="3"/>
  <c r="J50" i="7" s="1"/>
  <c r="K50" i="7" s="1"/>
  <c r="L50" i="7" s="1"/>
  <c r="P50" i="7" s="1"/>
  <c r="AD33" i="3"/>
  <c r="J33" i="7" s="1"/>
  <c r="K33" i="7" s="1"/>
  <c r="L33" i="7" s="1"/>
  <c r="P33" i="7" s="1"/>
  <c r="AD16" i="3"/>
  <c r="J16" i="7" s="1"/>
  <c r="K16" i="7" s="1"/>
  <c r="L16" i="7" s="1"/>
  <c r="P16" i="7" s="1"/>
  <c r="AD66" i="3"/>
  <c r="J66" i="7" s="1"/>
  <c r="K66" i="7" s="1"/>
  <c r="L66" i="7" s="1"/>
  <c r="P66" i="7" s="1"/>
  <c r="AD199" i="3"/>
  <c r="J199" i="7" s="1"/>
  <c r="K199" i="7" s="1"/>
  <c r="L199" i="7" s="1"/>
  <c r="P199" i="7" s="1"/>
  <c r="AD114" i="3"/>
  <c r="J114" i="7" s="1"/>
  <c r="K114" i="7" s="1"/>
  <c r="L114" i="7" s="1"/>
  <c r="P114" i="7" s="1"/>
  <c r="AD96" i="3"/>
  <c r="J96" i="7" s="1"/>
  <c r="K96" i="7" s="1"/>
  <c r="AD80" i="3"/>
  <c r="J80" i="7" s="1"/>
  <c r="K80" i="7" s="1"/>
  <c r="L80" i="7" s="1"/>
  <c r="P80" i="7" s="1"/>
  <c r="AD63" i="3"/>
  <c r="J63" i="7" s="1"/>
  <c r="K63" i="7" s="1"/>
  <c r="L63" i="7" s="1"/>
  <c r="P63" i="7" s="1"/>
  <c r="AD46" i="3"/>
  <c r="J46" i="7" s="1"/>
  <c r="K46" i="7" s="1"/>
  <c r="L46" i="7" s="1"/>
  <c r="P46" i="7" s="1"/>
  <c r="AD28" i="3"/>
  <c r="J28" i="7" s="1"/>
  <c r="K28" i="7" s="1"/>
  <c r="L28" i="7" s="1"/>
  <c r="P28" i="7" s="1"/>
  <c r="AD12" i="3"/>
  <c r="J12" i="7" s="1"/>
  <c r="K12" i="7" s="1"/>
  <c r="L12" i="7" s="1"/>
  <c r="P12" i="7" s="1"/>
  <c r="AD131" i="3"/>
  <c r="J131" i="7" s="1"/>
  <c r="K131" i="7" s="1"/>
  <c r="L131" i="7" s="1"/>
  <c r="P131" i="7" s="1"/>
  <c r="AD130" i="3"/>
  <c r="J130" i="7" s="1"/>
  <c r="K130" i="7" s="1"/>
  <c r="AD129" i="3"/>
  <c r="J129" i="7" s="1"/>
  <c r="K129" i="7" s="1"/>
  <c r="AD113" i="3"/>
  <c r="J113" i="7" s="1"/>
  <c r="K113" i="7" s="1"/>
  <c r="L113" i="7" s="1"/>
  <c r="P113" i="7" s="1"/>
  <c r="AD95" i="3"/>
  <c r="J95" i="7" s="1"/>
  <c r="K95" i="7" s="1"/>
  <c r="AD79" i="3"/>
  <c r="J79" i="7" s="1"/>
  <c r="K79" i="7" s="1"/>
  <c r="L79" i="7" s="1"/>
  <c r="P79" i="7" s="1"/>
  <c r="AD62" i="3"/>
  <c r="J62" i="7" s="1"/>
  <c r="K62" i="7" s="1"/>
  <c r="L62" i="7" s="1"/>
  <c r="P62" i="7" s="1"/>
  <c r="AD45" i="3"/>
  <c r="J45" i="7" s="1"/>
  <c r="K45" i="7" s="1"/>
  <c r="AD27" i="3"/>
  <c r="J27" i="7" s="1"/>
  <c r="K27" i="7" s="1"/>
  <c r="L27" i="7" s="1"/>
  <c r="P27" i="7" s="1"/>
  <c r="AD11" i="3"/>
  <c r="J11" i="7" s="1"/>
  <c r="K11" i="7" s="1"/>
  <c r="L11" i="7" s="1"/>
  <c r="P11" i="7" s="1"/>
  <c r="R140" i="3"/>
  <c r="Z140" i="3"/>
  <c r="AD140" i="3" s="1"/>
  <c r="J140" i="7" s="1"/>
  <c r="K140" i="7" s="1"/>
  <c r="L140" i="7" s="1"/>
  <c r="P140" i="7" s="1"/>
  <c r="R122" i="3"/>
  <c r="AD21" i="3"/>
  <c r="J21" i="7" s="1"/>
  <c r="K21" i="7" s="1"/>
  <c r="L21" i="7" s="1"/>
  <c r="P21" i="7" s="1"/>
  <c r="F263" i="2"/>
  <c r="F199" i="2"/>
  <c r="C263" i="2"/>
  <c r="M263" i="8"/>
  <c r="R199" i="3"/>
  <c r="L108" i="3"/>
  <c r="AA108" i="3" s="1"/>
  <c r="R88" i="3"/>
  <c r="R72" i="3"/>
  <c r="R103" i="3"/>
  <c r="R102" i="3"/>
  <c r="R53" i="3"/>
  <c r="G35" i="3"/>
  <c r="Z35" i="3" s="1"/>
  <c r="R120" i="3"/>
  <c r="L263" i="3"/>
  <c r="R50" i="3"/>
  <c r="L111" i="3"/>
  <c r="AA111" i="3" s="1"/>
  <c r="R136" i="3"/>
  <c r="R104" i="3"/>
  <c r="R52" i="3"/>
  <c r="R130" i="3"/>
  <c r="R55" i="3"/>
  <c r="R54" i="3"/>
  <c r="R20" i="3"/>
  <c r="R14" i="3"/>
  <c r="R107" i="3"/>
  <c r="R18" i="3"/>
  <c r="R7" i="3"/>
  <c r="R51" i="3"/>
  <c r="R25" i="3"/>
  <c r="R24" i="3"/>
  <c r="R113" i="3"/>
  <c r="R106" i="3"/>
  <c r="R76" i="3"/>
  <c r="R43" i="3"/>
  <c r="R58" i="3"/>
  <c r="R75" i="3"/>
  <c r="R41" i="3"/>
  <c r="R39" i="3"/>
  <c r="R95" i="3"/>
  <c r="R22" i="3"/>
  <c r="R21" i="3"/>
  <c r="R74" i="3"/>
  <c r="R135" i="3"/>
  <c r="R87" i="3"/>
  <c r="R38" i="3"/>
  <c r="R134" i="3"/>
  <c r="R118" i="3"/>
  <c r="R86" i="3"/>
  <c r="R37" i="3"/>
  <c r="R71" i="3"/>
  <c r="R15" i="3"/>
  <c r="R133" i="3"/>
  <c r="R101" i="3"/>
  <c r="R85" i="3"/>
  <c r="R36" i="3"/>
  <c r="R70" i="3"/>
  <c r="R116" i="3"/>
  <c r="R100" i="3"/>
  <c r="R84" i="3"/>
  <c r="R69" i="3"/>
  <c r="R6" i="3"/>
  <c r="R48" i="3"/>
  <c r="R68" i="3"/>
  <c r="R79" i="3"/>
  <c r="R12" i="3"/>
  <c r="R141" i="3"/>
  <c r="R61" i="3"/>
  <c r="R27" i="3"/>
  <c r="R8" i="3"/>
  <c r="R40" i="3"/>
  <c r="R125" i="3"/>
  <c r="R109" i="3"/>
  <c r="R77" i="3"/>
  <c r="R44" i="3"/>
  <c r="R11" i="3"/>
  <c r="R23" i="3"/>
  <c r="R105" i="3"/>
  <c r="R96" i="3"/>
  <c r="R64" i="3"/>
  <c r="R47" i="3"/>
  <c r="R30" i="3"/>
  <c r="R143" i="3"/>
  <c r="R110" i="3"/>
  <c r="R78" i="3"/>
  <c r="R45" i="3"/>
  <c r="R137" i="3"/>
  <c r="R124" i="3"/>
  <c r="R60" i="3"/>
  <c r="R26" i="3"/>
  <c r="R10" i="3"/>
  <c r="R138" i="3"/>
  <c r="R90" i="3"/>
  <c r="R129" i="3"/>
  <c r="R139" i="3"/>
  <c r="R123" i="3"/>
  <c r="R91" i="3"/>
  <c r="R59" i="3"/>
  <c r="R42" i="3"/>
  <c r="R9" i="3"/>
  <c r="R128" i="3"/>
  <c r="R93" i="3"/>
  <c r="R127" i="3"/>
  <c r="R126" i="3"/>
  <c r="R17" i="3"/>
  <c r="R89" i="3"/>
  <c r="R57" i="3"/>
  <c r="R73" i="3"/>
  <c r="R112" i="3"/>
  <c r="R80" i="3"/>
  <c r="R142" i="3"/>
  <c r="R62" i="3"/>
  <c r="R28" i="3"/>
  <c r="R94" i="3"/>
  <c r="R92" i="3"/>
  <c r="R121" i="3"/>
  <c r="R19" i="3"/>
  <c r="R117" i="3"/>
  <c r="R132" i="3"/>
  <c r="R131" i="3"/>
  <c r="R99" i="3"/>
  <c r="R83" i="3"/>
  <c r="R114" i="3"/>
  <c r="R98" i="3"/>
  <c r="R82" i="3"/>
  <c r="R49" i="3"/>
  <c r="R33" i="3"/>
  <c r="R16" i="3"/>
  <c r="R13" i="3"/>
  <c r="R115" i="3"/>
  <c r="R67" i="3"/>
  <c r="R34" i="3"/>
  <c r="R97" i="3"/>
  <c r="R81" i="3"/>
  <c r="R65" i="3"/>
  <c r="R32" i="3"/>
  <c r="R63" i="3"/>
  <c r="R46" i="3"/>
  <c r="R29" i="3"/>
  <c r="R66" i="3"/>
  <c r="R263" i="3" l="1"/>
  <c r="F66" i="2"/>
  <c r="F37" i="2"/>
  <c r="F35" i="2" l="1"/>
  <c r="E263" i="5" l="1"/>
  <c r="G111" i="5"/>
  <c r="J111" i="5" s="1"/>
  <c r="G102" i="5"/>
  <c r="J102" i="5" s="1"/>
  <c r="G93" i="5"/>
  <c r="J93" i="5" s="1"/>
  <c r="G90" i="5" l="1"/>
  <c r="J90" i="5" s="1"/>
  <c r="G119" i="7" l="1"/>
  <c r="I119" i="7"/>
  <c r="G36" i="7"/>
  <c r="I36" i="7"/>
  <c r="L36" i="7" s="1"/>
  <c r="P36" i="7" s="1"/>
  <c r="G38" i="7"/>
  <c r="I38" i="7"/>
  <c r="L38" i="7" s="1"/>
  <c r="P38" i="7" s="1"/>
  <c r="G134" i="7"/>
  <c r="I134" i="7"/>
  <c r="L134" i="7" s="1"/>
  <c r="P134" i="7" s="1"/>
  <c r="G90" i="7"/>
  <c r="I90" i="7"/>
  <c r="L90" i="7" s="1"/>
  <c r="P90" i="7" s="1"/>
  <c r="G93" i="7"/>
  <c r="I93" i="7"/>
  <c r="L93" i="7" s="1"/>
  <c r="P93" i="7" s="1"/>
  <c r="I95" i="7"/>
  <c r="L95" i="7" s="1"/>
  <c r="P95" i="7" s="1"/>
  <c r="G95" i="7"/>
  <c r="I111" i="7"/>
  <c r="G111" i="7"/>
  <c r="G109" i="7"/>
  <c r="I109" i="7"/>
  <c r="L109" i="7" s="1"/>
  <c r="P109" i="7" s="1"/>
  <c r="G116" i="7"/>
  <c r="I116" i="7"/>
  <c r="L116" i="7" s="1"/>
  <c r="P116" i="7" s="1"/>
  <c r="G103" i="7"/>
  <c r="I103" i="7"/>
  <c r="L103" i="7" s="1"/>
  <c r="P103" i="7" s="1"/>
  <c r="G124" i="7"/>
  <c r="I124" i="7"/>
  <c r="L124" i="7" s="1"/>
  <c r="P124" i="7" s="1"/>
  <c r="I127" i="7"/>
  <c r="L127" i="7" s="1"/>
  <c r="P127" i="7" s="1"/>
  <c r="G127" i="7"/>
  <c r="G130" i="7"/>
  <c r="I130" i="7"/>
  <c r="L130" i="7" s="1"/>
  <c r="P130" i="7" s="1"/>
  <c r="G45" i="7"/>
  <c r="I45" i="7"/>
  <c r="L45" i="7" s="1"/>
  <c r="P45" i="7" s="1"/>
  <c r="I59" i="7"/>
  <c r="L59" i="7" s="1"/>
  <c r="P59" i="7" s="1"/>
  <c r="G59" i="7"/>
  <c r="I91" i="7"/>
  <c r="L91" i="7" s="1"/>
  <c r="P91" i="7" s="1"/>
  <c r="G91" i="7"/>
  <c r="G96" i="7"/>
  <c r="I96" i="7"/>
  <c r="L96" i="7" s="1"/>
  <c r="P96" i="7" s="1"/>
  <c r="G129" i="7"/>
  <c r="I129" i="7"/>
  <c r="L129" i="7" s="1"/>
  <c r="P129" i="7" s="1"/>
  <c r="G102" i="7"/>
  <c r="I102" i="7"/>
  <c r="L102" i="7" s="1"/>
  <c r="P102" i="7" s="1"/>
  <c r="I107" i="7"/>
  <c r="L107" i="7" s="1"/>
  <c r="P107" i="7" s="1"/>
  <c r="G107" i="7"/>
  <c r="G110" i="7"/>
  <c r="I110" i="7"/>
  <c r="L110" i="7" s="1"/>
  <c r="P110" i="7" s="1"/>
  <c r="G118" i="7"/>
  <c r="I118" i="7"/>
  <c r="L118" i="7" s="1"/>
  <c r="P118" i="7" s="1"/>
  <c r="Q111" i="3"/>
  <c r="AB111" i="3" s="1"/>
  <c r="AD111" i="3" s="1"/>
  <c r="J111" i="7" s="1"/>
  <c r="K111" i="7" s="1"/>
  <c r="Q35" i="3"/>
  <c r="AB35" i="3" s="1"/>
  <c r="L111" i="7" l="1"/>
  <c r="P111" i="7" s="1"/>
  <c r="Q108" i="3"/>
  <c r="AB108" i="3" s="1"/>
  <c r="AD108" i="3" s="1"/>
  <c r="J108" i="7" s="1"/>
  <c r="K108" i="7" s="1"/>
  <c r="L108" i="7" s="1"/>
  <c r="P108" i="7" s="1"/>
  <c r="R111" i="3"/>
  <c r="L35" i="3"/>
  <c r="AA35" i="3" s="1"/>
  <c r="AD35" i="3" s="1"/>
  <c r="J35" i="7" s="1"/>
  <c r="K35" i="7" s="1"/>
  <c r="L35" i="7" s="1"/>
  <c r="P35" i="7" s="1"/>
  <c r="Q119" i="3"/>
  <c r="AB119" i="3" s="1"/>
  <c r="AD119" i="3" s="1"/>
  <c r="J119" i="7" s="1"/>
  <c r="K119" i="7" s="1"/>
  <c r="L119" i="7" s="1"/>
  <c r="P119" i="7" s="1"/>
  <c r="R108" i="3" l="1"/>
  <c r="R119" i="3"/>
  <c r="R35" i="3"/>
  <c r="L263" i="8"/>
  <c r="L265" i="8" s="1"/>
  <c r="M265" i="8" l="1"/>
  <c r="E263" i="7" l="1"/>
  <c r="D263" i="7"/>
  <c r="D265" i="7" s="1"/>
  <c r="G263" i="7" l="1"/>
  <c r="P263" i="3" l="1"/>
  <c r="P265" i="3"/>
  <c r="K263" i="3" l="1"/>
  <c r="G5" i="5"/>
  <c r="Q5" i="3" l="1"/>
  <c r="D263" i="5" l="1"/>
  <c r="C263" i="5"/>
  <c r="F263" i="3"/>
  <c r="V5" i="3" l="1"/>
  <c r="V265" i="3" s="1"/>
  <c r="W5" i="3"/>
  <c r="X5" i="3"/>
  <c r="X263" i="3" l="1"/>
  <c r="J273" i="1"/>
  <c r="W265" i="3" l="1"/>
  <c r="X265" i="3"/>
  <c r="I5" i="7"/>
  <c r="F5" i="2" l="1"/>
  <c r="F265" i="2" s="1"/>
  <c r="G31" i="2" s="1"/>
  <c r="G131" i="2" l="1"/>
  <c r="G56" i="2"/>
  <c r="C56" i="1" s="1"/>
  <c r="D265" i="5"/>
  <c r="C265" i="5"/>
  <c r="J5" i="5"/>
  <c r="E265" i="7"/>
  <c r="G5" i="7"/>
  <c r="O265" i="3"/>
  <c r="N265" i="3"/>
  <c r="M265" i="3"/>
  <c r="K265" i="3"/>
  <c r="J265" i="3"/>
  <c r="I265" i="3"/>
  <c r="H265" i="3"/>
  <c r="F265" i="3"/>
  <c r="E265" i="3"/>
  <c r="D265" i="3"/>
  <c r="C265" i="3"/>
  <c r="L5" i="3"/>
  <c r="AA5" i="3" s="1"/>
  <c r="G5" i="3"/>
  <c r="O273" i="1"/>
  <c r="P271" i="1"/>
  <c r="P270" i="1"/>
  <c r="P269" i="1"/>
  <c r="P268" i="1"/>
  <c r="F271" i="8"/>
  <c r="F270" i="8"/>
  <c r="F269" i="8"/>
  <c r="F268" i="8"/>
  <c r="AB5" i="3" l="1"/>
  <c r="Z5" i="3"/>
  <c r="P273" i="1"/>
  <c r="F273" i="8"/>
  <c r="R5" i="3"/>
  <c r="G263" i="3"/>
  <c r="G263" i="5"/>
  <c r="G265" i="5" s="1"/>
  <c r="I265" i="7"/>
  <c r="G258" i="2" l="1"/>
  <c r="G262" i="2"/>
  <c r="G255" i="2"/>
  <c r="G265" i="3"/>
  <c r="Z265" i="3" s="1"/>
  <c r="C31" i="1"/>
  <c r="Q265" i="3"/>
  <c r="AB265" i="3" s="1"/>
  <c r="L265" i="3"/>
  <c r="AA265" i="3" s="1"/>
  <c r="AD5" i="3"/>
  <c r="J5" i="7" s="1"/>
  <c r="K5" i="7" s="1"/>
  <c r="L5" i="7" s="1"/>
  <c r="P5" i="7" s="1"/>
  <c r="R265" i="3"/>
  <c r="T56" i="3" s="1"/>
  <c r="D56" i="1" s="1"/>
  <c r="J263" i="5"/>
  <c r="AD265" i="3" l="1"/>
  <c r="T31" i="3"/>
  <c r="D31" i="1" s="1"/>
  <c r="T262" i="3"/>
  <c r="D262" i="1" s="1"/>
  <c r="T256" i="3"/>
  <c r="D256" i="1" s="1"/>
  <c r="T226" i="3"/>
  <c r="D226" i="1" s="1"/>
  <c r="T238" i="3"/>
  <c r="D238" i="1" s="1"/>
  <c r="T252" i="3"/>
  <c r="D252" i="1" s="1"/>
  <c r="T242" i="3"/>
  <c r="D242" i="1" s="1"/>
  <c r="T234" i="3"/>
  <c r="D234" i="1" s="1"/>
  <c r="T221" i="3"/>
  <c r="D221" i="1" s="1"/>
  <c r="T259" i="3"/>
  <c r="D259" i="1" s="1"/>
  <c r="T243" i="3"/>
  <c r="D243" i="1" s="1"/>
  <c r="T239" i="3"/>
  <c r="D239" i="1" s="1"/>
  <c r="T254" i="3"/>
  <c r="D254" i="1" s="1"/>
  <c r="T211" i="3"/>
  <c r="D211" i="1" s="1"/>
  <c r="T257" i="3"/>
  <c r="D257" i="1" s="1"/>
  <c r="T251" i="3"/>
  <c r="D251" i="1" s="1"/>
  <c r="T235" i="3"/>
  <c r="D235" i="1" s="1"/>
  <c r="T248" i="3"/>
  <c r="D248" i="1" s="1"/>
  <c r="T240" i="3"/>
  <c r="D240" i="1" s="1"/>
  <c r="T219" i="3"/>
  <c r="D219" i="1" s="1"/>
  <c r="T223" i="3"/>
  <c r="D223" i="1" s="1"/>
  <c r="T222" i="3"/>
  <c r="D222" i="1" s="1"/>
  <c r="T225" i="3"/>
  <c r="D225" i="1" s="1"/>
  <c r="T249" i="3"/>
  <c r="D249" i="1" s="1"/>
  <c r="T241" i="3"/>
  <c r="D241" i="1" s="1"/>
  <c r="T244" i="3"/>
  <c r="D244" i="1" s="1"/>
  <c r="T227" i="3"/>
  <c r="D227" i="1" s="1"/>
  <c r="T215" i="3"/>
  <c r="D215" i="1" s="1"/>
  <c r="T232" i="3"/>
  <c r="D232" i="1" s="1"/>
  <c r="T216" i="3"/>
  <c r="D216" i="1" s="1"/>
  <c r="T217" i="3"/>
  <c r="D217" i="1" s="1"/>
  <c r="T224" i="3"/>
  <c r="D224" i="1" s="1"/>
  <c r="T212" i="3"/>
  <c r="D212" i="1" s="1"/>
  <c r="T255" i="3"/>
  <c r="D255" i="1" s="1"/>
  <c r="T258" i="3"/>
  <c r="D258" i="1" s="1"/>
  <c r="T237" i="3"/>
  <c r="D237" i="1" s="1"/>
  <c r="T236" i="3"/>
  <c r="D236" i="1" s="1"/>
  <c r="T260" i="3"/>
  <c r="D260" i="1" s="1"/>
  <c r="T247" i="3"/>
  <c r="D247" i="1" s="1"/>
  <c r="T228" i="3"/>
  <c r="D228" i="1" s="1"/>
  <c r="T220" i="3"/>
  <c r="D220" i="1" s="1"/>
  <c r="T233" i="3"/>
  <c r="D233" i="1" s="1"/>
  <c r="T218" i="3"/>
  <c r="D218" i="1" s="1"/>
  <c r="T253" i="3"/>
  <c r="D253" i="1" s="1"/>
  <c r="T250" i="3"/>
  <c r="D250" i="1" s="1"/>
  <c r="T213" i="3"/>
  <c r="D213" i="1" s="1"/>
  <c r="T261" i="3"/>
  <c r="D261" i="1" s="1"/>
  <c r="T246" i="3"/>
  <c r="D246" i="1" s="1"/>
  <c r="T245" i="3"/>
  <c r="D245" i="1" s="1"/>
  <c r="T214" i="3"/>
  <c r="D214" i="1" s="1"/>
  <c r="T230" i="3"/>
  <c r="D230" i="1" s="1"/>
  <c r="T229" i="3"/>
  <c r="D229" i="1" s="1"/>
  <c r="T231" i="3"/>
  <c r="D231" i="1" s="1"/>
  <c r="G216" i="2"/>
  <c r="C216" i="1" s="1"/>
  <c r="G217" i="2"/>
  <c r="C217" i="1" s="1"/>
  <c r="G218" i="2"/>
  <c r="C218" i="1" s="1"/>
  <c r="G251" i="2"/>
  <c r="C251" i="1" s="1"/>
  <c r="G252" i="2"/>
  <c r="C252" i="1" s="1"/>
  <c r="G237" i="2"/>
  <c r="C237" i="1" s="1"/>
  <c r="G222" i="2"/>
  <c r="C222" i="1" s="1"/>
  <c r="G232" i="2"/>
  <c r="C232" i="1" s="1"/>
  <c r="G233" i="2"/>
  <c r="C233" i="1" s="1"/>
  <c r="G219" i="2"/>
  <c r="C219" i="1" s="1"/>
  <c r="G220" i="2"/>
  <c r="C220" i="1" s="1"/>
  <c r="G253" i="2"/>
  <c r="C253" i="1" s="1"/>
  <c r="G238" i="2"/>
  <c r="C238" i="1" s="1"/>
  <c r="G249" i="2"/>
  <c r="C249" i="1" s="1"/>
  <c r="G250" i="2"/>
  <c r="C250" i="1" s="1"/>
  <c r="G248" i="2"/>
  <c r="C248" i="1" s="1"/>
  <c r="G234" i="2"/>
  <c r="C234" i="1" s="1"/>
  <c r="G235" i="2"/>
  <c r="C235" i="1" s="1"/>
  <c r="G236" i="2"/>
  <c r="C236" i="1" s="1"/>
  <c r="G221" i="2"/>
  <c r="C221" i="1" s="1"/>
  <c r="G254" i="2"/>
  <c r="C254" i="1" s="1"/>
  <c r="G215" i="2"/>
  <c r="C215" i="1" s="1"/>
  <c r="G261" i="2"/>
  <c r="C261" i="1" s="1"/>
  <c r="G245" i="2"/>
  <c r="C245" i="1" s="1"/>
  <c r="G230" i="2"/>
  <c r="C230" i="1" s="1"/>
  <c r="G228" i="2"/>
  <c r="C228" i="1" s="1"/>
  <c r="G224" i="2"/>
  <c r="C224" i="1" s="1"/>
  <c r="G243" i="2"/>
  <c r="C243" i="1" s="1"/>
  <c r="G246" i="2"/>
  <c r="C246" i="1" s="1"/>
  <c r="G244" i="2"/>
  <c r="C244" i="1" s="1"/>
  <c r="C255" i="1"/>
  <c r="G223" i="2"/>
  <c r="C223" i="1" s="1"/>
  <c r="C262" i="1"/>
  <c r="G260" i="2"/>
  <c r="C260" i="1" s="1"/>
  <c r="G213" i="2"/>
  <c r="C213" i="1" s="1"/>
  <c r="G212" i="2"/>
  <c r="C212" i="1" s="1"/>
  <c r="G259" i="2"/>
  <c r="C259" i="1" s="1"/>
  <c r="G231" i="2"/>
  <c r="C231" i="1" s="1"/>
  <c r="G211" i="2"/>
  <c r="C211" i="1" s="1"/>
  <c r="G257" i="2"/>
  <c r="C257" i="1" s="1"/>
  <c r="G242" i="2"/>
  <c r="C242" i="1" s="1"/>
  <c r="G226" i="2"/>
  <c r="C226" i="1" s="1"/>
  <c r="G214" i="2"/>
  <c r="C214" i="1" s="1"/>
  <c r="G225" i="2"/>
  <c r="C225" i="1" s="1"/>
  <c r="G247" i="2"/>
  <c r="C247" i="1" s="1"/>
  <c r="G229" i="2"/>
  <c r="C229" i="1" s="1"/>
  <c r="G241" i="2"/>
  <c r="C241" i="1" s="1"/>
  <c r="G256" i="2"/>
  <c r="C256" i="1" s="1"/>
  <c r="G240" i="2"/>
  <c r="C240" i="1" s="1"/>
  <c r="G227" i="2"/>
  <c r="C227" i="1" s="1"/>
  <c r="C258" i="1"/>
  <c r="G239" i="2"/>
  <c r="C239" i="1" s="1"/>
  <c r="G210" i="2"/>
  <c r="C210" i="1" s="1"/>
  <c r="T155" i="3"/>
  <c r="D155" i="1" s="1"/>
  <c r="T187" i="3"/>
  <c r="D187" i="1" s="1"/>
  <c r="T166" i="3"/>
  <c r="D166" i="1" s="1"/>
  <c r="T207" i="3"/>
  <c r="D207" i="1" s="1"/>
  <c r="T206" i="3"/>
  <c r="D206" i="1" s="1"/>
  <c r="T171" i="3"/>
  <c r="D171" i="1" s="1"/>
  <c r="T159" i="3"/>
  <c r="D159" i="1" s="1"/>
  <c r="T204" i="3"/>
  <c r="D204" i="1" s="1"/>
  <c r="T179" i="3"/>
  <c r="D179" i="1" s="1"/>
  <c r="T205" i="3"/>
  <c r="D205" i="1" s="1"/>
  <c r="T190" i="3"/>
  <c r="D190" i="1" s="1"/>
  <c r="T150" i="3"/>
  <c r="D150" i="1" s="1"/>
  <c r="T182" i="3"/>
  <c r="D182" i="1" s="1"/>
  <c r="T158" i="3"/>
  <c r="D158" i="1" s="1"/>
  <c r="T203" i="3"/>
  <c r="D203" i="1" s="1"/>
  <c r="T149" i="3"/>
  <c r="D149" i="1" s="1"/>
  <c r="T181" i="3"/>
  <c r="D181" i="1" s="1"/>
  <c r="T172" i="3"/>
  <c r="D172" i="1" s="1"/>
  <c r="T153" i="3"/>
  <c r="D153" i="1" s="1"/>
  <c r="T180" i="3"/>
  <c r="D180" i="1" s="1"/>
  <c r="T183" i="3"/>
  <c r="D183" i="1" s="1"/>
  <c r="T173" i="3"/>
  <c r="D173" i="1" s="1"/>
  <c r="T174" i="3"/>
  <c r="D174" i="1" s="1"/>
  <c r="T148" i="3"/>
  <c r="D148" i="1" s="1"/>
  <c r="T146" i="3"/>
  <c r="D146" i="1" s="1"/>
  <c r="T154" i="3"/>
  <c r="D154" i="1" s="1"/>
  <c r="T175" i="3"/>
  <c r="D175" i="1" s="1"/>
  <c r="T198" i="3"/>
  <c r="D198" i="1" s="1"/>
  <c r="T169" i="3"/>
  <c r="D169" i="1" s="1"/>
  <c r="T200" i="3"/>
  <c r="D200" i="1" s="1"/>
  <c r="T144" i="3"/>
  <c r="D144" i="1" s="1"/>
  <c r="T201" i="3"/>
  <c r="D201" i="1" s="1"/>
  <c r="T185" i="3"/>
  <c r="D185" i="1" s="1"/>
  <c r="T145" i="3"/>
  <c r="D145" i="1" s="1"/>
  <c r="T162" i="3"/>
  <c r="D162" i="1" s="1"/>
  <c r="T152" i="3"/>
  <c r="D152" i="1" s="1"/>
  <c r="T197" i="3"/>
  <c r="D197" i="1" s="1"/>
  <c r="T178" i="3"/>
  <c r="D178" i="1" s="1"/>
  <c r="T196" i="3"/>
  <c r="D196" i="1" s="1"/>
  <c r="T192" i="3"/>
  <c r="D192" i="1" s="1"/>
  <c r="T210" i="3"/>
  <c r="D210" i="1" s="1"/>
  <c r="T160" i="3"/>
  <c r="D160" i="1" s="1"/>
  <c r="T167" i="3"/>
  <c r="D167" i="1" s="1"/>
  <c r="T151" i="3"/>
  <c r="D151" i="1" s="1"/>
  <c r="T188" i="3"/>
  <c r="D188" i="1" s="1"/>
  <c r="T147" i="3"/>
  <c r="D147" i="1" s="1"/>
  <c r="T156" i="3"/>
  <c r="D156" i="1" s="1"/>
  <c r="T176" i="3"/>
  <c r="D176" i="1" s="1"/>
  <c r="T209" i="3"/>
  <c r="D209" i="1" s="1"/>
  <c r="T186" i="3"/>
  <c r="D186" i="1" s="1"/>
  <c r="T170" i="3"/>
  <c r="D170" i="1" s="1"/>
  <c r="T202" i="3"/>
  <c r="D202" i="1" s="1"/>
  <c r="T194" i="3"/>
  <c r="D194" i="1" s="1"/>
  <c r="T163" i="3"/>
  <c r="D163" i="1" s="1"/>
  <c r="T189" i="3"/>
  <c r="D189" i="1" s="1"/>
  <c r="T208" i="3"/>
  <c r="D208" i="1" s="1"/>
  <c r="T191" i="3"/>
  <c r="D191" i="1" s="1"/>
  <c r="T168" i="3"/>
  <c r="D168" i="1" s="1"/>
  <c r="T193" i="3"/>
  <c r="D193" i="1" s="1"/>
  <c r="T177" i="3"/>
  <c r="D177" i="1" s="1"/>
  <c r="T164" i="3"/>
  <c r="D164" i="1" s="1"/>
  <c r="T165" i="3"/>
  <c r="D165" i="1" s="1"/>
  <c r="T157" i="3"/>
  <c r="D157" i="1" s="1"/>
  <c r="T195" i="3"/>
  <c r="D195" i="1" s="1"/>
  <c r="T184" i="3"/>
  <c r="D184" i="1" s="1"/>
  <c r="T161" i="3"/>
  <c r="D161" i="1" s="1"/>
  <c r="T143" i="3"/>
  <c r="D143" i="1" s="1"/>
  <c r="T199" i="3"/>
  <c r="D199" i="1" s="1"/>
  <c r="G176" i="2"/>
  <c r="C176" i="1" s="1"/>
  <c r="G149" i="2"/>
  <c r="C149" i="1" s="1"/>
  <c r="G161" i="2"/>
  <c r="C161" i="1" s="1"/>
  <c r="G177" i="2"/>
  <c r="C177" i="1" s="1"/>
  <c r="G193" i="2"/>
  <c r="C193" i="1" s="1"/>
  <c r="G209" i="2"/>
  <c r="C209" i="1" s="1"/>
  <c r="G150" i="2"/>
  <c r="C150" i="1" s="1"/>
  <c r="G192" i="2"/>
  <c r="C192" i="1" s="1"/>
  <c r="G160" i="2"/>
  <c r="C160" i="1" s="1"/>
  <c r="G208" i="2"/>
  <c r="C208" i="1" s="1"/>
  <c r="G194" i="2"/>
  <c r="C194" i="1" s="1"/>
  <c r="G152" i="2"/>
  <c r="C152" i="1" s="1"/>
  <c r="G167" i="2"/>
  <c r="C167" i="1" s="1"/>
  <c r="G195" i="2"/>
  <c r="C195" i="1" s="1"/>
  <c r="G162" i="2"/>
  <c r="C162" i="1" s="1"/>
  <c r="G196" i="2"/>
  <c r="C196" i="1" s="1"/>
  <c r="G163" i="2"/>
  <c r="C163" i="1" s="1"/>
  <c r="G151" i="2"/>
  <c r="C151" i="1" s="1"/>
  <c r="G198" i="2"/>
  <c r="C198" i="1" s="1"/>
  <c r="G165" i="2"/>
  <c r="C165" i="1" s="1"/>
  <c r="G166" i="2"/>
  <c r="C166" i="1" s="1"/>
  <c r="G200" i="2"/>
  <c r="C200" i="1" s="1"/>
  <c r="G168" i="2"/>
  <c r="C168" i="1" s="1"/>
  <c r="G178" i="2"/>
  <c r="C178" i="1" s="1"/>
  <c r="G197" i="2"/>
  <c r="C197" i="1" s="1"/>
  <c r="G164" i="2"/>
  <c r="C164" i="1" s="1"/>
  <c r="G179" i="2"/>
  <c r="C179" i="1" s="1"/>
  <c r="G180" i="2"/>
  <c r="C180" i="1" s="1"/>
  <c r="G181" i="2"/>
  <c r="C181" i="1" s="1"/>
  <c r="G182" i="2"/>
  <c r="C182" i="1" s="1"/>
  <c r="G204" i="2"/>
  <c r="C204" i="1" s="1"/>
  <c r="G206" i="2"/>
  <c r="C206" i="1" s="1"/>
  <c r="G188" i="2"/>
  <c r="C188" i="1" s="1"/>
  <c r="G201" i="2"/>
  <c r="C201" i="1" s="1"/>
  <c r="G184" i="2"/>
  <c r="C184" i="1" s="1"/>
  <c r="G189" i="2"/>
  <c r="C189" i="1" s="1"/>
  <c r="G156" i="2"/>
  <c r="C156" i="1" s="1"/>
  <c r="G185" i="2"/>
  <c r="C185" i="1" s="1"/>
  <c r="G191" i="2"/>
  <c r="C191" i="1" s="1"/>
  <c r="G148" i="2"/>
  <c r="C148" i="1" s="1"/>
  <c r="G146" i="2"/>
  <c r="C146" i="1" s="1"/>
  <c r="G153" i="2"/>
  <c r="C153" i="1" s="1"/>
  <c r="G175" i="2"/>
  <c r="C175" i="1" s="1"/>
  <c r="G143" i="2"/>
  <c r="C143" i="1" s="1"/>
  <c r="G203" i="2"/>
  <c r="C203" i="1" s="1"/>
  <c r="G142" i="2"/>
  <c r="C142" i="1" s="1"/>
  <c r="G171" i="2"/>
  <c r="C171" i="1" s="1"/>
  <c r="G205" i="2"/>
  <c r="C205" i="1" s="1"/>
  <c r="G155" i="2"/>
  <c r="C155" i="1" s="1"/>
  <c r="G202" i="2"/>
  <c r="C202" i="1" s="1"/>
  <c r="G207" i="2"/>
  <c r="C207" i="1" s="1"/>
  <c r="G172" i="2"/>
  <c r="C172" i="1" s="1"/>
  <c r="G145" i="2"/>
  <c r="C145" i="1" s="1"/>
  <c r="G190" i="2"/>
  <c r="C190" i="1" s="1"/>
  <c r="G174" i="2"/>
  <c r="C174" i="1" s="1"/>
  <c r="G158" i="2"/>
  <c r="C158" i="1" s="1"/>
  <c r="G169" i="2"/>
  <c r="C169" i="1" s="1"/>
  <c r="G187" i="2"/>
  <c r="C187" i="1" s="1"/>
  <c r="G183" i="2"/>
  <c r="C183" i="1" s="1"/>
  <c r="G173" i="2"/>
  <c r="C173" i="1" s="1"/>
  <c r="G186" i="2"/>
  <c r="C186" i="1" s="1"/>
  <c r="G154" i="2"/>
  <c r="C154" i="1" s="1"/>
  <c r="G144" i="2"/>
  <c r="C144" i="1" s="1"/>
  <c r="G170" i="2"/>
  <c r="C170" i="1" s="1"/>
  <c r="G159" i="2"/>
  <c r="C159" i="1" s="1"/>
  <c r="G157" i="2"/>
  <c r="C157" i="1" s="1"/>
  <c r="G147" i="2"/>
  <c r="C147" i="1" s="1"/>
  <c r="G199" i="2"/>
  <c r="C199" i="1" s="1"/>
  <c r="G140" i="2"/>
  <c r="C140" i="1" s="1"/>
  <c r="G141" i="2"/>
  <c r="C141" i="1" s="1"/>
  <c r="T8" i="3"/>
  <c r="D8" i="1" s="1"/>
  <c r="T24" i="3"/>
  <c r="D24" i="1" s="1"/>
  <c r="T41" i="3"/>
  <c r="D41" i="1" s="1"/>
  <c r="T58" i="3"/>
  <c r="D58" i="1" s="1"/>
  <c r="T74" i="3"/>
  <c r="D74" i="1" s="1"/>
  <c r="T18" i="3"/>
  <c r="D18" i="1" s="1"/>
  <c r="T36" i="3"/>
  <c r="D36" i="1" s="1"/>
  <c r="T53" i="3"/>
  <c r="D53" i="1" s="1"/>
  <c r="T71" i="3"/>
  <c r="D71" i="1" s="1"/>
  <c r="T88" i="3"/>
  <c r="D88" i="1" s="1"/>
  <c r="T104" i="3"/>
  <c r="D104" i="1" s="1"/>
  <c r="T120" i="3"/>
  <c r="D120" i="1" s="1"/>
  <c r="T136" i="3"/>
  <c r="D136" i="1" s="1"/>
  <c r="T19" i="3"/>
  <c r="D19" i="1" s="1"/>
  <c r="T37" i="3"/>
  <c r="D37" i="1" s="1"/>
  <c r="T54" i="3"/>
  <c r="D54" i="1" s="1"/>
  <c r="T72" i="3"/>
  <c r="D72" i="1" s="1"/>
  <c r="T89" i="3"/>
  <c r="D89" i="1" s="1"/>
  <c r="T105" i="3"/>
  <c r="D105" i="1" s="1"/>
  <c r="T121" i="3"/>
  <c r="D121" i="1" s="1"/>
  <c r="T137" i="3"/>
  <c r="D137" i="1" s="1"/>
  <c r="T20" i="3"/>
  <c r="D20" i="1" s="1"/>
  <c r="T38" i="3"/>
  <c r="D38" i="1" s="1"/>
  <c r="T55" i="3"/>
  <c r="D55" i="1" s="1"/>
  <c r="T73" i="3"/>
  <c r="D73" i="1" s="1"/>
  <c r="T90" i="3"/>
  <c r="D90" i="1" s="1"/>
  <c r="T106" i="3"/>
  <c r="D106" i="1" s="1"/>
  <c r="T122" i="3"/>
  <c r="D122" i="1" s="1"/>
  <c r="T138" i="3"/>
  <c r="D138" i="1" s="1"/>
  <c r="T7" i="3"/>
  <c r="D7" i="1" s="1"/>
  <c r="T25" i="3"/>
  <c r="D25" i="1" s="1"/>
  <c r="T43" i="3"/>
  <c r="D43" i="1" s="1"/>
  <c r="T61" i="3"/>
  <c r="D61" i="1" s="1"/>
  <c r="T78" i="3"/>
  <c r="D78" i="1" s="1"/>
  <c r="T94" i="3"/>
  <c r="D94" i="1" s="1"/>
  <c r="T110" i="3"/>
  <c r="D110" i="1" s="1"/>
  <c r="T126" i="3"/>
  <c r="D126" i="1" s="1"/>
  <c r="T142" i="3"/>
  <c r="D142" i="1" s="1"/>
  <c r="T9" i="3"/>
  <c r="D9" i="1" s="1"/>
  <c r="T26" i="3"/>
  <c r="D26" i="1" s="1"/>
  <c r="T44" i="3"/>
  <c r="D44" i="1" s="1"/>
  <c r="T62" i="3"/>
  <c r="D62" i="1" s="1"/>
  <c r="T79" i="3"/>
  <c r="D79" i="1" s="1"/>
  <c r="T95" i="3"/>
  <c r="D95" i="1" s="1"/>
  <c r="T111" i="3"/>
  <c r="D111" i="1" s="1"/>
  <c r="T127" i="3"/>
  <c r="D127" i="1" s="1"/>
  <c r="T29" i="3"/>
  <c r="D29" i="1" s="1"/>
  <c r="T52" i="3"/>
  <c r="D52" i="1" s="1"/>
  <c r="T81" i="3"/>
  <c r="D81" i="1" s="1"/>
  <c r="T102" i="3"/>
  <c r="D102" i="1" s="1"/>
  <c r="T128" i="3"/>
  <c r="D128" i="1" s="1"/>
  <c r="T30" i="3"/>
  <c r="D30" i="1" s="1"/>
  <c r="T57" i="3"/>
  <c r="D57" i="1" s="1"/>
  <c r="T82" i="3"/>
  <c r="D82" i="1" s="1"/>
  <c r="T103" i="3"/>
  <c r="D103" i="1" s="1"/>
  <c r="T129" i="3"/>
  <c r="D129" i="1" s="1"/>
  <c r="T34" i="3"/>
  <c r="D34" i="1" s="1"/>
  <c r="T64" i="3"/>
  <c r="D64" i="1" s="1"/>
  <c r="T112" i="3"/>
  <c r="D112" i="1" s="1"/>
  <c r="T6" i="3"/>
  <c r="D6" i="1" s="1"/>
  <c r="T32" i="3"/>
  <c r="D32" i="1" s="1"/>
  <c r="T59" i="3"/>
  <c r="D59" i="1" s="1"/>
  <c r="T83" i="3"/>
  <c r="D83" i="1" s="1"/>
  <c r="T107" i="3"/>
  <c r="D107" i="1" s="1"/>
  <c r="T130" i="3"/>
  <c r="D130" i="1" s="1"/>
  <c r="T10" i="3"/>
  <c r="D10" i="1" s="1"/>
  <c r="T33" i="3"/>
  <c r="D33" i="1" s="1"/>
  <c r="T60" i="3"/>
  <c r="D60" i="1" s="1"/>
  <c r="T84" i="3"/>
  <c r="D84" i="1" s="1"/>
  <c r="T108" i="3"/>
  <c r="D108" i="1" s="1"/>
  <c r="T131" i="3"/>
  <c r="D131" i="1" s="1"/>
  <c r="T12" i="3"/>
  <c r="D12" i="1" s="1"/>
  <c r="T86" i="3"/>
  <c r="D86" i="1" s="1"/>
  <c r="T11" i="3"/>
  <c r="D11" i="1" s="1"/>
  <c r="T63" i="3"/>
  <c r="D63" i="1" s="1"/>
  <c r="T85" i="3"/>
  <c r="D85" i="1" s="1"/>
  <c r="T109" i="3"/>
  <c r="D109" i="1" s="1"/>
  <c r="T132" i="3"/>
  <c r="D132" i="1" s="1"/>
  <c r="T35" i="3"/>
  <c r="D35" i="1" s="1"/>
  <c r="T133" i="3"/>
  <c r="D133" i="1" s="1"/>
  <c r="T46" i="3"/>
  <c r="D46" i="1" s="1"/>
  <c r="T87" i="3"/>
  <c r="D87" i="1" s="1"/>
  <c r="T119" i="3"/>
  <c r="D119" i="1" s="1"/>
  <c r="T14" i="3"/>
  <c r="D14" i="1" s="1"/>
  <c r="T96" i="3"/>
  <c r="D96" i="1" s="1"/>
  <c r="T51" i="3"/>
  <c r="D51" i="1" s="1"/>
  <c r="T65" i="3"/>
  <c r="D65" i="1" s="1"/>
  <c r="T47" i="3"/>
  <c r="D47" i="1" s="1"/>
  <c r="T91" i="3"/>
  <c r="D91" i="1" s="1"/>
  <c r="T123" i="3"/>
  <c r="D123" i="1" s="1"/>
  <c r="T48" i="3"/>
  <c r="D48" i="1" s="1"/>
  <c r="T49" i="3"/>
  <c r="D49" i="1" s="1"/>
  <c r="T50" i="3"/>
  <c r="D50" i="1" s="1"/>
  <c r="T134" i="3"/>
  <c r="D134" i="1" s="1"/>
  <c r="T16" i="3"/>
  <c r="D16" i="1" s="1"/>
  <c r="T135" i="3"/>
  <c r="D135" i="1" s="1"/>
  <c r="T17" i="3"/>
  <c r="D17" i="1" s="1"/>
  <c r="T98" i="3"/>
  <c r="D98" i="1" s="1"/>
  <c r="T139" i="3"/>
  <c r="D139" i="1" s="1"/>
  <c r="T13" i="3"/>
  <c r="D13" i="1" s="1"/>
  <c r="T92" i="3"/>
  <c r="D92" i="1" s="1"/>
  <c r="T124" i="3"/>
  <c r="D124" i="1" s="1"/>
  <c r="T93" i="3"/>
  <c r="D93" i="1" s="1"/>
  <c r="T125" i="3"/>
  <c r="D125" i="1" s="1"/>
  <c r="T97" i="3"/>
  <c r="D97" i="1" s="1"/>
  <c r="T15" i="3"/>
  <c r="D15" i="1" s="1"/>
  <c r="T117" i="3"/>
  <c r="D117" i="1" s="1"/>
  <c r="T42" i="3"/>
  <c r="D42" i="1" s="1"/>
  <c r="T45" i="3"/>
  <c r="D45" i="1" s="1"/>
  <c r="T67" i="3"/>
  <c r="D67" i="1" s="1"/>
  <c r="T118" i="3"/>
  <c r="D118" i="1" s="1"/>
  <c r="T140" i="3"/>
  <c r="D140" i="1" s="1"/>
  <c r="T75" i="3"/>
  <c r="D75" i="1" s="1"/>
  <c r="T76" i="3"/>
  <c r="D76" i="1" s="1"/>
  <c r="T21" i="3"/>
  <c r="D21" i="1" s="1"/>
  <c r="T77" i="3"/>
  <c r="D77" i="1" s="1"/>
  <c r="T22" i="3"/>
  <c r="D22" i="1" s="1"/>
  <c r="T80" i="3"/>
  <c r="D80" i="1" s="1"/>
  <c r="T23" i="3"/>
  <c r="D23" i="1" s="1"/>
  <c r="T99" i="3"/>
  <c r="D99" i="1" s="1"/>
  <c r="T27" i="3"/>
  <c r="D27" i="1" s="1"/>
  <c r="T100" i="3"/>
  <c r="D100" i="1" s="1"/>
  <c r="T101" i="3"/>
  <c r="D101" i="1" s="1"/>
  <c r="T39" i="3"/>
  <c r="D39" i="1" s="1"/>
  <c r="T40" i="3"/>
  <c r="D40" i="1" s="1"/>
  <c r="T68" i="3"/>
  <c r="D68" i="1" s="1"/>
  <c r="T69" i="3"/>
  <c r="D69" i="1" s="1"/>
  <c r="T141" i="3"/>
  <c r="T70" i="3"/>
  <c r="D70" i="1" s="1"/>
  <c r="T28" i="3"/>
  <c r="D28" i="1" s="1"/>
  <c r="T113" i="3"/>
  <c r="D113" i="1" s="1"/>
  <c r="T114" i="3"/>
  <c r="D114" i="1" s="1"/>
  <c r="T115" i="3"/>
  <c r="D115" i="1" s="1"/>
  <c r="T116" i="3"/>
  <c r="D116" i="1" s="1"/>
  <c r="T66" i="3"/>
  <c r="D66" i="1" s="1"/>
  <c r="G20" i="2"/>
  <c r="C20" i="1" s="1"/>
  <c r="G37" i="2"/>
  <c r="C37" i="1" s="1"/>
  <c r="G53" i="2"/>
  <c r="C53" i="1" s="1"/>
  <c r="G70" i="2"/>
  <c r="C70" i="1" s="1"/>
  <c r="G86" i="2"/>
  <c r="C86" i="1" s="1"/>
  <c r="G102" i="2"/>
  <c r="C102" i="1" s="1"/>
  <c r="G118" i="2"/>
  <c r="C118" i="1" s="1"/>
  <c r="G134" i="2"/>
  <c r="C134" i="1" s="1"/>
  <c r="G38" i="2"/>
  <c r="C38" i="1" s="1"/>
  <c r="G54" i="2"/>
  <c r="C54" i="1" s="1"/>
  <c r="G71" i="2"/>
  <c r="C71" i="1" s="1"/>
  <c r="G87" i="2"/>
  <c r="C87" i="1" s="1"/>
  <c r="G103" i="2"/>
  <c r="C103" i="1" s="1"/>
  <c r="G119" i="2"/>
  <c r="C119" i="1" s="1"/>
  <c r="G135" i="2"/>
  <c r="C135" i="1" s="1"/>
  <c r="G77" i="2"/>
  <c r="C77" i="1" s="1"/>
  <c r="G6" i="2"/>
  <c r="C6" i="1" s="1"/>
  <c r="G22" i="2"/>
  <c r="C22" i="1" s="1"/>
  <c r="G39" i="2"/>
  <c r="C39" i="1" s="1"/>
  <c r="G55" i="2"/>
  <c r="C55" i="1" s="1"/>
  <c r="G72" i="2"/>
  <c r="C72" i="1" s="1"/>
  <c r="G88" i="2"/>
  <c r="C88" i="1" s="1"/>
  <c r="G104" i="2"/>
  <c r="C104" i="1" s="1"/>
  <c r="G120" i="2"/>
  <c r="C120" i="1" s="1"/>
  <c r="G136" i="2"/>
  <c r="C136" i="1" s="1"/>
  <c r="G11" i="2"/>
  <c r="C11" i="1" s="1"/>
  <c r="G93" i="2"/>
  <c r="C93" i="1" s="1"/>
  <c r="G45" i="2"/>
  <c r="C45" i="1" s="1"/>
  <c r="G110" i="2"/>
  <c r="C110" i="1" s="1"/>
  <c r="G29" i="2"/>
  <c r="C29" i="1" s="1"/>
  <c r="G79" i="2"/>
  <c r="C79" i="1" s="1"/>
  <c r="G127" i="2"/>
  <c r="C127" i="1" s="1"/>
  <c r="G14" i="2"/>
  <c r="C14" i="1" s="1"/>
  <c r="G80" i="2"/>
  <c r="C80" i="1" s="1"/>
  <c r="G128" i="2"/>
  <c r="C128" i="1" s="1"/>
  <c r="G15" i="2"/>
  <c r="C15" i="1" s="1"/>
  <c r="G81" i="2"/>
  <c r="C81" i="1" s="1"/>
  <c r="G49" i="2"/>
  <c r="C49" i="1" s="1"/>
  <c r="G98" i="2"/>
  <c r="C98" i="1" s="1"/>
  <c r="G50" i="2"/>
  <c r="C50" i="1" s="1"/>
  <c r="G115" i="2"/>
  <c r="C115" i="1" s="1"/>
  <c r="G18" i="2"/>
  <c r="C18" i="1" s="1"/>
  <c r="G84" i="2"/>
  <c r="C84" i="1" s="1"/>
  <c r="G36" i="2"/>
  <c r="C36" i="1" s="1"/>
  <c r="G85" i="2"/>
  <c r="C85" i="1" s="1"/>
  <c r="G7" i="2"/>
  <c r="C7" i="1" s="1"/>
  <c r="G23" i="2"/>
  <c r="C23" i="1" s="1"/>
  <c r="G40" i="2"/>
  <c r="C40" i="1" s="1"/>
  <c r="G57" i="2"/>
  <c r="C57" i="1" s="1"/>
  <c r="G73" i="2"/>
  <c r="C73" i="1" s="1"/>
  <c r="G89" i="2"/>
  <c r="C89" i="1" s="1"/>
  <c r="G105" i="2"/>
  <c r="C105" i="1" s="1"/>
  <c r="G121" i="2"/>
  <c r="C121" i="1" s="1"/>
  <c r="G137" i="2"/>
  <c r="C137" i="1" s="1"/>
  <c r="G27" i="2"/>
  <c r="C27" i="1" s="1"/>
  <c r="G125" i="2"/>
  <c r="C125" i="1" s="1"/>
  <c r="G28" i="2"/>
  <c r="C28" i="1" s="1"/>
  <c r="G78" i="2"/>
  <c r="C78" i="1" s="1"/>
  <c r="G13" i="2"/>
  <c r="C13" i="1" s="1"/>
  <c r="G63" i="2"/>
  <c r="C63" i="1" s="1"/>
  <c r="G111" i="2"/>
  <c r="C111" i="1" s="1"/>
  <c r="G30" i="2"/>
  <c r="C30" i="1" s="1"/>
  <c r="G64" i="2"/>
  <c r="C64" i="1" s="1"/>
  <c r="G112" i="2"/>
  <c r="C112" i="1" s="1"/>
  <c r="G65" i="2"/>
  <c r="C65" i="1" s="1"/>
  <c r="G129" i="2"/>
  <c r="C129" i="1" s="1"/>
  <c r="G33" i="2"/>
  <c r="C33" i="1" s="1"/>
  <c r="G114" i="2"/>
  <c r="C114" i="1" s="1"/>
  <c r="G34" i="2"/>
  <c r="C34" i="1" s="1"/>
  <c r="G99" i="2"/>
  <c r="C99" i="1" s="1"/>
  <c r="G35" i="2"/>
  <c r="C35" i="1" s="1"/>
  <c r="G100" i="2"/>
  <c r="C100" i="1" s="1"/>
  <c r="G52" i="2"/>
  <c r="C52" i="1" s="1"/>
  <c r="G101" i="2"/>
  <c r="C101" i="1" s="1"/>
  <c r="G8" i="2"/>
  <c r="C8" i="1" s="1"/>
  <c r="G24" i="2"/>
  <c r="C24" i="1" s="1"/>
  <c r="G41" i="2"/>
  <c r="C41" i="1" s="1"/>
  <c r="G58" i="2"/>
  <c r="C58" i="1" s="1"/>
  <c r="G74" i="2"/>
  <c r="C74" i="1" s="1"/>
  <c r="G90" i="2"/>
  <c r="C90" i="1" s="1"/>
  <c r="G106" i="2"/>
  <c r="C106" i="1" s="1"/>
  <c r="G122" i="2"/>
  <c r="C122" i="1" s="1"/>
  <c r="G138" i="2"/>
  <c r="C138" i="1" s="1"/>
  <c r="G61" i="2"/>
  <c r="C61" i="1" s="1"/>
  <c r="G12" i="2"/>
  <c r="C12" i="1" s="1"/>
  <c r="G94" i="2"/>
  <c r="C94" i="1" s="1"/>
  <c r="G32" i="2"/>
  <c r="C32" i="1" s="1"/>
  <c r="G97" i="2"/>
  <c r="C97" i="1" s="1"/>
  <c r="G16" i="2"/>
  <c r="C16" i="1" s="1"/>
  <c r="G82" i="2"/>
  <c r="C82" i="1" s="1"/>
  <c r="G67" i="2"/>
  <c r="C67" i="1" s="1"/>
  <c r="C131" i="1"/>
  <c r="G68" i="2"/>
  <c r="C68" i="1" s="1"/>
  <c r="G132" i="2"/>
  <c r="C132" i="1" s="1"/>
  <c r="G19" i="2"/>
  <c r="C19" i="1" s="1"/>
  <c r="G133" i="2"/>
  <c r="C133" i="1" s="1"/>
  <c r="G9" i="2"/>
  <c r="C9" i="1" s="1"/>
  <c r="G25" i="2"/>
  <c r="C25" i="1" s="1"/>
  <c r="G42" i="2"/>
  <c r="C42" i="1" s="1"/>
  <c r="G59" i="2"/>
  <c r="C59" i="1" s="1"/>
  <c r="G75" i="2"/>
  <c r="C75" i="1" s="1"/>
  <c r="G91" i="2"/>
  <c r="C91" i="1" s="1"/>
  <c r="G107" i="2"/>
  <c r="C107" i="1" s="1"/>
  <c r="G123" i="2"/>
  <c r="C123" i="1" s="1"/>
  <c r="G139" i="2"/>
  <c r="C139" i="1" s="1"/>
  <c r="G44" i="2"/>
  <c r="C44" i="1" s="1"/>
  <c r="G109" i="2"/>
  <c r="C109" i="1" s="1"/>
  <c r="G62" i="2"/>
  <c r="C62" i="1" s="1"/>
  <c r="G126" i="2"/>
  <c r="C126" i="1" s="1"/>
  <c r="G46" i="2"/>
  <c r="C46" i="1" s="1"/>
  <c r="G95" i="2"/>
  <c r="C95" i="1" s="1"/>
  <c r="G47" i="2"/>
  <c r="C47" i="1" s="1"/>
  <c r="G96" i="2"/>
  <c r="C96" i="1" s="1"/>
  <c r="G48" i="2"/>
  <c r="C48" i="1" s="1"/>
  <c r="G113" i="2"/>
  <c r="C113" i="1" s="1"/>
  <c r="G66" i="2"/>
  <c r="C66" i="1" s="1"/>
  <c r="G130" i="2"/>
  <c r="C130" i="1" s="1"/>
  <c r="G17" i="2"/>
  <c r="C17" i="1" s="1"/>
  <c r="G83" i="2"/>
  <c r="C83" i="1" s="1"/>
  <c r="G51" i="2"/>
  <c r="C51" i="1" s="1"/>
  <c r="G116" i="2"/>
  <c r="C116" i="1" s="1"/>
  <c r="G69" i="2"/>
  <c r="C69" i="1" s="1"/>
  <c r="G117" i="2"/>
  <c r="C117" i="1" s="1"/>
  <c r="G10" i="2"/>
  <c r="C10" i="1" s="1"/>
  <c r="G26" i="2"/>
  <c r="C26" i="1" s="1"/>
  <c r="G43" i="2"/>
  <c r="C43" i="1" s="1"/>
  <c r="G60" i="2"/>
  <c r="C60" i="1" s="1"/>
  <c r="G76" i="2"/>
  <c r="C76" i="1" s="1"/>
  <c r="G92" i="2"/>
  <c r="C92" i="1" s="1"/>
  <c r="G108" i="2"/>
  <c r="C108" i="1" s="1"/>
  <c r="G124" i="2"/>
  <c r="C124" i="1" s="1"/>
  <c r="G21" i="2"/>
  <c r="C21" i="1" s="1"/>
  <c r="G5" i="2"/>
  <c r="C5" i="1" s="1"/>
  <c r="J263" i="7"/>
  <c r="T5" i="3"/>
  <c r="D5" i="1" s="1"/>
  <c r="L263" i="7"/>
  <c r="K263" i="7" s="1"/>
  <c r="P263" i="7"/>
  <c r="H263" i="5"/>
  <c r="J265" i="5"/>
  <c r="L56" i="5" s="1"/>
  <c r="N56" i="5" l="1"/>
  <c r="P56" i="5" s="1"/>
  <c r="R56" i="5" s="1"/>
  <c r="T56" i="5" s="1"/>
  <c r="F56" i="1"/>
  <c r="L262" i="5"/>
  <c r="L259" i="5"/>
  <c r="N259" i="5" s="1"/>
  <c r="P259" i="5" s="1"/>
  <c r="R259" i="5" s="1"/>
  <c r="L23" i="5"/>
  <c r="N23" i="5" s="1"/>
  <c r="P23" i="5" s="1"/>
  <c r="R23" i="5" s="1"/>
  <c r="L31" i="5"/>
  <c r="N31" i="5" s="1"/>
  <c r="P31" i="5" s="1"/>
  <c r="R31" i="5" s="1"/>
  <c r="T31" i="5" s="1"/>
  <c r="D141" i="1"/>
  <c r="P265" i="7"/>
  <c r="L257" i="5"/>
  <c r="N257" i="5" s="1"/>
  <c r="P257" i="5" s="1"/>
  <c r="R257" i="5" s="1"/>
  <c r="L258" i="5"/>
  <c r="N258" i="5" s="1"/>
  <c r="P258" i="5" s="1"/>
  <c r="R258" i="5" s="1"/>
  <c r="L243" i="5"/>
  <c r="N243" i="5" s="1"/>
  <c r="P243" i="5" s="1"/>
  <c r="R243" i="5" s="1"/>
  <c r="L233" i="5"/>
  <c r="N233" i="5" s="1"/>
  <c r="P233" i="5" s="1"/>
  <c r="R233" i="5" s="1"/>
  <c r="L250" i="5"/>
  <c r="N250" i="5" s="1"/>
  <c r="P250" i="5" s="1"/>
  <c r="R250" i="5" s="1"/>
  <c r="L244" i="5"/>
  <c r="N244" i="5" s="1"/>
  <c r="P244" i="5" s="1"/>
  <c r="R244" i="5" s="1"/>
  <c r="L261" i="5"/>
  <c r="N261" i="5" s="1"/>
  <c r="P261" i="5" s="1"/>
  <c r="R261" i="5" s="1"/>
  <c r="L247" i="5"/>
  <c r="N247" i="5" s="1"/>
  <c r="P247" i="5" s="1"/>
  <c r="R247" i="5" s="1"/>
  <c r="L232" i="5"/>
  <c r="N232" i="5" s="1"/>
  <c r="P232" i="5" s="1"/>
  <c r="R232" i="5" s="1"/>
  <c r="L242" i="5"/>
  <c r="N242" i="5" s="1"/>
  <c r="P242" i="5" s="1"/>
  <c r="R242" i="5" s="1"/>
  <c r="L260" i="5"/>
  <c r="N260" i="5" s="1"/>
  <c r="P260" i="5" s="1"/>
  <c r="R260" i="5" s="1"/>
  <c r="L245" i="5"/>
  <c r="N245" i="5" s="1"/>
  <c r="P245" i="5" s="1"/>
  <c r="R245" i="5" s="1"/>
  <c r="L249" i="5"/>
  <c r="N249" i="5" s="1"/>
  <c r="P249" i="5" s="1"/>
  <c r="R249" i="5" s="1"/>
  <c r="L234" i="5"/>
  <c r="N234" i="5" s="1"/>
  <c r="P234" i="5" s="1"/>
  <c r="R234" i="5" s="1"/>
  <c r="L241" i="5"/>
  <c r="N241" i="5" s="1"/>
  <c r="P241" i="5" s="1"/>
  <c r="R241" i="5" s="1"/>
  <c r="L246" i="5"/>
  <c r="N246" i="5" s="1"/>
  <c r="P246" i="5" s="1"/>
  <c r="R246" i="5" s="1"/>
  <c r="L248" i="5"/>
  <c r="N248" i="5" s="1"/>
  <c r="P248" i="5" s="1"/>
  <c r="R248" i="5" s="1"/>
  <c r="L253" i="5"/>
  <c r="N253" i="5" s="1"/>
  <c r="P253" i="5" s="1"/>
  <c r="R253" i="5" s="1"/>
  <c r="L239" i="5"/>
  <c r="N239" i="5" s="1"/>
  <c r="P239" i="5" s="1"/>
  <c r="R239" i="5" s="1"/>
  <c r="L254" i="5"/>
  <c r="N254" i="5" s="1"/>
  <c r="P254" i="5" s="1"/>
  <c r="R254" i="5" s="1"/>
  <c r="L237" i="5"/>
  <c r="N237" i="5" s="1"/>
  <c r="P237" i="5" s="1"/>
  <c r="R237" i="5" s="1"/>
  <c r="L251" i="5"/>
  <c r="N251" i="5" s="1"/>
  <c r="P251" i="5" s="1"/>
  <c r="R251" i="5" s="1"/>
  <c r="L238" i="5"/>
  <c r="N238" i="5" s="1"/>
  <c r="P238" i="5" s="1"/>
  <c r="R238" i="5" s="1"/>
  <c r="L256" i="5"/>
  <c r="N256" i="5" s="1"/>
  <c r="P256" i="5" s="1"/>
  <c r="R256" i="5" s="1"/>
  <c r="L240" i="5"/>
  <c r="N240" i="5" s="1"/>
  <c r="P240" i="5" s="1"/>
  <c r="R240" i="5" s="1"/>
  <c r="L252" i="5"/>
  <c r="N252" i="5" s="1"/>
  <c r="P252" i="5" s="1"/>
  <c r="R252" i="5" s="1"/>
  <c r="L255" i="5"/>
  <c r="N255" i="5" s="1"/>
  <c r="P255" i="5" s="1"/>
  <c r="R255" i="5" s="1"/>
  <c r="L236" i="5"/>
  <c r="N236" i="5" s="1"/>
  <c r="P236" i="5" s="1"/>
  <c r="R236" i="5" s="1"/>
  <c r="L235" i="5"/>
  <c r="N235" i="5" s="1"/>
  <c r="P235" i="5" s="1"/>
  <c r="R235" i="5" s="1"/>
  <c r="L226" i="5"/>
  <c r="L227" i="5"/>
  <c r="L212" i="5"/>
  <c r="L228" i="5"/>
  <c r="L213" i="5"/>
  <c r="L229" i="5"/>
  <c r="L214" i="5"/>
  <c r="L230" i="5"/>
  <c r="L215" i="5"/>
  <c r="L231" i="5"/>
  <c r="L216" i="5"/>
  <c r="L217" i="5"/>
  <c r="L218" i="5"/>
  <c r="L219" i="5"/>
  <c r="L220" i="5"/>
  <c r="L224" i="5"/>
  <c r="L225" i="5"/>
  <c r="L221" i="5"/>
  <c r="L222" i="5"/>
  <c r="L223" i="5"/>
  <c r="L155" i="5"/>
  <c r="N155" i="5" s="1"/>
  <c r="P155" i="5" s="1"/>
  <c r="R155" i="5" s="1"/>
  <c r="L204" i="5"/>
  <c r="N204" i="5" s="1"/>
  <c r="P204" i="5" s="1"/>
  <c r="R204" i="5" s="1"/>
  <c r="L202" i="5"/>
  <c r="N202" i="5" s="1"/>
  <c r="P202" i="5" s="1"/>
  <c r="R202" i="5" s="1"/>
  <c r="L160" i="5"/>
  <c r="N160" i="5" s="1"/>
  <c r="P160" i="5" s="1"/>
  <c r="R160" i="5" s="1"/>
  <c r="L157" i="5"/>
  <c r="N157" i="5" s="1"/>
  <c r="P157" i="5" s="1"/>
  <c r="R157" i="5" s="1"/>
  <c r="L152" i="5"/>
  <c r="N152" i="5" s="1"/>
  <c r="P152" i="5" s="1"/>
  <c r="R152" i="5" s="1"/>
  <c r="L191" i="5"/>
  <c r="N191" i="5" s="1"/>
  <c r="P191" i="5" s="1"/>
  <c r="R191" i="5" s="1"/>
  <c r="L172" i="5"/>
  <c r="N172" i="5" s="1"/>
  <c r="P172" i="5" s="1"/>
  <c r="R172" i="5" s="1"/>
  <c r="L186" i="5"/>
  <c r="N186" i="5" s="1"/>
  <c r="P186" i="5" s="1"/>
  <c r="R186" i="5" s="1"/>
  <c r="L179" i="5"/>
  <c r="N179" i="5" s="1"/>
  <c r="P179" i="5" s="1"/>
  <c r="R179" i="5" s="1"/>
  <c r="L195" i="5"/>
  <c r="N195" i="5" s="1"/>
  <c r="P195" i="5" s="1"/>
  <c r="R195" i="5" s="1"/>
  <c r="L159" i="5"/>
  <c r="N159" i="5" s="1"/>
  <c r="P159" i="5" s="1"/>
  <c r="R159" i="5" s="1"/>
  <c r="L170" i="5"/>
  <c r="N170" i="5" s="1"/>
  <c r="P170" i="5" s="1"/>
  <c r="R170" i="5" s="1"/>
  <c r="L145" i="5"/>
  <c r="N145" i="5" s="1"/>
  <c r="P145" i="5" s="1"/>
  <c r="R145" i="5" s="1"/>
  <c r="L183" i="5"/>
  <c r="N183" i="5" s="1"/>
  <c r="P183" i="5" s="1"/>
  <c r="R183" i="5" s="1"/>
  <c r="L178" i="5"/>
  <c r="N178" i="5" s="1"/>
  <c r="P178" i="5" s="1"/>
  <c r="R178" i="5" s="1"/>
  <c r="L166" i="5"/>
  <c r="N166" i="5" s="1"/>
  <c r="P166" i="5" s="1"/>
  <c r="R166" i="5" s="1"/>
  <c r="L194" i="5"/>
  <c r="N194" i="5" s="1"/>
  <c r="P194" i="5" s="1"/>
  <c r="R194" i="5" s="1"/>
  <c r="L210" i="5"/>
  <c r="L175" i="5"/>
  <c r="N175" i="5" s="1"/>
  <c r="P175" i="5" s="1"/>
  <c r="R175" i="5" s="1"/>
  <c r="L209" i="5"/>
  <c r="N209" i="5" s="1"/>
  <c r="P209" i="5" s="1"/>
  <c r="R209" i="5" s="1"/>
  <c r="L188" i="5"/>
  <c r="N188" i="5" s="1"/>
  <c r="P188" i="5" s="1"/>
  <c r="R188" i="5" s="1"/>
  <c r="L211" i="5"/>
  <c r="L165" i="5"/>
  <c r="N165" i="5" s="1"/>
  <c r="P165" i="5" s="1"/>
  <c r="R165" i="5" s="1"/>
  <c r="L199" i="5"/>
  <c r="N199" i="5" s="1"/>
  <c r="P199" i="5" s="1"/>
  <c r="R199" i="5" s="1"/>
  <c r="L198" i="5"/>
  <c r="N198" i="5" s="1"/>
  <c r="P198" i="5" s="1"/>
  <c r="R198" i="5" s="1"/>
  <c r="L146" i="5"/>
  <c r="N146" i="5" s="1"/>
  <c r="P146" i="5" s="1"/>
  <c r="R146" i="5" s="1"/>
  <c r="L197" i="5"/>
  <c r="N197" i="5" s="1"/>
  <c r="P197" i="5" s="1"/>
  <c r="R197" i="5" s="1"/>
  <c r="L148" i="5"/>
  <c r="N148" i="5" s="1"/>
  <c r="P148" i="5" s="1"/>
  <c r="R148" i="5" s="1"/>
  <c r="L193" i="5"/>
  <c r="N193" i="5" s="1"/>
  <c r="P193" i="5" s="1"/>
  <c r="R193" i="5" s="1"/>
  <c r="L174" i="5"/>
  <c r="N174" i="5" s="1"/>
  <c r="P174" i="5" s="1"/>
  <c r="R174" i="5" s="1"/>
  <c r="L158" i="5"/>
  <c r="N158" i="5" s="1"/>
  <c r="P158" i="5" s="1"/>
  <c r="R158" i="5" s="1"/>
  <c r="L205" i="5"/>
  <c r="N205" i="5" s="1"/>
  <c r="P205" i="5" s="1"/>
  <c r="R205" i="5" s="1"/>
  <c r="L201" i="5"/>
  <c r="N201" i="5" s="1"/>
  <c r="P201" i="5" s="1"/>
  <c r="R201" i="5" s="1"/>
  <c r="L176" i="5"/>
  <c r="N176" i="5" s="1"/>
  <c r="P176" i="5" s="1"/>
  <c r="R176" i="5" s="1"/>
  <c r="L162" i="5"/>
  <c r="N162" i="5" s="1"/>
  <c r="P162" i="5" s="1"/>
  <c r="R162" i="5" s="1"/>
  <c r="L144" i="5"/>
  <c r="N144" i="5" s="1"/>
  <c r="P144" i="5" s="1"/>
  <c r="R144" i="5" s="1"/>
  <c r="L169" i="5"/>
  <c r="N169" i="5" s="1"/>
  <c r="P169" i="5" s="1"/>
  <c r="R169" i="5" s="1"/>
  <c r="L200" i="5"/>
  <c r="N200" i="5" s="1"/>
  <c r="P200" i="5" s="1"/>
  <c r="R200" i="5" s="1"/>
  <c r="L149" i="5"/>
  <c r="N149" i="5" s="1"/>
  <c r="P149" i="5" s="1"/>
  <c r="R149" i="5" s="1"/>
  <c r="L153" i="5"/>
  <c r="N153" i="5" s="1"/>
  <c r="P153" i="5" s="1"/>
  <c r="R153" i="5" s="1"/>
  <c r="L192" i="5"/>
  <c r="N192" i="5" s="1"/>
  <c r="P192" i="5" s="1"/>
  <c r="R192" i="5" s="1"/>
  <c r="L168" i="5"/>
  <c r="N168" i="5" s="1"/>
  <c r="P168" i="5" s="1"/>
  <c r="R168" i="5" s="1"/>
  <c r="L167" i="5"/>
  <c r="N167" i="5" s="1"/>
  <c r="P167" i="5" s="1"/>
  <c r="R167" i="5" s="1"/>
  <c r="L177" i="5"/>
  <c r="N177" i="5" s="1"/>
  <c r="P177" i="5" s="1"/>
  <c r="R177" i="5" s="1"/>
  <c r="L203" i="5"/>
  <c r="N203" i="5" s="1"/>
  <c r="P203" i="5" s="1"/>
  <c r="R203" i="5" s="1"/>
  <c r="L187" i="5"/>
  <c r="N187" i="5" s="1"/>
  <c r="P187" i="5" s="1"/>
  <c r="R187" i="5" s="1"/>
  <c r="L206" i="5"/>
  <c r="N206" i="5" s="1"/>
  <c r="P206" i="5" s="1"/>
  <c r="R206" i="5" s="1"/>
  <c r="L171" i="5"/>
  <c r="N171" i="5" s="1"/>
  <c r="P171" i="5" s="1"/>
  <c r="R171" i="5" s="1"/>
  <c r="L181" i="5"/>
  <c r="N181" i="5" s="1"/>
  <c r="P181" i="5" s="1"/>
  <c r="R181" i="5" s="1"/>
  <c r="L147" i="5"/>
  <c r="N147" i="5" s="1"/>
  <c r="P147" i="5" s="1"/>
  <c r="R147" i="5" s="1"/>
  <c r="L184" i="5"/>
  <c r="N184" i="5" s="1"/>
  <c r="P184" i="5" s="1"/>
  <c r="R184" i="5" s="1"/>
  <c r="L182" i="5"/>
  <c r="N182" i="5" s="1"/>
  <c r="P182" i="5" s="1"/>
  <c r="R182" i="5" s="1"/>
  <c r="L154" i="5"/>
  <c r="N154" i="5" s="1"/>
  <c r="P154" i="5" s="1"/>
  <c r="R154" i="5" s="1"/>
  <c r="L207" i="5"/>
  <c r="N207" i="5" s="1"/>
  <c r="P207" i="5" s="1"/>
  <c r="R207" i="5" s="1"/>
  <c r="L180" i="5"/>
  <c r="N180" i="5" s="1"/>
  <c r="P180" i="5" s="1"/>
  <c r="R180" i="5" s="1"/>
  <c r="L151" i="5"/>
  <c r="N151" i="5" s="1"/>
  <c r="P151" i="5" s="1"/>
  <c r="R151" i="5" s="1"/>
  <c r="L156" i="5"/>
  <c r="N156" i="5" s="1"/>
  <c r="P156" i="5" s="1"/>
  <c r="R156" i="5" s="1"/>
  <c r="L190" i="5"/>
  <c r="N190" i="5" s="1"/>
  <c r="P190" i="5" s="1"/>
  <c r="R190" i="5" s="1"/>
  <c r="L164" i="5"/>
  <c r="N164" i="5" s="1"/>
  <c r="P164" i="5" s="1"/>
  <c r="R164" i="5" s="1"/>
  <c r="L196" i="5"/>
  <c r="N196" i="5" s="1"/>
  <c r="P196" i="5" s="1"/>
  <c r="R196" i="5" s="1"/>
  <c r="L163" i="5"/>
  <c r="N163" i="5" s="1"/>
  <c r="P163" i="5" s="1"/>
  <c r="R163" i="5" s="1"/>
  <c r="L208" i="5"/>
  <c r="N208" i="5" s="1"/>
  <c r="P208" i="5" s="1"/>
  <c r="R208" i="5" s="1"/>
  <c r="L173" i="5"/>
  <c r="N173" i="5" s="1"/>
  <c r="P173" i="5" s="1"/>
  <c r="R173" i="5" s="1"/>
  <c r="L185" i="5"/>
  <c r="N185" i="5" s="1"/>
  <c r="P185" i="5" s="1"/>
  <c r="R185" i="5" s="1"/>
  <c r="L150" i="5"/>
  <c r="N150" i="5" s="1"/>
  <c r="P150" i="5" s="1"/>
  <c r="R150" i="5" s="1"/>
  <c r="L161" i="5"/>
  <c r="N161" i="5" s="1"/>
  <c r="P161" i="5" s="1"/>
  <c r="R161" i="5" s="1"/>
  <c r="L189" i="5"/>
  <c r="N189" i="5" s="1"/>
  <c r="P189" i="5" s="1"/>
  <c r="R189" i="5" s="1"/>
  <c r="L7" i="5"/>
  <c r="N7" i="5" s="1"/>
  <c r="P7" i="5" s="1"/>
  <c r="R7" i="5" s="1"/>
  <c r="L8" i="5"/>
  <c r="N8" i="5" s="1"/>
  <c r="P8" i="5" s="1"/>
  <c r="R8" i="5" s="1"/>
  <c r="L24" i="5"/>
  <c r="N24" i="5" s="1"/>
  <c r="P24" i="5" s="1"/>
  <c r="R24" i="5" s="1"/>
  <c r="L74" i="5"/>
  <c r="N74" i="5" s="1"/>
  <c r="P74" i="5" s="1"/>
  <c r="R74" i="5" s="1"/>
  <c r="L122" i="5"/>
  <c r="N122" i="5" s="1"/>
  <c r="P122" i="5" s="1"/>
  <c r="R122" i="5" s="1"/>
  <c r="L25" i="5"/>
  <c r="N25" i="5" s="1"/>
  <c r="P25" i="5" s="1"/>
  <c r="R25" i="5" s="1"/>
  <c r="L75" i="5"/>
  <c r="N75" i="5" s="1"/>
  <c r="P75" i="5" s="1"/>
  <c r="R75" i="5" s="1"/>
  <c r="L123" i="5"/>
  <c r="N123" i="5" s="1"/>
  <c r="P123" i="5" s="1"/>
  <c r="R123" i="5" s="1"/>
  <c r="L26" i="5"/>
  <c r="N26" i="5" s="1"/>
  <c r="P26" i="5" s="1"/>
  <c r="R26" i="5" s="1"/>
  <c r="L76" i="5"/>
  <c r="N76" i="5" s="1"/>
  <c r="P76" i="5" s="1"/>
  <c r="R76" i="5" s="1"/>
  <c r="L124" i="5"/>
  <c r="N124" i="5" s="1"/>
  <c r="P124" i="5" s="1"/>
  <c r="R124" i="5" s="1"/>
  <c r="L11" i="5"/>
  <c r="N11" i="5" s="1"/>
  <c r="P11" i="5" s="1"/>
  <c r="R11" i="5" s="1"/>
  <c r="L61" i="5"/>
  <c r="N61" i="5" s="1"/>
  <c r="P61" i="5" s="1"/>
  <c r="R61" i="5" s="1"/>
  <c r="L141" i="5"/>
  <c r="N141" i="5" s="1"/>
  <c r="P141" i="5" s="1"/>
  <c r="R141" i="5" s="1"/>
  <c r="L28" i="5"/>
  <c r="N28" i="5" s="1"/>
  <c r="P28" i="5" s="1"/>
  <c r="R28" i="5" s="1"/>
  <c r="L110" i="5"/>
  <c r="N110" i="5" s="1"/>
  <c r="P110" i="5" s="1"/>
  <c r="R110" i="5" s="1"/>
  <c r="L46" i="5"/>
  <c r="N46" i="5" s="1"/>
  <c r="P46" i="5" s="1"/>
  <c r="R46" i="5" s="1"/>
  <c r="L95" i="5"/>
  <c r="N95" i="5" s="1"/>
  <c r="P95" i="5" s="1"/>
  <c r="R95" i="5" s="1"/>
  <c r="L127" i="5"/>
  <c r="N127" i="5" s="1"/>
  <c r="P127" i="5" s="1"/>
  <c r="R127" i="5" s="1"/>
  <c r="L14" i="5"/>
  <c r="N14" i="5" s="1"/>
  <c r="P14" i="5" s="1"/>
  <c r="R14" i="5" s="1"/>
  <c r="L30" i="5"/>
  <c r="N30" i="5" s="1"/>
  <c r="P30" i="5" s="1"/>
  <c r="R30" i="5" s="1"/>
  <c r="L47" i="5"/>
  <c r="N47" i="5" s="1"/>
  <c r="P47" i="5" s="1"/>
  <c r="R47" i="5" s="1"/>
  <c r="L64" i="5"/>
  <c r="N64" i="5" s="1"/>
  <c r="P64" i="5" s="1"/>
  <c r="R64" i="5" s="1"/>
  <c r="L96" i="5"/>
  <c r="N96" i="5" s="1"/>
  <c r="P96" i="5" s="1"/>
  <c r="R96" i="5" s="1"/>
  <c r="L128" i="5"/>
  <c r="N128" i="5" s="1"/>
  <c r="P128" i="5" s="1"/>
  <c r="R128" i="5" s="1"/>
  <c r="L65" i="5"/>
  <c r="N65" i="5" s="1"/>
  <c r="P65" i="5" s="1"/>
  <c r="R65" i="5" s="1"/>
  <c r="L45" i="5"/>
  <c r="N45" i="5" s="1"/>
  <c r="P45" i="5" s="1"/>
  <c r="R45" i="5" s="1"/>
  <c r="L94" i="5"/>
  <c r="N94" i="5" s="1"/>
  <c r="P94" i="5" s="1"/>
  <c r="R94" i="5" s="1"/>
  <c r="L40" i="5"/>
  <c r="N40" i="5" s="1"/>
  <c r="P40" i="5" s="1"/>
  <c r="R40" i="5" s="1"/>
  <c r="L57" i="5"/>
  <c r="N57" i="5" s="1"/>
  <c r="P57" i="5" s="1"/>
  <c r="R57" i="5" s="1"/>
  <c r="L89" i="5"/>
  <c r="N89" i="5" s="1"/>
  <c r="P89" i="5" s="1"/>
  <c r="R89" i="5" s="1"/>
  <c r="L121" i="5"/>
  <c r="N121" i="5" s="1"/>
  <c r="P121" i="5" s="1"/>
  <c r="R121" i="5" s="1"/>
  <c r="L41" i="5"/>
  <c r="N41" i="5" s="1"/>
  <c r="P41" i="5" s="1"/>
  <c r="R41" i="5" s="1"/>
  <c r="L138" i="5"/>
  <c r="N138" i="5" s="1"/>
  <c r="P138" i="5" s="1"/>
  <c r="R138" i="5" s="1"/>
  <c r="L42" i="5"/>
  <c r="N42" i="5" s="1"/>
  <c r="P42" i="5" s="1"/>
  <c r="R42" i="5" s="1"/>
  <c r="L91" i="5"/>
  <c r="N91" i="5" s="1"/>
  <c r="P91" i="5" s="1"/>
  <c r="R91" i="5" s="1"/>
  <c r="L139" i="5"/>
  <c r="N139" i="5" s="1"/>
  <c r="P139" i="5" s="1"/>
  <c r="R139" i="5" s="1"/>
  <c r="L60" i="5"/>
  <c r="N60" i="5" s="1"/>
  <c r="P60" i="5" s="1"/>
  <c r="R60" i="5" s="1"/>
  <c r="L108" i="5"/>
  <c r="N108" i="5" s="1"/>
  <c r="P108" i="5" s="1"/>
  <c r="R108" i="5" s="1"/>
  <c r="L27" i="5"/>
  <c r="N27" i="5" s="1"/>
  <c r="P27" i="5" s="1"/>
  <c r="R27" i="5" s="1"/>
  <c r="L77" i="5"/>
  <c r="N77" i="5" s="1"/>
  <c r="P77" i="5" s="1"/>
  <c r="R77" i="5" s="1"/>
  <c r="L125" i="5"/>
  <c r="N125" i="5" s="1"/>
  <c r="P125" i="5" s="1"/>
  <c r="R125" i="5" s="1"/>
  <c r="L62" i="5"/>
  <c r="N62" i="5" s="1"/>
  <c r="P62" i="5" s="1"/>
  <c r="R62" i="5" s="1"/>
  <c r="L142" i="5"/>
  <c r="N142" i="5" s="1"/>
  <c r="P142" i="5" s="1"/>
  <c r="R142" i="5" s="1"/>
  <c r="L13" i="5"/>
  <c r="N13" i="5" s="1"/>
  <c r="P13" i="5" s="1"/>
  <c r="R13" i="5" s="1"/>
  <c r="L79" i="5"/>
  <c r="N79" i="5" s="1"/>
  <c r="P79" i="5" s="1"/>
  <c r="R79" i="5" s="1"/>
  <c r="L143" i="5"/>
  <c r="N143" i="5" s="1"/>
  <c r="P143" i="5" s="1"/>
  <c r="R143" i="5" s="1"/>
  <c r="L80" i="5"/>
  <c r="N80" i="5" s="1"/>
  <c r="P80" i="5" s="1"/>
  <c r="R80" i="5" s="1"/>
  <c r="L15" i="5"/>
  <c r="N15" i="5" s="1"/>
  <c r="P15" i="5" s="1"/>
  <c r="R15" i="5" s="1"/>
  <c r="L48" i="5"/>
  <c r="N48" i="5" s="1"/>
  <c r="P48" i="5" s="1"/>
  <c r="R48" i="5" s="1"/>
  <c r="L81" i="5"/>
  <c r="N81" i="5" s="1"/>
  <c r="P81" i="5" s="1"/>
  <c r="R81" i="5" s="1"/>
  <c r="L73" i="5"/>
  <c r="N73" i="5" s="1"/>
  <c r="P73" i="5" s="1"/>
  <c r="R73" i="5" s="1"/>
  <c r="L105" i="5"/>
  <c r="N105" i="5" s="1"/>
  <c r="P105" i="5" s="1"/>
  <c r="R105" i="5" s="1"/>
  <c r="L137" i="5"/>
  <c r="N137" i="5" s="1"/>
  <c r="P137" i="5" s="1"/>
  <c r="R137" i="5" s="1"/>
  <c r="L58" i="5"/>
  <c r="N58" i="5" s="1"/>
  <c r="P58" i="5" s="1"/>
  <c r="R58" i="5" s="1"/>
  <c r="L106" i="5"/>
  <c r="N106" i="5" s="1"/>
  <c r="P106" i="5" s="1"/>
  <c r="R106" i="5" s="1"/>
  <c r="L9" i="5"/>
  <c r="N9" i="5" s="1"/>
  <c r="P9" i="5" s="1"/>
  <c r="R9" i="5" s="1"/>
  <c r="L59" i="5"/>
  <c r="N59" i="5" s="1"/>
  <c r="P59" i="5" s="1"/>
  <c r="R59" i="5" s="1"/>
  <c r="L107" i="5"/>
  <c r="N107" i="5" s="1"/>
  <c r="P107" i="5" s="1"/>
  <c r="R107" i="5" s="1"/>
  <c r="L10" i="5"/>
  <c r="N10" i="5" s="1"/>
  <c r="P10" i="5" s="1"/>
  <c r="R10" i="5" s="1"/>
  <c r="L43" i="5"/>
  <c r="N43" i="5" s="1"/>
  <c r="P43" i="5" s="1"/>
  <c r="R43" i="5" s="1"/>
  <c r="L92" i="5"/>
  <c r="N92" i="5" s="1"/>
  <c r="P92" i="5" s="1"/>
  <c r="R92" i="5" s="1"/>
  <c r="L140" i="5"/>
  <c r="N140" i="5" s="1"/>
  <c r="P140" i="5" s="1"/>
  <c r="R140" i="5" s="1"/>
  <c r="L44" i="5"/>
  <c r="N44" i="5" s="1"/>
  <c r="P44" i="5" s="1"/>
  <c r="R44" i="5" s="1"/>
  <c r="L109" i="5"/>
  <c r="N109" i="5" s="1"/>
  <c r="P109" i="5" s="1"/>
  <c r="R109" i="5" s="1"/>
  <c r="L12" i="5"/>
  <c r="N12" i="5" s="1"/>
  <c r="P12" i="5" s="1"/>
  <c r="R12" i="5" s="1"/>
  <c r="L78" i="5"/>
  <c r="N78" i="5" s="1"/>
  <c r="P78" i="5" s="1"/>
  <c r="R78" i="5" s="1"/>
  <c r="L126" i="5"/>
  <c r="N126" i="5" s="1"/>
  <c r="P126" i="5" s="1"/>
  <c r="R126" i="5" s="1"/>
  <c r="L29" i="5"/>
  <c r="N29" i="5" s="1"/>
  <c r="P29" i="5" s="1"/>
  <c r="R29" i="5" s="1"/>
  <c r="L63" i="5"/>
  <c r="N63" i="5" s="1"/>
  <c r="P63" i="5" s="1"/>
  <c r="R63" i="5" s="1"/>
  <c r="L112" i="5"/>
  <c r="N112" i="5" s="1"/>
  <c r="P112" i="5" s="1"/>
  <c r="R112" i="5" s="1"/>
  <c r="L32" i="5"/>
  <c r="N32" i="5" s="1"/>
  <c r="P32" i="5" s="1"/>
  <c r="R32" i="5" s="1"/>
  <c r="L129" i="5"/>
  <c r="N129" i="5" s="1"/>
  <c r="P129" i="5" s="1"/>
  <c r="R129" i="5" s="1"/>
  <c r="L113" i="5"/>
  <c r="N113" i="5" s="1"/>
  <c r="P113" i="5" s="1"/>
  <c r="R113" i="5" s="1"/>
  <c r="L97" i="5"/>
  <c r="N97" i="5" s="1"/>
  <c r="P97" i="5" s="1"/>
  <c r="R97" i="5" s="1"/>
  <c r="L98" i="5"/>
  <c r="N98" i="5" s="1"/>
  <c r="P98" i="5" s="1"/>
  <c r="R98" i="5" s="1"/>
  <c r="L19" i="5"/>
  <c r="N19" i="5" s="1"/>
  <c r="P19" i="5" s="1"/>
  <c r="R19" i="5" s="1"/>
  <c r="L103" i="5"/>
  <c r="N103" i="5" s="1"/>
  <c r="P103" i="5" s="1"/>
  <c r="R103" i="5" s="1"/>
  <c r="L55" i="5"/>
  <c r="N55" i="5" s="1"/>
  <c r="P55" i="5" s="1"/>
  <c r="R55" i="5" s="1"/>
  <c r="L131" i="5"/>
  <c r="N131" i="5" s="1"/>
  <c r="P131" i="5" s="1"/>
  <c r="R131" i="5" s="1"/>
  <c r="L16" i="5"/>
  <c r="N16" i="5" s="1"/>
  <c r="P16" i="5" s="1"/>
  <c r="R16" i="5" s="1"/>
  <c r="L51" i="5"/>
  <c r="N51" i="5" s="1"/>
  <c r="P51" i="5" s="1"/>
  <c r="R51" i="5" s="1"/>
  <c r="L71" i="5"/>
  <c r="N71" i="5" s="1"/>
  <c r="P71" i="5" s="1"/>
  <c r="R71" i="5" s="1"/>
  <c r="L17" i="5"/>
  <c r="N17" i="5" s="1"/>
  <c r="P17" i="5" s="1"/>
  <c r="R17" i="5" s="1"/>
  <c r="L132" i="5"/>
  <c r="N132" i="5" s="1"/>
  <c r="P132" i="5" s="1"/>
  <c r="R132" i="5" s="1"/>
  <c r="L66" i="5"/>
  <c r="N66" i="5" s="1"/>
  <c r="P66" i="5" s="1"/>
  <c r="R66" i="5" s="1"/>
  <c r="L114" i="5"/>
  <c r="N114" i="5" s="1"/>
  <c r="P114" i="5" s="1"/>
  <c r="R114" i="5" s="1"/>
  <c r="L39" i="5"/>
  <c r="N39" i="5" s="1"/>
  <c r="P39" i="5" s="1"/>
  <c r="R39" i="5" s="1"/>
  <c r="L54" i="5"/>
  <c r="N54" i="5" s="1"/>
  <c r="P54" i="5" s="1"/>
  <c r="R54" i="5" s="1"/>
  <c r="L36" i="5"/>
  <c r="N36" i="5" s="1"/>
  <c r="P36" i="5" s="1"/>
  <c r="R36" i="5" s="1"/>
  <c r="L87" i="5"/>
  <c r="N87" i="5" s="1"/>
  <c r="P87" i="5" s="1"/>
  <c r="R87" i="5" s="1"/>
  <c r="L38" i="5"/>
  <c r="N38" i="5" s="1"/>
  <c r="P38" i="5" s="1"/>
  <c r="R38" i="5" s="1"/>
  <c r="L53" i="5"/>
  <c r="N53" i="5" s="1"/>
  <c r="P53" i="5" s="1"/>
  <c r="R53" i="5" s="1"/>
  <c r="L118" i="5"/>
  <c r="N118" i="5" s="1"/>
  <c r="P118" i="5" s="1"/>
  <c r="R118" i="5" s="1"/>
  <c r="L101" i="5"/>
  <c r="N101" i="5" s="1"/>
  <c r="P101" i="5" s="1"/>
  <c r="R101" i="5" s="1"/>
  <c r="L35" i="5"/>
  <c r="N35" i="5" s="1"/>
  <c r="P35" i="5" s="1"/>
  <c r="R35" i="5" s="1"/>
  <c r="L85" i="5"/>
  <c r="N85" i="5" s="1"/>
  <c r="P85" i="5" s="1"/>
  <c r="R85" i="5" s="1"/>
  <c r="L130" i="5"/>
  <c r="N130" i="5" s="1"/>
  <c r="P130" i="5" s="1"/>
  <c r="R130" i="5" s="1"/>
  <c r="L37" i="5"/>
  <c r="N37" i="5" s="1"/>
  <c r="P37" i="5" s="1"/>
  <c r="R37" i="5" s="1"/>
  <c r="L119" i="5"/>
  <c r="N119" i="5" s="1"/>
  <c r="P119" i="5" s="1"/>
  <c r="R119" i="5" s="1"/>
  <c r="L82" i="5"/>
  <c r="N82" i="5" s="1"/>
  <c r="P82" i="5" s="1"/>
  <c r="R82" i="5" s="1"/>
  <c r="L6" i="5"/>
  <c r="N6" i="5" s="1"/>
  <c r="P6" i="5" s="1"/>
  <c r="R6" i="5" s="1"/>
  <c r="L67" i="5"/>
  <c r="N67" i="5" s="1"/>
  <c r="P67" i="5" s="1"/>
  <c r="R67" i="5" s="1"/>
  <c r="L115" i="5"/>
  <c r="N115" i="5" s="1"/>
  <c r="P115" i="5" s="1"/>
  <c r="R115" i="5" s="1"/>
  <c r="L18" i="5"/>
  <c r="N18" i="5" s="1"/>
  <c r="P18" i="5" s="1"/>
  <c r="R18" i="5" s="1"/>
  <c r="L84" i="5"/>
  <c r="N84" i="5" s="1"/>
  <c r="P84" i="5" s="1"/>
  <c r="R84" i="5" s="1"/>
  <c r="L117" i="5"/>
  <c r="N117" i="5" s="1"/>
  <c r="P117" i="5" s="1"/>
  <c r="R117" i="5" s="1"/>
  <c r="L21" i="5"/>
  <c r="N21" i="5" s="1"/>
  <c r="P21" i="5" s="1"/>
  <c r="R21" i="5" s="1"/>
  <c r="L116" i="5"/>
  <c r="N116" i="5" s="1"/>
  <c r="P116" i="5" s="1"/>
  <c r="R116" i="5" s="1"/>
  <c r="L133" i="5"/>
  <c r="N133" i="5" s="1"/>
  <c r="P133" i="5" s="1"/>
  <c r="R133" i="5" s="1"/>
  <c r="L83" i="5"/>
  <c r="N83" i="5" s="1"/>
  <c r="P83" i="5" s="1"/>
  <c r="R83" i="5" s="1"/>
  <c r="L135" i="5"/>
  <c r="N135" i="5" s="1"/>
  <c r="P135" i="5" s="1"/>
  <c r="R135" i="5" s="1"/>
  <c r="L86" i="5"/>
  <c r="N86" i="5" s="1"/>
  <c r="P86" i="5" s="1"/>
  <c r="R86" i="5" s="1"/>
  <c r="L33" i="5"/>
  <c r="N33" i="5" s="1"/>
  <c r="P33" i="5" s="1"/>
  <c r="R33" i="5" s="1"/>
  <c r="L34" i="5"/>
  <c r="N34" i="5" s="1"/>
  <c r="P34" i="5" s="1"/>
  <c r="R34" i="5" s="1"/>
  <c r="L72" i="5"/>
  <c r="N72" i="5" s="1"/>
  <c r="P72" i="5" s="1"/>
  <c r="R72" i="5" s="1"/>
  <c r="L50" i="5"/>
  <c r="N50" i="5" s="1"/>
  <c r="P50" i="5" s="1"/>
  <c r="R50" i="5" s="1"/>
  <c r="L20" i="5"/>
  <c r="N20" i="5" s="1"/>
  <c r="P20" i="5" s="1"/>
  <c r="R20" i="5" s="1"/>
  <c r="L88" i="5"/>
  <c r="N88" i="5" s="1"/>
  <c r="P88" i="5" s="1"/>
  <c r="R88" i="5" s="1"/>
  <c r="L22" i="5"/>
  <c r="N22" i="5" s="1"/>
  <c r="P22" i="5" s="1"/>
  <c r="R22" i="5" s="1"/>
  <c r="L134" i="5"/>
  <c r="N134" i="5" s="1"/>
  <c r="P134" i="5" s="1"/>
  <c r="R134" i="5" s="1"/>
  <c r="L100" i="5"/>
  <c r="N100" i="5" s="1"/>
  <c r="P100" i="5" s="1"/>
  <c r="R100" i="5" s="1"/>
  <c r="L52" i="5"/>
  <c r="N52" i="5" s="1"/>
  <c r="P52" i="5" s="1"/>
  <c r="R52" i="5" s="1"/>
  <c r="L99" i="5"/>
  <c r="N99" i="5" s="1"/>
  <c r="P99" i="5" s="1"/>
  <c r="R99" i="5" s="1"/>
  <c r="L70" i="5"/>
  <c r="N70" i="5" s="1"/>
  <c r="P70" i="5" s="1"/>
  <c r="R70" i="5" s="1"/>
  <c r="L120" i="5"/>
  <c r="N120" i="5" s="1"/>
  <c r="P120" i="5" s="1"/>
  <c r="R120" i="5" s="1"/>
  <c r="L69" i="5"/>
  <c r="N69" i="5" s="1"/>
  <c r="P69" i="5" s="1"/>
  <c r="R69" i="5" s="1"/>
  <c r="L104" i="5"/>
  <c r="N104" i="5" s="1"/>
  <c r="P104" i="5" s="1"/>
  <c r="R104" i="5" s="1"/>
  <c r="L49" i="5"/>
  <c r="N49" i="5" s="1"/>
  <c r="P49" i="5" s="1"/>
  <c r="R49" i="5" s="1"/>
  <c r="L68" i="5"/>
  <c r="N68" i="5" s="1"/>
  <c r="P68" i="5" s="1"/>
  <c r="R68" i="5" s="1"/>
  <c r="L136" i="5"/>
  <c r="N136" i="5" s="1"/>
  <c r="P136" i="5" s="1"/>
  <c r="R136" i="5" s="1"/>
  <c r="L93" i="5"/>
  <c r="N93" i="5" s="1"/>
  <c r="P93" i="5" s="1"/>
  <c r="R93" i="5" s="1"/>
  <c r="L102" i="5"/>
  <c r="N102" i="5" s="1"/>
  <c r="P102" i="5" s="1"/>
  <c r="R102" i="5" s="1"/>
  <c r="L111" i="5"/>
  <c r="N111" i="5" s="1"/>
  <c r="P111" i="5" s="1"/>
  <c r="R111" i="5" s="1"/>
  <c r="L90" i="5"/>
  <c r="N90" i="5" s="1"/>
  <c r="P90" i="5" s="1"/>
  <c r="R90" i="5" s="1"/>
  <c r="G263" i="2"/>
  <c r="J265" i="7"/>
  <c r="L265" i="7"/>
  <c r="K265" i="7" s="1"/>
  <c r="M263" i="7"/>
  <c r="H265" i="5"/>
  <c r="L5" i="5"/>
  <c r="N5" i="5" s="1"/>
  <c r="R57" i="7" l="1"/>
  <c r="T57" i="7" s="1"/>
  <c r="V57" i="7" s="1"/>
  <c r="X57" i="7" s="1"/>
  <c r="AB57" i="7" s="1"/>
  <c r="R56" i="7"/>
  <c r="F262" i="1"/>
  <c r="N262" i="5"/>
  <c r="P262" i="5" s="1"/>
  <c r="R262" i="5" s="1"/>
  <c r="T262" i="5" s="1"/>
  <c r="R32" i="7"/>
  <c r="T32" i="7" s="1"/>
  <c r="R48" i="7"/>
  <c r="T48" i="7" s="1"/>
  <c r="R65" i="7"/>
  <c r="T65" i="7" s="1"/>
  <c r="R81" i="7"/>
  <c r="T81" i="7" s="1"/>
  <c r="R97" i="7"/>
  <c r="T97" i="7" s="1"/>
  <c r="R113" i="7"/>
  <c r="T113" i="7" s="1"/>
  <c r="R129" i="7"/>
  <c r="T129" i="7" s="1"/>
  <c r="R145" i="7"/>
  <c r="T145" i="7" s="1"/>
  <c r="R161" i="7"/>
  <c r="T161" i="7" s="1"/>
  <c r="R177" i="7"/>
  <c r="T177" i="7" s="1"/>
  <c r="R193" i="7"/>
  <c r="T193" i="7" s="1"/>
  <c r="R209" i="7"/>
  <c r="T209" i="7" s="1"/>
  <c r="R225" i="7"/>
  <c r="T225" i="7" s="1"/>
  <c r="R241" i="7"/>
  <c r="T241" i="7" s="1"/>
  <c r="R257" i="7"/>
  <c r="T257" i="7" s="1"/>
  <c r="R18" i="7"/>
  <c r="T18" i="7" s="1"/>
  <c r="R66" i="7"/>
  <c r="T66" i="7" s="1"/>
  <c r="R146" i="7"/>
  <c r="T146" i="7" s="1"/>
  <c r="R178" i="7"/>
  <c r="T178" i="7" s="1"/>
  <c r="R210" i="7"/>
  <c r="T210" i="7" s="1"/>
  <c r="R33" i="7"/>
  <c r="T33" i="7" s="1"/>
  <c r="R49" i="7"/>
  <c r="T49" i="7" s="1"/>
  <c r="R82" i="7"/>
  <c r="T82" i="7" s="1"/>
  <c r="R98" i="7"/>
  <c r="T98" i="7" s="1"/>
  <c r="R114" i="7"/>
  <c r="T114" i="7" s="1"/>
  <c r="R130" i="7"/>
  <c r="T130" i="7" s="1"/>
  <c r="R162" i="7"/>
  <c r="T162" i="7" s="1"/>
  <c r="R194" i="7"/>
  <c r="T194" i="7" s="1"/>
  <c r="R226" i="7"/>
  <c r="T226" i="7" s="1"/>
  <c r="R259" i="7"/>
  <c r="T259" i="7" s="1"/>
  <c r="R35" i="7"/>
  <c r="T35" i="7" s="1"/>
  <c r="R51" i="7"/>
  <c r="T51" i="7" s="1"/>
  <c r="R68" i="7"/>
  <c r="T68" i="7" s="1"/>
  <c r="R84" i="7"/>
  <c r="T84" i="7" s="1"/>
  <c r="R100" i="7"/>
  <c r="T100" i="7" s="1"/>
  <c r="R116" i="7"/>
  <c r="T116" i="7" s="1"/>
  <c r="R132" i="7"/>
  <c r="T132" i="7" s="1"/>
  <c r="R148" i="7"/>
  <c r="T148" i="7" s="1"/>
  <c r="R164" i="7"/>
  <c r="T164" i="7" s="1"/>
  <c r="R180" i="7"/>
  <c r="T180" i="7" s="1"/>
  <c r="R196" i="7"/>
  <c r="T196" i="7" s="1"/>
  <c r="R36" i="7"/>
  <c r="T36" i="7" s="1"/>
  <c r="R52" i="7"/>
  <c r="T52" i="7" s="1"/>
  <c r="R69" i="7"/>
  <c r="T69" i="7" s="1"/>
  <c r="R85" i="7"/>
  <c r="T85" i="7" s="1"/>
  <c r="R101" i="7"/>
  <c r="T101" i="7" s="1"/>
  <c r="R117" i="7"/>
  <c r="T117" i="7" s="1"/>
  <c r="R133" i="7"/>
  <c r="T133" i="7" s="1"/>
  <c r="R149" i="7"/>
  <c r="T149" i="7" s="1"/>
  <c r="R165" i="7"/>
  <c r="T165" i="7" s="1"/>
  <c r="R181" i="7"/>
  <c r="T181" i="7" s="1"/>
  <c r="R37" i="7"/>
  <c r="T37" i="7" s="1"/>
  <c r="R53" i="7"/>
  <c r="T53" i="7" s="1"/>
  <c r="R70" i="7"/>
  <c r="T70" i="7" s="1"/>
  <c r="R86" i="7"/>
  <c r="T86" i="7" s="1"/>
  <c r="R102" i="7"/>
  <c r="T102" i="7" s="1"/>
  <c r="R118" i="7"/>
  <c r="T118" i="7" s="1"/>
  <c r="R134" i="7"/>
  <c r="T134" i="7" s="1"/>
  <c r="R150" i="7"/>
  <c r="T150" i="7" s="1"/>
  <c r="R166" i="7"/>
  <c r="T166" i="7" s="1"/>
  <c r="R182" i="7"/>
  <c r="T182" i="7" s="1"/>
  <c r="R198" i="7"/>
  <c r="T198" i="7" s="1"/>
  <c r="R214" i="7"/>
  <c r="T214" i="7" s="1"/>
  <c r="R230" i="7"/>
  <c r="T230" i="7" s="1"/>
  <c r="R246" i="7"/>
  <c r="T246" i="7" s="1"/>
  <c r="R7" i="7"/>
  <c r="T7" i="7" s="1"/>
  <c r="R23" i="7"/>
  <c r="T23" i="7" s="1"/>
  <c r="R38" i="7"/>
  <c r="T38" i="7" s="1"/>
  <c r="R54" i="7"/>
  <c r="T54" i="7" s="1"/>
  <c r="R71" i="7"/>
  <c r="T71" i="7" s="1"/>
  <c r="R87" i="7"/>
  <c r="T87" i="7" s="1"/>
  <c r="R103" i="7"/>
  <c r="T103" i="7" s="1"/>
  <c r="R119" i="7"/>
  <c r="T119" i="7" s="1"/>
  <c r="R135" i="7"/>
  <c r="T135" i="7" s="1"/>
  <c r="R151" i="7"/>
  <c r="T151" i="7" s="1"/>
  <c r="R167" i="7"/>
  <c r="T167" i="7" s="1"/>
  <c r="R183" i="7"/>
  <c r="T183" i="7" s="1"/>
  <c r="R199" i="7"/>
  <c r="T199" i="7" s="1"/>
  <c r="R215" i="7"/>
  <c r="T215" i="7" s="1"/>
  <c r="R231" i="7"/>
  <c r="T231" i="7" s="1"/>
  <c r="R247" i="7"/>
  <c r="T247" i="7" s="1"/>
  <c r="R8" i="7"/>
  <c r="T8" i="7" s="1"/>
  <c r="R24" i="7"/>
  <c r="T24" i="7" s="1"/>
  <c r="R59" i="7"/>
  <c r="T59" i="7" s="1"/>
  <c r="R83" i="7"/>
  <c r="T83" i="7" s="1"/>
  <c r="R109" i="7"/>
  <c r="T109" i="7" s="1"/>
  <c r="R137" i="7"/>
  <c r="T137" i="7" s="1"/>
  <c r="R159" i="7"/>
  <c r="T159" i="7" s="1"/>
  <c r="R187" i="7"/>
  <c r="T187" i="7" s="1"/>
  <c r="R208" i="7"/>
  <c r="T208" i="7" s="1"/>
  <c r="R232" i="7"/>
  <c r="T232" i="7" s="1"/>
  <c r="R251" i="7"/>
  <c r="T251" i="7" s="1"/>
  <c r="R15" i="7"/>
  <c r="T15" i="7" s="1"/>
  <c r="R200" i="7"/>
  <c r="T200" i="7" s="1"/>
  <c r="R31" i="7"/>
  <c r="T31" i="7" s="1"/>
  <c r="R60" i="7"/>
  <c r="T60" i="7" s="1"/>
  <c r="R88" i="7"/>
  <c r="T88" i="7" s="1"/>
  <c r="R110" i="7"/>
  <c r="T110" i="7" s="1"/>
  <c r="R138" i="7"/>
  <c r="T138" i="7" s="1"/>
  <c r="R160" i="7"/>
  <c r="T160" i="7" s="1"/>
  <c r="R188" i="7"/>
  <c r="T188" i="7" s="1"/>
  <c r="R211" i="7"/>
  <c r="T211" i="7" s="1"/>
  <c r="R233" i="7"/>
  <c r="T233" i="7" s="1"/>
  <c r="R252" i="7"/>
  <c r="T252" i="7" s="1"/>
  <c r="R16" i="7"/>
  <c r="T16" i="7" s="1"/>
  <c r="R261" i="7"/>
  <c r="T261" i="7" s="1"/>
  <c r="R34" i="7"/>
  <c r="T34" i="7" s="1"/>
  <c r="R61" i="7"/>
  <c r="T61" i="7" s="1"/>
  <c r="R89" i="7"/>
  <c r="T89" i="7" s="1"/>
  <c r="R111" i="7"/>
  <c r="T111" i="7" s="1"/>
  <c r="R139" i="7"/>
  <c r="T139" i="7" s="1"/>
  <c r="R163" i="7"/>
  <c r="T163" i="7" s="1"/>
  <c r="R189" i="7"/>
  <c r="T189" i="7" s="1"/>
  <c r="R212" i="7"/>
  <c r="T212" i="7" s="1"/>
  <c r="R234" i="7"/>
  <c r="T234" i="7" s="1"/>
  <c r="R253" i="7"/>
  <c r="T253" i="7" s="1"/>
  <c r="R17" i="7"/>
  <c r="T17" i="7" s="1"/>
  <c r="R260" i="7"/>
  <c r="T260" i="7" s="1"/>
  <c r="R95" i="7"/>
  <c r="T95" i="7" s="1"/>
  <c r="R39" i="7"/>
  <c r="T39" i="7" s="1"/>
  <c r="R62" i="7"/>
  <c r="T62" i="7" s="1"/>
  <c r="R90" i="7"/>
  <c r="T90" i="7" s="1"/>
  <c r="R112" i="7"/>
  <c r="T112" i="7" s="1"/>
  <c r="R140" i="7"/>
  <c r="T140" i="7" s="1"/>
  <c r="R168" i="7"/>
  <c r="T168" i="7" s="1"/>
  <c r="R190" i="7"/>
  <c r="T190" i="7" s="1"/>
  <c r="R213" i="7"/>
  <c r="T213" i="7" s="1"/>
  <c r="R235" i="7"/>
  <c r="T235" i="7" s="1"/>
  <c r="R254" i="7"/>
  <c r="T254" i="7" s="1"/>
  <c r="R19" i="7"/>
  <c r="T19" i="7" s="1"/>
  <c r="R219" i="7"/>
  <c r="T219" i="7" s="1"/>
  <c r="R147" i="7"/>
  <c r="T147" i="7" s="1"/>
  <c r="R40" i="7"/>
  <c r="T40" i="7" s="1"/>
  <c r="R63" i="7"/>
  <c r="T63" i="7" s="1"/>
  <c r="R91" i="7"/>
  <c r="T91" i="7" s="1"/>
  <c r="R115" i="7"/>
  <c r="T115" i="7" s="1"/>
  <c r="R141" i="7"/>
  <c r="T141" i="7" s="1"/>
  <c r="R169" i="7"/>
  <c r="T169" i="7" s="1"/>
  <c r="R191" i="7"/>
  <c r="T191" i="7" s="1"/>
  <c r="R216" i="7"/>
  <c r="T216" i="7" s="1"/>
  <c r="R236" i="7"/>
  <c r="T236" i="7" s="1"/>
  <c r="R255" i="7"/>
  <c r="T255" i="7" s="1"/>
  <c r="R20" i="7"/>
  <c r="T20" i="7" s="1"/>
  <c r="R192" i="7"/>
  <c r="T192" i="7" s="1"/>
  <c r="R44" i="7"/>
  <c r="T44" i="7" s="1"/>
  <c r="R220" i="7"/>
  <c r="T220" i="7" s="1"/>
  <c r="R45" i="7"/>
  <c r="T45" i="7" s="1"/>
  <c r="R96" i="7"/>
  <c r="T96" i="7" s="1"/>
  <c r="R41" i="7"/>
  <c r="T41" i="7" s="1"/>
  <c r="R64" i="7"/>
  <c r="T64" i="7" s="1"/>
  <c r="R92" i="7"/>
  <c r="T92" i="7" s="1"/>
  <c r="R120" i="7"/>
  <c r="T120" i="7" s="1"/>
  <c r="R142" i="7"/>
  <c r="T142" i="7" s="1"/>
  <c r="R170" i="7"/>
  <c r="T170" i="7" s="1"/>
  <c r="R217" i="7"/>
  <c r="T217" i="7" s="1"/>
  <c r="R237" i="7"/>
  <c r="T237" i="7" s="1"/>
  <c r="R256" i="7"/>
  <c r="T256" i="7" s="1"/>
  <c r="R21" i="7"/>
  <c r="T21" i="7" s="1"/>
  <c r="R42" i="7"/>
  <c r="T42" i="7" s="1"/>
  <c r="R67" i="7"/>
  <c r="T67" i="7" s="1"/>
  <c r="R93" i="7"/>
  <c r="T93" i="7" s="1"/>
  <c r="R121" i="7"/>
  <c r="T121" i="7" s="1"/>
  <c r="R143" i="7"/>
  <c r="T143" i="7" s="1"/>
  <c r="R171" i="7"/>
  <c r="T171" i="7" s="1"/>
  <c r="R195" i="7"/>
  <c r="T195" i="7" s="1"/>
  <c r="R218" i="7"/>
  <c r="T218" i="7" s="1"/>
  <c r="R238" i="7"/>
  <c r="T238" i="7" s="1"/>
  <c r="R258" i="7"/>
  <c r="T258" i="7" s="1"/>
  <c r="R22" i="7"/>
  <c r="T22" i="7" s="1"/>
  <c r="R43" i="7"/>
  <c r="T43" i="7" s="1"/>
  <c r="R72" i="7"/>
  <c r="T72" i="7" s="1"/>
  <c r="R94" i="7"/>
  <c r="T94" i="7" s="1"/>
  <c r="R122" i="7"/>
  <c r="T122" i="7" s="1"/>
  <c r="R144" i="7"/>
  <c r="T144" i="7" s="1"/>
  <c r="R172" i="7"/>
  <c r="T172" i="7" s="1"/>
  <c r="R197" i="7"/>
  <c r="T197" i="7" s="1"/>
  <c r="R239" i="7"/>
  <c r="T239" i="7" s="1"/>
  <c r="R25" i="7"/>
  <c r="T25" i="7" s="1"/>
  <c r="R73" i="7"/>
  <c r="T73" i="7" s="1"/>
  <c r="R123" i="7"/>
  <c r="T123" i="7" s="1"/>
  <c r="R173" i="7"/>
  <c r="T173" i="7" s="1"/>
  <c r="R240" i="7"/>
  <c r="T240" i="7" s="1"/>
  <c r="R26" i="7"/>
  <c r="T26" i="7" s="1"/>
  <c r="R74" i="7"/>
  <c r="T74" i="7" s="1"/>
  <c r="R50" i="7"/>
  <c r="T50" i="7" s="1"/>
  <c r="R124" i="7"/>
  <c r="T124" i="7" s="1"/>
  <c r="R176" i="7"/>
  <c r="T176" i="7" s="1"/>
  <c r="R227" i="7"/>
  <c r="T227" i="7" s="1"/>
  <c r="R14" i="7"/>
  <c r="T14" i="7" s="1"/>
  <c r="R248" i="7"/>
  <c r="T248" i="7" s="1"/>
  <c r="R79" i="7"/>
  <c r="T79" i="7" s="1"/>
  <c r="R204" i="7"/>
  <c r="T204" i="7" s="1"/>
  <c r="R80" i="7"/>
  <c r="T80" i="7" s="1"/>
  <c r="R250" i="7"/>
  <c r="T250" i="7" s="1"/>
  <c r="R158" i="7"/>
  <c r="T158" i="7" s="1"/>
  <c r="R174" i="7"/>
  <c r="T174" i="7" s="1"/>
  <c r="R12" i="7"/>
  <c r="T12" i="7" s="1"/>
  <c r="R47" i="7"/>
  <c r="T47" i="7" s="1"/>
  <c r="R55" i="7"/>
  <c r="T55" i="7" s="1"/>
  <c r="R125" i="7"/>
  <c r="T125" i="7" s="1"/>
  <c r="R179" i="7"/>
  <c r="T179" i="7" s="1"/>
  <c r="R228" i="7"/>
  <c r="T228" i="7" s="1"/>
  <c r="R27" i="7"/>
  <c r="T27" i="7" s="1"/>
  <c r="R205" i="7"/>
  <c r="T205" i="7" s="1"/>
  <c r="R155" i="7"/>
  <c r="T155" i="7" s="1"/>
  <c r="R126" i="7"/>
  <c r="T126" i="7" s="1"/>
  <c r="R184" i="7"/>
  <c r="T184" i="7" s="1"/>
  <c r="R229" i="7"/>
  <c r="T229" i="7" s="1"/>
  <c r="R28" i="7"/>
  <c r="T28" i="7" s="1"/>
  <c r="R249" i="7"/>
  <c r="T249" i="7" s="1"/>
  <c r="R99" i="7"/>
  <c r="T99" i="7" s="1"/>
  <c r="R207" i="7"/>
  <c r="T207" i="7" s="1"/>
  <c r="R105" i="7"/>
  <c r="T105" i="7" s="1"/>
  <c r="R11" i="7"/>
  <c r="T11" i="7" s="1"/>
  <c r="R107" i="7"/>
  <c r="T107" i="7" s="1"/>
  <c r="R58" i="7"/>
  <c r="T58" i="7" s="1"/>
  <c r="R127" i="7"/>
  <c r="T127" i="7" s="1"/>
  <c r="R185" i="7"/>
  <c r="T185" i="7" s="1"/>
  <c r="R242" i="7"/>
  <c r="T242" i="7" s="1"/>
  <c r="R29" i="7"/>
  <c r="T29" i="7" s="1"/>
  <c r="R75" i="7"/>
  <c r="T75" i="7" s="1"/>
  <c r="R128" i="7"/>
  <c r="T128" i="7" s="1"/>
  <c r="R186" i="7"/>
  <c r="T186" i="7" s="1"/>
  <c r="R243" i="7"/>
  <c r="T243" i="7" s="1"/>
  <c r="R30" i="7"/>
  <c r="T30" i="7" s="1"/>
  <c r="R77" i="7"/>
  <c r="T77" i="7" s="1"/>
  <c r="R136" i="7"/>
  <c r="T136" i="7" s="1"/>
  <c r="R202" i="7"/>
  <c r="T202" i="7" s="1"/>
  <c r="R245" i="7"/>
  <c r="T245" i="7" s="1"/>
  <c r="R78" i="7"/>
  <c r="T78" i="7" s="1"/>
  <c r="R152" i="7"/>
  <c r="T152" i="7" s="1"/>
  <c r="R203" i="7"/>
  <c r="T203" i="7" s="1"/>
  <c r="R153" i="7"/>
  <c r="T153" i="7" s="1"/>
  <c r="R154" i="7"/>
  <c r="T154" i="7" s="1"/>
  <c r="R206" i="7"/>
  <c r="T206" i="7" s="1"/>
  <c r="R104" i="7"/>
  <c r="T104" i="7" s="1"/>
  <c r="R9" i="7"/>
  <c r="T9" i="7" s="1"/>
  <c r="R221" i="7"/>
  <c r="T221" i="7" s="1"/>
  <c r="R10" i="7"/>
  <c r="T10" i="7" s="1"/>
  <c r="R106" i="7"/>
  <c r="T106" i="7" s="1"/>
  <c r="R222" i="7"/>
  <c r="T222" i="7" s="1"/>
  <c r="R46" i="7"/>
  <c r="T46" i="7" s="1"/>
  <c r="R76" i="7"/>
  <c r="T76" i="7" s="1"/>
  <c r="R131" i="7"/>
  <c r="T131" i="7" s="1"/>
  <c r="R201" i="7"/>
  <c r="T201" i="7" s="1"/>
  <c r="R244" i="7"/>
  <c r="T244" i="7" s="1"/>
  <c r="R223" i="7"/>
  <c r="T223" i="7" s="1"/>
  <c r="R6" i="7"/>
  <c r="T6" i="7" s="1"/>
  <c r="R156" i="7"/>
  <c r="T156" i="7" s="1"/>
  <c r="R157" i="7"/>
  <c r="T157" i="7" s="1"/>
  <c r="R108" i="7"/>
  <c r="T108" i="7" s="1"/>
  <c r="R224" i="7"/>
  <c r="T224" i="7" s="1"/>
  <c r="R175" i="7"/>
  <c r="T175" i="7" s="1"/>
  <c r="R13" i="7"/>
  <c r="T13" i="7" s="1"/>
  <c r="R262" i="7"/>
  <c r="T262" i="7" s="1"/>
  <c r="V262" i="7" s="1"/>
  <c r="X262" i="7" s="1"/>
  <c r="Z262" i="7" s="1"/>
  <c r="F229" i="1"/>
  <c r="N229" i="5"/>
  <c r="P229" i="5" s="1"/>
  <c r="R229" i="5" s="1"/>
  <c r="F221" i="1"/>
  <c r="N221" i="5"/>
  <c r="P221" i="5" s="1"/>
  <c r="R221" i="5" s="1"/>
  <c r="F219" i="1"/>
  <c r="N219" i="5"/>
  <c r="P219" i="5" s="1"/>
  <c r="R219" i="5" s="1"/>
  <c r="F214" i="1"/>
  <c r="N214" i="5"/>
  <c r="P214" i="5" s="1"/>
  <c r="R214" i="5" s="1"/>
  <c r="F213" i="1"/>
  <c r="N213" i="5"/>
  <c r="P213" i="5" s="1"/>
  <c r="R213" i="5" s="1"/>
  <c r="F212" i="1"/>
  <c r="N212" i="5"/>
  <c r="P212" i="5" s="1"/>
  <c r="R212" i="5" s="1"/>
  <c r="F225" i="1"/>
  <c r="N225" i="5"/>
  <c r="P225" i="5" s="1"/>
  <c r="R225" i="5" s="1"/>
  <c r="F218" i="1"/>
  <c r="N218" i="5"/>
  <c r="P218" i="5" s="1"/>
  <c r="R218" i="5" s="1"/>
  <c r="F217" i="1"/>
  <c r="N217" i="5"/>
  <c r="P217" i="5" s="1"/>
  <c r="R217" i="5" s="1"/>
  <c r="F228" i="1"/>
  <c r="N228" i="5"/>
  <c r="P228" i="5" s="1"/>
  <c r="R228" i="5" s="1"/>
  <c r="F227" i="1"/>
  <c r="N227" i="5"/>
  <c r="P227" i="5" s="1"/>
  <c r="R227" i="5" s="1"/>
  <c r="F211" i="1"/>
  <c r="N211" i="5"/>
  <c r="P211" i="5" s="1"/>
  <c r="R211" i="5" s="1"/>
  <c r="F216" i="1"/>
  <c r="N216" i="5"/>
  <c r="P216" i="5" s="1"/>
  <c r="R216" i="5" s="1"/>
  <c r="F222" i="1"/>
  <c r="N222" i="5"/>
  <c r="P222" i="5" s="1"/>
  <c r="R222" i="5" s="1"/>
  <c r="F220" i="1"/>
  <c r="N220" i="5"/>
  <c r="P220" i="5" s="1"/>
  <c r="R220" i="5" s="1"/>
  <c r="F231" i="1"/>
  <c r="N231" i="5"/>
  <c r="P231" i="5" s="1"/>
  <c r="R231" i="5" s="1"/>
  <c r="F223" i="1"/>
  <c r="N223" i="5"/>
  <c r="P223" i="5" s="1"/>
  <c r="R223" i="5" s="1"/>
  <c r="F226" i="1"/>
  <c r="N226" i="5"/>
  <c r="P226" i="5" s="1"/>
  <c r="R226" i="5" s="1"/>
  <c r="F224" i="1"/>
  <c r="N224" i="5"/>
  <c r="P224" i="5" s="1"/>
  <c r="R224" i="5" s="1"/>
  <c r="F215" i="1"/>
  <c r="N215" i="5"/>
  <c r="P215" i="5" s="1"/>
  <c r="R215" i="5" s="1"/>
  <c r="F210" i="1"/>
  <c r="N210" i="5"/>
  <c r="P210" i="5" s="1"/>
  <c r="R210" i="5" s="1"/>
  <c r="F230" i="1"/>
  <c r="N230" i="5"/>
  <c r="P230" i="5" s="1"/>
  <c r="R230" i="5" s="1"/>
  <c r="F31" i="1"/>
  <c r="T86" i="5"/>
  <c r="F86" i="1"/>
  <c r="F48" i="1"/>
  <c r="T8" i="5"/>
  <c r="F8" i="1"/>
  <c r="T188" i="5"/>
  <c r="F188" i="1"/>
  <c r="T232" i="5"/>
  <c r="F232" i="1"/>
  <c r="T35" i="5"/>
  <c r="F35" i="1"/>
  <c r="T44" i="5"/>
  <c r="F44" i="1"/>
  <c r="T46" i="5"/>
  <c r="F46" i="1"/>
  <c r="T182" i="5"/>
  <c r="F182" i="1"/>
  <c r="T157" i="5"/>
  <c r="F157" i="1"/>
  <c r="F247" i="1"/>
  <c r="T101" i="5"/>
  <c r="F101" i="1"/>
  <c r="T121" i="5"/>
  <c r="F121" i="1"/>
  <c r="T162" i="5"/>
  <c r="F162" i="1"/>
  <c r="F261" i="1"/>
  <c r="T133" i="5"/>
  <c r="F133" i="1"/>
  <c r="T92" i="5"/>
  <c r="F92" i="1"/>
  <c r="T147" i="5"/>
  <c r="F147" i="1"/>
  <c r="T43" i="5"/>
  <c r="F43" i="1"/>
  <c r="T181" i="5"/>
  <c r="F181" i="1"/>
  <c r="T250" i="5"/>
  <c r="F250" i="1"/>
  <c r="T99" i="5"/>
  <c r="F99" i="1"/>
  <c r="V10" i="5"/>
  <c r="F10" i="1"/>
  <c r="T205" i="5"/>
  <c r="F205" i="1"/>
  <c r="T100" i="5"/>
  <c r="F100" i="1"/>
  <c r="T134" i="5"/>
  <c r="F134" i="1"/>
  <c r="F125" i="1"/>
  <c r="F203" i="1"/>
  <c r="T241" i="5"/>
  <c r="F241" i="1"/>
  <c r="T115" i="5"/>
  <c r="F115" i="1"/>
  <c r="T128" i="5"/>
  <c r="F128" i="1"/>
  <c r="T20" i="5"/>
  <c r="F20" i="1"/>
  <c r="F6" i="1"/>
  <c r="F63" i="1"/>
  <c r="T137" i="5"/>
  <c r="F137" i="1"/>
  <c r="V64" i="5"/>
  <c r="F64" i="1"/>
  <c r="V75" i="5"/>
  <c r="F75" i="1"/>
  <c r="T168" i="5"/>
  <c r="F168" i="1"/>
  <c r="T146" i="5"/>
  <c r="F146" i="1"/>
  <c r="T195" i="5"/>
  <c r="F195" i="1"/>
  <c r="F236" i="1"/>
  <c r="T29" i="5"/>
  <c r="F29" i="1"/>
  <c r="T17" i="5"/>
  <c r="F17" i="1"/>
  <c r="F186" i="1"/>
  <c r="F259" i="1"/>
  <c r="T16" i="5"/>
  <c r="F16" i="1"/>
  <c r="V95" i="5"/>
  <c r="F95" i="1"/>
  <c r="T169" i="5"/>
  <c r="F169" i="1"/>
  <c r="T135" i="5"/>
  <c r="F135" i="1"/>
  <c r="F15" i="1"/>
  <c r="T144" i="5"/>
  <c r="F144" i="1"/>
  <c r="T69" i="5"/>
  <c r="F69" i="1"/>
  <c r="T140" i="5"/>
  <c r="F140" i="1"/>
  <c r="T184" i="5"/>
  <c r="F184" i="1"/>
  <c r="V89" i="5"/>
  <c r="F89" i="1"/>
  <c r="F254" i="1"/>
  <c r="T70" i="5"/>
  <c r="F70" i="1"/>
  <c r="T19" i="5"/>
  <c r="F19" i="1"/>
  <c r="F57" i="1"/>
  <c r="T150" i="5"/>
  <c r="F150" i="1"/>
  <c r="T194" i="5"/>
  <c r="F194" i="1"/>
  <c r="V38" i="5"/>
  <c r="F38" i="1"/>
  <c r="T13" i="5"/>
  <c r="F13" i="1"/>
  <c r="T171" i="5"/>
  <c r="F171" i="1"/>
  <c r="F253" i="1"/>
  <c r="F97" i="1"/>
  <c r="T206" i="5"/>
  <c r="F206" i="1"/>
  <c r="T243" i="5"/>
  <c r="F243" i="1"/>
  <c r="T36" i="5"/>
  <c r="F36" i="1"/>
  <c r="F113" i="1"/>
  <c r="V59" i="5"/>
  <c r="F59" i="1"/>
  <c r="F45" i="1"/>
  <c r="F124" i="1"/>
  <c r="T208" i="5"/>
  <c r="F208" i="1"/>
  <c r="T174" i="5"/>
  <c r="F174" i="1"/>
  <c r="T183" i="5"/>
  <c r="F183" i="1"/>
  <c r="T246" i="5"/>
  <c r="F246" i="1"/>
  <c r="F54" i="1"/>
  <c r="V65" i="5"/>
  <c r="F65" i="1"/>
  <c r="T163" i="5"/>
  <c r="F163" i="1"/>
  <c r="T145" i="5"/>
  <c r="F145" i="1"/>
  <c r="F257" i="1"/>
  <c r="F22" i="1"/>
  <c r="V39" i="5"/>
  <c r="F39" i="1"/>
  <c r="F106" i="1"/>
  <c r="T77" i="5"/>
  <c r="F77" i="1"/>
  <c r="V26" i="5"/>
  <c r="F26" i="1"/>
  <c r="T196" i="5"/>
  <c r="F196" i="1"/>
  <c r="T177" i="5"/>
  <c r="F177" i="1"/>
  <c r="T148" i="5"/>
  <c r="F148" i="1"/>
  <c r="T170" i="5"/>
  <c r="F170" i="1"/>
  <c r="F234" i="1"/>
  <c r="V90" i="5"/>
  <c r="F90" i="1"/>
  <c r="T114" i="5"/>
  <c r="F114" i="1"/>
  <c r="T27" i="5"/>
  <c r="F27" i="1"/>
  <c r="T123" i="5"/>
  <c r="F123" i="1"/>
  <c r="F167" i="1"/>
  <c r="F159" i="1"/>
  <c r="F235" i="1"/>
  <c r="T111" i="5"/>
  <c r="F111" i="1"/>
  <c r="F108" i="1"/>
  <c r="T245" i="5"/>
  <c r="F245" i="1"/>
  <c r="T102" i="5"/>
  <c r="F102" i="1"/>
  <c r="T82" i="5"/>
  <c r="F82" i="1"/>
  <c r="T47" i="5"/>
  <c r="F47" i="1"/>
  <c r="T198" i="5"/>
  <c r="F198" i="1"/>
  <c r="F260" i="1"/>
  <c r="F242" i="1"/>
  <c r="T49" i="5"/>
  <c r="F49" i="1"/>
  <c r="T85" i="5"/>
  <c r="F85" i="1"/>
  <c r="T109" i="5"/>
  <c r="F109" i="1"/>
  <c r="T138" i="5"/>
  <c r="F138" i="1"/>
  <c r="F154" i="1"/>
  <c r="F152" i="1"/>
  <c r="F238" i="1"/>
  <c r="T104" i="5"/>
  <c r="F104" i="1"/>
  <c r="T131" i="5"/>
  <c r="F131" i="1"/>
  <c r="T41" i="5"/>
  <c r="F41" i="1"/>
  <c r="T7" i="5"/>
  <c r="F7" i="1"/>
  <c r="T209" i="5"/>
  <c r="F209" i="1"/>
  <c r="F251" i="1"/>
  <c r="T83" i="5"/>
  <c r="F83" i="1"/>
  <c r="F55" i="1"/>
  <c r="T80" i="5"/>
  <c r="F80" i="1"/>
  <c r="T110" i="5"/>
  <c r="F110" i="1"/>
  <c r="T189" i="5"/>
  <c r="F189" i="1"/>
  <c r="T175" i="5"/>
  <c r="F175" i="1"/>
  <c r="T160" i="5"/>
  <c r="F160" i="1"/>
  <c r="F237" i="1"/>
  <c r="T120" i="5"/>
  <c r="F120" i="1"/>
  <c r="T118" i="5"/>
  <c r="F118" i="1"/>
  <c r="T103" i="5"/>
  <c r="F103" i="1"/>
  <c r="F143" i="1"/>
  <c r="T28" i="5"/>
  <c r="F28" i="1"/>
  <c r="F161" i="1"/>
  <c r="T176" i="5"/>
  <c r="F176" i="1"/>
  <c r="F202" i="1"/>
  <c r="F244" i="1"/>
  <c r="T116" i="5"/>
  <c r="F116" i="1"/>
  <c r="T53" i="5"/>
  <c r="F53" i="1"/>
  <c r="V79" i="5"/>
  <c r="F79" i="1"/>
  <c r="F141" i="1"/>
  <c r="T201" i="5"/>
  <c r="F201" i="1"/>
  <c r="T204" i="5"/>
  <c r="F204" i="1"/>
  <c r="F239" i="1"/>
  <c r="T21" i="5"/>
  <c r="F21" i="1"/>
  <c r="F98" i="1"/>
  <c r="F40" i="1"/>
  <c r="T61" i="5"/>
  <c r="F61" i="1"/>
  <c r="T185" i="5"/>
  <c r="F185" i="1"/>
  <c r="T166" i="5"/>
  <c r="F166" i="1"/>
  <c r="T155" i="5"/>
  <c r="F155" i="1"/>
  <c r="F233" i="1"/>
  <c r="T52" i="5"/>
  <c r="F52" i="1"/>
  <c r="T117" i="5"/>
  <c r="F117" i="1"/>
  <c r="T87" i="5"/>
  <c r="F87" i="1"/>
  <c r="F107" i="1"/>
  <c r="F142" i="1"/>
  <c r="V94" i="5"/>
  <c r="F94" i="1"/>
  <c r="T11" i="5"/>
  <c r="F11" i="1"/>
  <c r="T173" i="5"/>
  <c r="F173" i="1"/>
  <c r="T158" i="5"/>
  <c r="F158" i="1"/>
  <c r="T178" i="5"/>
  <c r="F178" i="1"/>
  <c r="T248" i="5"/>
  <c r="F248" i="1"/>
  <c r="T84" i="5"/>
  <c r="F84" i="1"/>
  <c r="T62" i="5"/>
  <c r="F62" i="1"/>
  <c r="T187" i="5"/>
  <c r="F187" i="1"/>
  <c r="T258" i="5"/>
  <c r="F258" i="1"/>
  <c r="T18" i="5"/>
  <c r="F18" i="1"/>
  <c r="T129" i="5"/>
  <c r="F129" i="1"/>
  <c r="T9" i="5"/>
  <c r="F9" i="1"/>
  <c r="T76" i="5"/>
  <c r="F76" i="1"/>
  <c r="T193" i="5"/>
  <c r="F193" i="1"/>
  <c r="T32" i="5"/>
  <c r="F32" i="1"/>
  <c r="T88" i="5"/>
  <c r="F88" i="1"/>
  <c r="T67" i="5"/>
  <c r="F67" i="1"/>
  <c r="T112" i="5"/>
  <c r="F112" i="1"/>
  <c r="T58" i="5"/>
  <c r="F58" i="1"/>
  <c r="T96" i="5"/>
  <c r="F96" i="1"/>
  <c r="T164" i="5"/>
  <c r="F164" i="1"/>
  <c r="T197" i="5"/>
  <c r="F197" i="1"/>
  <c r="T249" i="5"/>
  <c r="F249" i="1"/>
  <c r="T66" i="5"/>
  <c r="F66" i="1"/>
  <c r="T190" i="5"/>
  <c r="F190" i="1"/>
  <c r="T50" i="5"/>
  <c r="F50" i="1"/>
  <c r="T132" i="5"/>
  <c r="F132" i="1"/>
  <c r="F105" i="1"/>
  <c r="T60" i="5"/>
  <c r="F60" i="1"/>
  <c r="V25" i="5"/>
  <c r="F25" i="1"/>
  <c r="T156" i="5"/>
  <c r="F156" i="1"/>
  <c r="T192" i="5"/>
  <c r="F192" i="1"/>
  <c r="T179" i="5"/>
  <c r="F179" i="1"/>
  <c r="F255" i="1"/>
  <c r="T93" i="5"/>
  <c r="F93" i="1"/>
  <c r="F72" i="1"/>
  <c r="F119" i="1"/>
  <c r="T126" i="5"/>
  <c r="F126" i="1"/>
  <c r="V73" i="5"/>
  <c r="F73" i="1"/>
  <c r="F139" i="1"/>
  <c r="T30" i="5"/>
  <c r="F30" i="1"/>
  <c r="F122" i="1"/>
  <c r="T151" i="5"/>
  <c r="F151" i="1"/>
  <c r="T153" i="5"/>
  <c r="F153" i="1"/>
  <c r="T199" i="5"/>
  <c r="F199" i="1"/>
  <c r="F252" i="1"/>
  <c r="T136" i="5"/>
  <c r="F136" i="1"/>
  <c r="T34" i="5"/>
  <c r="F34" i="1"/>
  <c r="T37" i="5"/>
  <c r="F37" i="1"/>
  <c r="T71" i="5"/>
  <c r="F71" i="1"/>
  <c r="T78" i="5"/>
  <c r="F78" i="1"/>
  <c r="T23" i="5"/>
  <c r="F23" i="1"/>
  <c r="F91" i="1"/>
  <c r="T14" i="5"/>
  <c r="F14" i="1"/>
  <c r="V74" i="5"/>
  <c r="F74" i="1"/>
  <c r="T180" i="5"/>
  <c r="F180" i="1"/>
  <c r="T149" i="5"/>
  <c r="F149" i="1"/>
  <c r="T165" i="5"/>
  <c r="F165" i="1"/>
  <c r="T172" i="5"/>
  <c r="F172" i="1"/>
  <c r="F240" i="1"/>
  <c r="T68" i="5"/>
  <c r="F68" i="1"/>
  <c r="T33" i="5"/>
  <c r="F33" i="1"/>
  <c r="T130" i="5"/>
  <c r="F130" i="1"/>
  <c r="T51" i="5"/>
  <c r="F51" i="1"/>
  <c r="T12" i="5"/>
  <c r="F12" i="1"/>
  <c r="T81" i="5"/>
  <c r="F81" i="1"/>
  <c r="T42" i="5"/>
  <c r="F42" i="1"/>
  <c r="T127" i="5"/>
  <c r="F127" i="1"/>
  <c r="F24" i="1"/>
  <c r="T207" i="5"/>
  <c r="F207" i="1"/>
  <c r="T200" i="5"/>
  <c r="F200" i="1"/>
  <c r="V191" i="5"/>
  <c r="F191" i="1"/>
  <c r="T256" i="5"/>
  <c r="F256" i="1"/>
  <c r="T234" i="5"/>
  <c r="T236" i="5"/>
  <c r="T255" i="5"/>
  <c r="T259" i="5"/>
  <c r="T240" i="5"/>
  <c r="T251" i="5"/>
  <c r="T237" i="5"/>
  <c r="T254" i="5"/>
  <c r="T253" i="5"/>
  <c r="T235" i="5"/>
  <c r="T260" i="5"/>
  <c r="T252" i="5"/>
  <c r="T242" i="5"/>
  <c r="T238" i="5"/>
  <c r="T247" i="5"/>
  <c r="T261" i="5"/>
  <c r="T244" i="5"/>
  <c r="T239" i="5"/>
  <c r="T257" i="5"/>
  <c r="T202" i="5"/>
  <c r="T186" i="5"/>
  <c r="T203" i="5"/>
  <c r="T152" i="5"/>
  <c r="T161" i="5"/>
  <c r="T167" i="5"/>
  <c r="T159" i="5"/>
  <c r="T154" i="5"/>
  <c r="V98" i="5"/>
  <c r="V153" i="5"/>
  <c r="V142" i="5"/>
  <c r="V45" i="5"/>
  <c r="T113" i="5"/>
  <c r="V15" i="5"/>
  <c r="T22" i="5"/>
  <c r="V91" i="5"/>
  <c r="T63" i="5"/>
  <c r="V54" i="5"/>
  <c r="V55" i="5"/>
  <c r="T24" i="5"/>
  <c r="T139" i="5"/>
  <c r="T141" i="5"/>
  <c r="T97" i="5"/>
  <c r="T105" i="5"/>
  <c r="V72" i="5"/>
  <c r="T125" i="5"/>
  <c r="T106" i="5"/>
  <c r="T108" i="5"/>
  <c r="V57" i="5"/>
  <c r="V173" i="5"/>
  <c r="T119" i="5"/>
  <c r="V48" i="5"/>
  <c r="T107" i="5"/>
  <c r="T122" i="5"/>
  <c r="V6" i="5"/>
  <c r="V40" i="5"/>
  <c r="T124" i="5"/>
  <c r="V77" i="5"/>
  <c r="V58" i="5"/>
  <c r="V47" i="5"/>
  <c r="V50" i="5"/>
  <c r="V80" i="5"/>
  <c r="V19" i="5"/>
  <c r="V164" i="5"/>
  <c r="V33" i="5"/>
  <c r="V53" i="5"/>
  <c r="V83" i="5"/>
  <c r="V16" i="5"/>
  <c r="V144" i="5"/>
  <c r="V86" i="5"/>
  <c r="T265" i="3"/>
  <c r="D263" i="1"/>
  <c r="G265" i="2"/>
  <c r="R5" i="7"/>
  <c r="T5" i="7" s="1"/>
  <c r="V82" i="5"/>
  <c r="V78" i="5"/>
  <c r="V70" i="5"/>
  <c r="V23" i="5"/>
  <c r="V36" i="5"/>
  <c r="M265" i="7"/>
  <c r="L263" i="5"/>
  <c r="F5" i="1"/>
  <c r="T56" i="7" l="1"/>
  <c r="E56" i="1"/>
  <c r="H56" i="1" s="1"/>
  <c r="Z57" i="7"/>
  <c r="T227" i="5"/>
  <c r="T221" i="5"/>
  <c r="T229" i="5"/>
  <c r="T223" i="5"/>
  <c r="T217" i="5"/>
  <c r="T228" i="5"/>
  <c r="E219" i="1"/>
  <c r="H219" i="1" s="1"/>
  <c r="T210" i="5"/>
  <c r="T219" i="5"/>
  <c r="T211" i="5"/>
  <c r="T226" i="5"/>
  <c r="T212" i="5"/>
  <c r="T224" i="5"/>
  <c r="E222" i="1"/>
  <c r="H222" i="1" s="1"/>
  <c r="J222" i="1" s="1"/>
  <c r="P222" i="1" s="1"/>
  <c r="E220" i="1"/>
  <c r="H220" i="1" s="1"/>
  <c r="S220" i="1" s="1"/>
  <c r="E228" i="1"/>
  <c r="H228" i="1" s="1"/>
  <c r="J228" i="1" s="1"/>
  <c r="E145" i="1"/>
  <c r="H145" i="1" s="1"/>
  <c r="J145" i="1" s="1"/>
  <c r="E223" i="1"/>
  <c r="H223" i="1" s="1"/>
  <c r="S223" i="1" s="1"/>
  <c r="E225" i="1"/>
  <c r="H225" i="1" s="1"/>
  <c r="S225" i="1" s="1"/>
  <c r="E217" i="1"/>
  <c r="H217" i="1" s="1"/>
  <c r="S217" i="1" s="1"/>
  <c r="V128" i="7"/>
  <c r="X128" i="7" s="1"/>
  <c r="Z128" i="7" s="1"/>
  <c r="V190" i="7"/>
  <c r="X190" i="7" s="1"/>
  <c r="Z190" i="7" s="1"/>
  <c r="V15" i="7"/>
  <c r="X15" i="7" s="1"/>
  <c r="AB15" i="7" s="1"/>
  <c r="V251" i="7"/>
  <c r="X251" i="7" s="1"/>
  <c r="AB251" i="7" s="1"/>
  <c r="V112" i="7"/>
  <c r="X112" i="7" s="1"/>
  <c r="Z112" i="7" s="1"/>
  <c r="V153" i="7"/>
  <c r="X153" i="7" s="1"/>
  <c r="AB153" i="7" s="1"/>
  <c r="V228" i="7"/>
  <c r="X228" i="7" s="1"/>
  <c r="Z228" i="7" s="1"/>
  <c r="V124" i="7"/>
  <c r="X124" i="7" s="1"/>
  <c r="Z124" i="7" s="1"/>
  <c r="V169" i="7"/>
  <c r="X169" i="7" s="1"/>
  <c r="Z169" i="7" s="1"/>
  <c r="V90" i="7"/>
  <c r="X90" i="7" s="1"/>
  <c r="Z90" i="7" s="1"/>
  <c r="V261" i="7"/>
  <c r="X261" i="7" s="1"/>
  <c r="Z261" i="7" s="1"/>
  <c r="V208" i="7"/>
  <c r="X208" i="7" s="1"/>
  <c r="Z208" i="7" s="1"/>
  <c r="V135" i="7"/>
  <c r="X135" i="7" s="1"/>
  <c r="Z135" i="7" s="1"/>
  <c r="V134" i="7"/>
  <c r="X134" i="7" s="1"/>
  <c r="Z134" i="7" s="1"/>
  <c r="V36" i="7"/>
  <c r="X36" i="7" s="1"/>
  <c r="Z36" i="7" s="1"/>
  <c r="V130" i="7"/>
  <c r="X130" i="7" s="1"/>
  <c r="Z130" i="7" s="1"/>
  <c r="V177" i="7"/>
  <c r="X177" i="7" s="1"/>
  <c r="Z177" i="7" s="1"/>
  <c r="E227" i="1"/>
  <c r="H227" i="1" s="1"/>
  <c r="S227" i="1" s="1"/>
  <c r="V6" i="7"/>
  <c r="X6" i="7" s="1"/>
  <c r="Z6" i="7" s="1"/>
  <c r="V203" i="7"/>
  <c r="X203" i="7" s="1"/>
  <c r="Z203" i="7" s="1"/>
  <c r="V58" i="7"/>
  <c r="X58" i="7" s="1"/>
  <c r="AB58" i="7" s="1"/>
  <c r="V179" i="7"/>
  <c r="X179" i="7" s="1"/>
  <c r="Z179" i="7" s="1"/>
  <c r="V50" i="7"/>
  <c r="X50" i="7" s="1"/>
  <c r="Z50" i="7" s="1"/>
  <c r="V22" i="7"/>
  <c r="X22" i="7" s="1"/>
  <c r="AB22" i="7" s="1"/>
  <c r="V142" i="7"/>
  <c r="X142" i="7" s="1"/>
  <c r="Z142" i="7" s="1"/>
  <c r="V141" i="7"/>
  <c r="X141" i="7" s="1"/>
  <c r="V62" i="7"/>
  <c r="X62" i="7" s="1"/>
  <c r="Z62" i="7" s="1"/>
  <c r="V16" i="7"/>
  <c r="X16" i="7" s="1"/>
  <c r="Z16" i="7" s="1"/>
  <c r="V187" i="7"/>
  <c r="X187" i="7" s="1"/>
  <c r="AB187" i="7" s="1"/>
  <c r="V119" i="7"/>
  <c r="X119" i="7" s="1"/>
  <c r="Z119" i="7" s="1"/>
  <c r="V118" i="7"/>
  <c r="X118" i="7" s="1"/>
  <c r="Z118" i="7" s="1"/>
  <c r="V196" i="7"/>
  <c r="X196" i="7" s="1"/>
  <c r="AB196" i="7" s="1"/>
  <c r="V114" i="7"/>
  <c r="X114" i="7" s="1"/>
  <c r="Z114" i="7" s="1"/>
  <c r="V161" i="7"/>
  <c r="X161" i="7" s="1"/>
  <c r="Z161" i="7" s="1"/>
  <c r="V221" i="7"/>
  <c r="X221" i="7" s="1"/>
  <c r="Z221" i="7" s="1"/>
  <c r="V42" i="7"/>
  <c r="X42" i="7" s="1"/>
  <c r="Z42" i="7" s="1"/>
  <c r="V139" i="7"/>
  <c r="X139" i="7" s="1"/>
  <c r="Z139" i="7" s="1"/>
  <c r="V215" i="7"/>
  <c r="X215" i="7" s="1"/>
  <c r="Z215" i="7" s="1"/>
  <c r="V117" i="7"/>
  <c r="X117" i="7" s="1"/>
  <c r="Z117" i="7" s="1"/>
  <c r="V9" i="7"/>
  <c r="X9" i="7" s="1"/>
  <c r="Z9" i="7" s="1"/>
  <c r="V101" i="7"/>
  <c r="X101" i="7" s="1"/>
  <c r="Z101" i="7" s="1"/>
  <c r="V104" i="7"/>
  <c r="X104" i="7" s="1"/>
  <c r="Z104" i="7" s="1"/>
  <c r="V155" i="7"/>
  <c r="X155" i="7" s="1"/>
  <c r="Z155" i="7" s="1"/>
  <c r="V122" i="7"/>
  <c r="X122" i="7" s="1"/>
  <c r="Z122" i="7" s="1"/>
  <c r="V256" i="7"/>
  <c r="X256" i="7" s="1"/>
  <c r="AB256" i="7" s="1"/>
  <c r="V168" i="7"/>
  <c r="X168" i="7" s="1"/>
  <c r="AB168" i="7" s="1"/>
  <c r="V225" i="7"/>
  <c r="X225" i="7" s="1"/>
  <c r="Z225" i="7" s="1"/>
  <c r="E226" i="1"/>
  <c r="H226" i="1" s="1"/>
  <c r="J226" i="1" s="1"/>
  <c r="L226" i="1" s="1"/>
  <c r="V206" i="7"/>
  <c r="X206" i="7" s="1"/>
  <c r="Z206" i="7" s="1"/>
  <c r="V205" i="7"/>
  <c r="X205" i="7" s="1"/>
  <c r="Z205" i="7" s="1"/>
  <c r="V237" i="7"/>
  <c r="X237" i="7" s="1"/>
  <c r="Z237" i="7" s="1"/>
  <c r="V194" i="7"/>
  <c r="X194" i="7" s="1"/>
  <c r="Z194" i="7" s="1"/>
  <c r="V154" i="7"/>
  <c r="X154" i="7" s="1"/>
  <c r="Z154" i="7" s="1"/>
  <c r="V176" i="7"/>
  <c r="X176" i="7" s="1"/>
  <c r="Z176" i="7" s="1"/>
  <c r="V72" i="7"/>
  <c r="X72" i="7" s="1"/>
  <c r="AB72" i="7" s="1"/>
  <c r="V217" i="7"/>
  <c r="X217" i="7" s="1"/>
  <c r="AB217" i="7" s="1"/>
  <c r="V191" i="7"/>
  <c r="X191" i="7" s="1"/>
  <c r="Z191" i="7" s="1"/>
  <c r="V34" i="7"/>
  <c r="X34" i="7" s="1"/>
  <c r="Z34" i="7" s="1"/>
  <c r="V162" i="7"/>
  <c r="X162" i="7" s="1"/>
  <c r="Z162" i="7" s="1"/>
  <c r="V170" i="7"/>
  <c r="X170" i="7" s="1"/>
  <c r="Z170" i="7" s="1"/>
  <c r="E224" i="1"/>
  <c r="H224" i="1" s="1"/>
  <c r="S224" i="1" s="1"/>
  <c r="V78" i="7"/>
  <c r="X78" i="7" s="1"/>
  <c r="Z78" i="7" s="1"/>
  <c r="V11" i="7"/>
  <c r="X11" i="7" s="1"/>
  <c r="AB11" i="7" s="1"/>
  <c r="V238" i="7"/>
  <c r="X238" i="7" s="1"/>
  <c r="AB238" i="7" s="1"/>
  <c r="V91" i="7"/>
  <c r="X91" i="7" s="1"/>
  <c r="Z91" i="7" s="1"/>
  <c r="V233" i="7"/>
  <c r="X233" i="7" s="1"/>
  <c r="Z233" i="7" s="1"/>
  <c r="V137" i="7"/>
  <c r="X137" i="7" s="1"/>
  <c r="Z137" i="7" s="1"/>
  <c r="V86" i="7"/>
  <c r="X86" i="7" s="1"/>
  <c r="Z86" i="7" s="1"/>
  <c r="V129" i="7"/>
  <c r="X129" i="7" s="1"/>
  <c r="Z129" i="7" s="1"/>
  <c r="V201" i="7"/>
  <c r="X201" i="7" s="1"/>
  <c r="Z201" i="7" s="1"/>
  <c r="V245" i="7"/>
  <c r="X245" i="7" s="1"/>
  <c r="AB245" i="7" s="1"/>
  <c r="V47" i="7"/>
  <c r="X47" i="7" s="1"/>
  <c r="Z47" i="7" s="1"/>
  <c r="V64" i="7"/>
  <c r="X64" i="7" s="1"/>
  <c r="Z64" i="7" s="1"/>
  <c r="V63" i="7"/>
  <c r="X63" i="7" s="1"/>
  <c r="Z63" i="7" s="1"/>
  <c r="V260" i="7"/>
  <c r="X260" i="7" s="1"/>
  <c r="Z260" i="7" s="1"/>
  <c r="V211" i="7"/>
  <c r="X211" i="7" s="1"/>
  <c r="Z211" i="7" s="1"/>
  <c r="V109" i="7"/>
  <c r="X109" i="7" s="1"/>
  <c r="Z109" i="7" s="1"/>
  <c r="V71" i="7"/>
  <c r="X71" i="7" s="1"/>
  <c r="Z71" i="7" s="1"/>
  <c r="V70" i="7"/>
  <c r="X70" i="7" s="1"/>
  <c r="Z70" i="7" s="1"/>
  <c r="V113" i="7"/>
  <c r="X113" i="7" s="1"/>
  <c r="Z113" i="7" s="1"/>
  <c r="V131" i="7"/>
  <c r="X131" i="7" s="1"/>
  <c r="Z131" i="7" s="1"/>
  <c r="V202" i="7"/>
  <c r="X202" i="7" s="1"/>
  <c r="Z202" i="7" s="1"/>
  <c r="V207" i="7"/>
  <c r="X207" i="7" s="1"/>
  <c r="AB207" i="7" s="1"/>
  <c r="V12" i="7"/>
  <c r="X12" i="7" s="1"/>
  <c r="Z12" i="7" s="1"/>
  <c r="V173" i="7"/>
  <c r="X173" i="7" s="1"/>
  <c r="AB173" i="7" s="1"/>
  <c r="V195" i="7"/>
  <c r="X195" i="7" s="1"/>
  <c r="Z195" i="7" s="1"/>
  <c r="V41" i="7"/>
  <c r="X41" i="7" s="1"/>
  <c r="Z41" i="7" s="1"/>
  <c r="V40" i="7"/>
  <c r="X40" i="7" s="1"/>
  <c r="AB40" i="7" s="1"/>
  <c r="V17" i="7"/>
  <c r="X17" i="7" s="1"/>
  <c r="Z17" i="7" s="1"/>
  <c r="V188" i="7"/>
  <c r="X188" i="7" s="1"/>
  <c r="Z188" i="7" s="1"/>
  <c r="V83" i="7"/>
  <c r="X83" i="7" s="1"/>
  <c r="Z83" i="7" s="1"/>
  <c r="V54" i="7"/>
  <c r="X54" i="7" s="1"/>
  <c r="Z54" i="7" s="1"/>
  <c r="V53" i="7"/>
  <c r="X53" i="7" s="1"/>
  <c r="AB53" i="7" s="1"/>
  <c r="V132" i="7"/>
  <c r="X132" i="7" s="1"/>
  <c r="Z132" i="7" s="1"/>
  <c r="V33" i="7"/>
  <c r="X33" i="7" s="1"/>
  <c r="Z33" i="7" s="1"/>
  <c r="V97" i="7"/>
  <c r="X97" i="7" s="1"/>
  <c r="Z97" i="7" s="1"/>
  <c r="V172" i="7"/>
  <c r="X172" i="7" s="1"/>
  <c r="Z172" i="7" s="1"/>
  <c r="V21" i="7"/>
  <c r="X21" i="7" s="1"/>
  <c r="Z21" i="7" s="1"/>
  <c r="V182" i="7"/>
  <c r="X182" i="7" s="1"/>
  <c r="Z182" i="7" s="1"/>
  <c r="V140" i="7"/>
  <c r="X140" i="7" s="1"/>
  <c r="Z140" i="7" s="1"/>
  <c r="V193" i="7"/>
  <c r="X193" i="7" s="1"/>
  <c r="AB193" i="7" s="1"/>
  <c r="V115" i="7"/>
  <c r="X115" i="7" s="1"/>
  <c r="Z115" i="7" s="1"/>
  <c r="V92" i="7"/>
  <c r="X92" i="7" s="1"/>
  <c r="Z92" i="7" s="1"/>
  <c r="V218" i="7"/>
  <c r="X218" i="7" s="1"/>
  <c r="AB218" i="7" s="1"/>
  <c r="V76" i="7"/>
  <c r="X76" i="7" s="1"/>
  <c r="Z76" i="7" s="1"/>
  <c r="V136" i="7"/>
  <c r="X136" i="7" s="1"/>
  <c r="Z136" i="7" s="1"/>
  <c r="V99" i="7"/>
  <c r="X99" i="7" s="1"/>
  <c r="AB99" i="7" s="1"/>
  <c r="V174" i="7"/>
  <c r="X174" i="7" s="1"/>
  <c r="Z174" i="7" s="1"/>
  <c r="V123" i="7"/>
  <c r="X123" i="7" s="1"/>
  <c r="Z123" i="7" s="1"/>
  <c r="V171" i="7"/>
  <c r="X171" i="7" s="1"/>
  <c r="AB171" i="7" s="1"/>
  <c r="V96" i="7"/>
  <c r="X96" i="7" s="1"/>
  <c r="Z96" i="7" s="1"/>
  <c r="V147" i="7"/>
  <c r="X147" i="7" s="1"/>
  <c r="AB147" i="7" s="1"/>
  <c r="V253" i="7"/>
  <c r="X253" i="7" s="1"/>
  <c r="Z253" i="7" s="1"/>
  <c r="V160" i="7"/>
  <c r="X160" i="7" s="1"/>
  <c r="Z160" i="7" s="1"/>
  <c r="V59" i="7"/>
  <c r="X59" i="7" s="1"/>
  <c r="Z59" i="7" s="1"/>
  <c r="V38" i="7"/>
  <c r="X38" i="7" s="1"/>
  <c r="Z38" i="7" s="1"/>
  <c r="V37" i="7"/>
  <c r="X37" i="7" s="1"/>
  <c r="Z37" i="7" s="1"/>
  <c r="V116" i="7"/>
  <c r="X116" i="7" s="1"/>
  <c r="Z116" i="7" s="1"/>
  <c r="V210" i="7"/>
  <c r="X210" i="7" s="1"/>
  <c r="Z210" i="7" s="1"/>
  <c r="V81" i="7"/>
  <c r="X81" i="7" s="1"/>
  <c r="Z81" i="7" s="1"/>
  <c r="V111" i="7"/>
  <c r="X111" i="7" s="1"/>
  <c r="Z111" i="7" s="1"/>
  <c r="V89" i="7"/>
  <c r="X89" i="7" s="1"/>
  <c r="Z89" i="7" s="1"/>
  <c r="V167" i="7"/>
  <c r="X167" i="7" s="1"/>
  <c r="Z167" i="7" s="1"/>
  <c r="V157" i="7"/>
  <c r="X157" i="7" s="1"/>
  <c r="Z157" i="7" s="1"/>
  <c r="V150" i="7"/>
  <c r="X150" i="7" s="1"/>
  <c r="AB150" i="7" s="1"/>
  <c r="V74" i="7"/>
  <c r="X74" i="7" s="1"/>
  <c r="Z74" i="7" s="1"/>
  <c r="V95" i="7"/>
  <c r="X95" i="7" s="1"/>
  <c r="Z95" i="7" s="1"/>
  <c r="V240" i="7"/>
  <c r="X240" i="7" s="1"/>
  <c r="Z240" i="7" s="1"/>
  <c r="V46" i="7"/>
  <c r="X46" i="7" s="1"/>
  <c r="Z46" i="7" s="1"/>
  <c r="V77" i="7"/>
  <c r="X77" i="7" s="1"/>
  <c r="Z77" i="7" s="1"/>
  <c r="V249" i="7"/>
  <c r="X249" i="7" s="1"/>
  <c r="Z249" i="7" s="1"/>
  <c r="V158" i="7"/>
  <c r="X158" i="7" s="1"/>
  <c r="AB158" i="7" s="1"/>
  <c r="V73" i="7"/>
  <c r="X73" i="7" s="1"/>
  <c r="AB73" i="7" s="1"/>
  <c r="V143" i="7"/>
  <c r="X143" i="7" s="1"/>
  <c r="Z143" i="7" s="1"/>
  <c r="V45" i="7"/>
  <c r="X45" i="7" s="1"/>
  <c r="Z45" i="7" s="1"/>
  <c r="V219" i="7"/>
  <c r="X219" i="7" s="1"/>
  <c r="AB219" i="7" s="1"/>
  <c r="V234" i="7"/>
  <c r="X234" i="7" s="1"/>
  <c r="Z234" i="7" s="1"/>
  <c r="V138" i="7"/>
  <c r="X138" i="7" s="1"/>
  <c r="Z138" i="7" s="1"/>
  <c r="V24" i="7"/>
  <c r="X24" i="7" s="1"/>
  <c r="AB24" i="7" s="1"/>
  <c r="V23" i="7"/>
  <c r="X23" i="7" s="1"/>
  <c r="Z23" i="7" s="1"/>
  <c r="V181" i="7"/>
  <c r="X181" i="7" s="1"/>
  <c r="AB181" i="7" s="1"/>
  <c r="V100" i="7"/>
  <c r="X100" i="7" s="1"/>
  <c r="AB100" i="7" s="1"/>
  <c r="V178" i="7"/>
  <c r="X178" i="7" s="1"/>
  <c r="AB178" i="7" s="1"/>
  <c r="V65" i="7"/>
  <c r="X65" i="7" s="1"/>
  <c r="Z65" i="7" s="1"/>
  <c r="V79" i="7"/>
  <c r="X79" i="7" s="1"/>
  <c r="AB79" i="7" s="1"/>
  <c r="V255" i="7"/>
  <c r="X255" i="7" s="1"/>
  <c r="Z255" i="7" s="1"/>
  <c r="V183" i="7"/>
  <c r="X183" i="7" s="1"/>
  <c r="AB183" i="7" s="1"/>
  <c r="V216" i="7"/>
  <c r="X216" i="7" s="1"/>
  <c r="Z216" i="7" s="1"/>
  <c r="V52" i="7"/>
  <c r="X52" i="7" s="1"/>
  <c r="Z52" i="7" s="1"/>
  <c r="V107" i="7"/>
  <c r="X107" i="7" s="1"/>
  <c r="Z107" i="7" s="1"/>
  <c r="V87" i="7"/>
  <c r="X87" i="7" s="1"/>
  <c r="Z87" i="7" s="1"/>
  <c r="V105" i="7"/>
  <c r="X105" i="7" s="1"/>
  <c r="AB105" i="7" s="1"/>
  <c r="V222" i="7"/>
  <c r="X222" i="7" s="1"/>
  <c r="Z222" i="7" s="1"/>
  <c r="V30" i="7"/>
  <c r="X30" i="7" s="1"/>
  <c r="Z30" i="7" s="1"/>
  <c r="V28" i="7"/>
  <c r="X28" i="7" s="1"/>
  <c r="Z28" i="7" s="1"/>
  <c r="V250" i="7"/>
  <c r="X250" i="7" s="1"/>
  <c r="AB250" i="7" s="1"/>
  <c r="V25" i="7"/>
  <c r="X25" i="7" s="1"/>
  <c r="Z25" i="7" s="1"/>
  <c r="V121" i="7"/>
  <c r="X121" i="7" s="1"/>
  <c r="Z121" i="7" s="1"/>
  <c r="V220" i="7"/>
  <c r="X220" i="7" s="1"/>
  <c r="Z220" i="7" s="1"/>
  <c r="V19" i="7"/>
  <c r="X19" i="7" s="1"/>
  <c r="Z19" i="7" s="1"/>
  <c r="V212" i="7"/>
  <c r="X212" i="7" s="1"/>
  <c r="Z212" i="7" s="1"/>
  <c r="V110" i="7"/>
  <c r="X110" i="7" s="1"/>
  <c r="Z110" i="7" s="1"/>
  <c r="V8" i="7"/>
  <c r="X8" i="7" s="1"/>
  <c r="Z8" i="7" s="1"/>
  <c r="V7" i="7"/>
  <c r="X7" i="7" s="1"/>
  <c r="Z7" i="7" s="1"/>
  <c r="V165" i="7"/>
  <c r="X165" i="7" s="1"/>
  <c r="Z165" i="7" s="1"/>
  <c r="V84" i="7"/>
  <c r="X84" i="7" s="1"/>
  <c r="Z84" i="7" s="1"/>
  <c r="V146" i="7"/>
  <c r="X146" i="7" s="1"/>
  <c r="Z146" i="7" s="1"/>
  <c r="V48" i="7"/>
  <c r="X48" i="7" s="1"/>
  <c r="AB48" i="7" s="1"/>
  <c r="V126" i="7"/>
  <c r="X126" i="7" s="1"/>
  <c r="Z126" i="7" s="1"/>
  <c r="V213" i="7"/>
  <c r="X213" i="7" s="1"/>
  <c r="Z213" i="7" s="1"/>
  <c r="E31" i="1"/>
  <c r="H31" i="1" s="1"/>
  <c r="V214" i="7"/>
  <c r="X214" i="7" s="1"/>
  <c r="Z214" i="7" s="1"/>
  <c r="V257" i="7"/>
  <c r="X257" i="7" s="1"/>
  <c r="AB257" i="7" s="1"/>
  <c r="V175" i="7"/>
  <c r="X175" i="7" s="1"/>
  <c r="AB175" i="7" s="1"/>
  <c r="V248" i="7"/>
  <c r="X248" i="7" s="1"/>
  <c r="AB248" i="7" s="1"/>
  <c r="V259" i="7"/>
  <c r="X259" i="7" s="1"/>
  <c r="Z259" i="7" s="1"/>
  <c r="V224" i="7"/>
  <c r="X224" i="7" s="1"/>
  <c r="Z224" i="7" s="1"/>
  <c r="V29" i="7"/>
  <c r="X29" i="7" s="1"/>
  <c r="Z29" i="7" s="1"/>
  <c r="V236" i="7"/>
  <c r="X236" i="7" s="1"/>
  <c r="Z236" i="7" s="1"/>
  <c r="V85" i="7"/>
  <c r="X85" i="7" s="1"/>
  <c r="Z85" i="7" s="1"/>
  <c r="V242" i="7"/>
  <c r="X242" i="7" s="1"/>
  <c r="AB242" i="7" s="1"/>
  <c r="V94" i="7"/>
  <c r="X94" i="7" s="1"/>
  <c r="Z94" i="7" s="1"/>
  <c r="V61" i="7"/>
  <c r="X61" i="7" s="1"/>
  <c r="AB61" i="7" s="1"/>
  <c r="V166" i="7"/>
  <c r="X166" i="7" s="1"/>
  <c r="Z166" i="7" s="1"/>
  <c r="V209" i="7"/>
  <c r="X209" i="7" s="1"/>
  <c r="Z209" i="7" s="1"/>
  <c r="V185" i="7"/>
  <c r="X185" i="7" s="1"/>
  <c r="Z185" i="7" s="1"/>
  <c r="V151" i="7"/>
  <c r="X151" i="7" s="1"/>
  <c r="Z151" i="7" s="1"/>
  <c r="V156" i="7"/>
  <c r="X156" i="7" s="1"/>
  <c r="Z156" i="7" s="1"/>
  <c r="V43" i="7"/>
  <c r="X43" i="7" s="1"/>
  <c r="Z43" i="7" s="1"/>
  <c r="V152" i="7"/>
  <c r="X152" i="7" s="1"/>
  <c r="Z152" i="7" s="1"/>
  <c r="V258" i="7"/>
  <c r="X258" i="7" s="1"/>
  <c r="Z258" i="7" s="1"/>
  <c r="V39" i="7"/>
  <c r="X39" i="7" s="1"/>
  <c r="Z39" i="7" s="1"/>
  <c r="V159" i="7"/>
  <c r="X159" i="7" s="1"/>
  <c r="AB159" i="7" s="1"/>
  <c r="V102" i="7"/>
  <c r="X102" i="7" s="1"/>
  <c r="Z102" i="7" s="1"/>
  <c r="V145" i="7"/>
  <c r="X145" i="7" s="1"/>
  <c r="Z145" i="7" s="1"/>
  <c r="V55" i="7"/>
  <c r="X55" i="7" s="1"/>
  <c r="AB55" i="7" s="1"/>
  <c r="V164" i="7"/>
  <c r="X164" i="7" s="1"/>
  <c r="Z164" i="7" s="1"/>
  <c r="V148" i="7"/>
  <c r="X148" i="7" s="1"/>
  <c r="Z148" i="7" s="1"/>
  <c r="E221" i="1"/>
  <c r="H221" i="1" s="1"/>
  <c r="S221" i="1" s="1"/>
  <c r="E218" i="1"/>
  <c r="H218" i="1" s="1"/>
  <c r="V106" i="7"/>
  <c r="X106" i="7" s="1"/>
  <c r="Z106" i="7" s="1"/>
  <c r="V243" i="7"/>
  <c r="X243" i="7" s="1"/>
  <c r="AB243" i="7" s="1"/>
  <c r="V229" i="7"/>
  <c r="X229" i="7" s="1"/>
  <c r="Z229" i="7" s="1"/>
  <c r="V80" i="7"/>
  <c r="X80" i="7" s="1"/>
  <c r="Z80" i="7" s="1"/>
  <c r="V239" i="7"/>
  <c r="X239" i="7" s="1"/>
  <c r="Z239" i="7" s="1"/>
  <c r="V93" i="7"/>
  <c r="X93" i="7" s="1"/>
  <c r="Z93" i="7" s="1"/>
  <c r="V44" i="7"/>
  <c r="X44" i="7" s="1"/>
  <c r="AB44" i="7" s="1"/>
  <c r="V254" i="7"/>
  <c r="X254" i="7" s="1"/>
  <c r="Z254" i="7" s="1"/>
  <c r="V189" i="7"/>
  <c r="X189" i="7" s="1"/>
  <c r="AB189" i="7" s="1"/>
  <c r="V88" i="7"/>
  <c r="X88" i="7" s="1"/>
  <c r="Z88" i="7" s="1"/>
  <c r="V247" i="7"/>
  <c r="X247" i="7" s="1"/>
  <c r="AB247" i="7" s="1"/>
  <c r="V246" i="7"/>
  <c r="X246" i="7" s="1"/>
  <c r="Z246" i="7" s="1"/>
  <c r="V149" i="7"/>
  <c r="X149" i="7" s="1"/>
  <c r="Z149" i="7" s="1"/>
  <c r="V68" i="7"/>
  <c r="X68" i="7" s="1"/>
  <c r="Z68" i="7" s="1"/>
  <c r="V66" i="7"/>
  <c r="X66" i="7" s="1"/>
  <c r="Z66" i="7" s="1"/>
  <c r="V32" i="7"/>
  <c r="X32" i="7" s="1"/>
  <c r="Z32" i="7" s="1"/>
  <c r="V13" i="7"/>
  <c r="X13" i="7" s="1"/>
  <c r="AB13" i="7" s="1"/>
  <c r="V20" i="7"/>
  <c r="X20" i="7" s="1"/>
  <c r="Z20" i="7" s="1"/>
  <c r="V35" i="7"/>
  <c r="X35" i="7" s="1"/>
  <c r="Z35" i="7" s="1"/>
  <c r="V75" i="7"/>
  <c r="X75" i="7" s="1"/>
  <c r="Z75" i="7" s="1"/>
  <c r="V144" i="7"/>
  <c r="X144" i="7" s="1"/>
  <c r="AB144" i="7" s="1"/>
  <c r="V200" i="7"/>
  <c r="X200" i="7" s="1"/>
  <c r="Z200" i="7" s="1"/>
  <c r="V199" i="7"/>
  <c r="X199" i="7" s="1"/>
  <c r="Z199" i="7" s="1"/>
  <c r="V198" i="7"/>
  <c r="X198" i="7" s="1"/>
  <c r="Z198" i="7" s="1"/>
  <c r="V241" i="7"/>
  <c r="X241" i="7" s="1"/>
  <c r="AB241" i="7" s="1"/>
  <c r="V14" i="7"/>
  <c r="X14" i="7" s="1"/>
  <c r="AB14" i="7" s="1"/>
  <c r="V226" i="7"/>
  <c r="X226" i="7" s="1"/>
  <c r="Z226" i="7" s="1"/>
  <c r="V108" i="7"/>
  <c r="X108" i="7" s="1"/>
  <c r="Z108" i="7" s="1"/>
  <c r="V227" i="7"/>
  <c r="X227" i="7" s="1"/>
  <c r="Z227" i="7" s="1"/>
  <c r="V69" i="7"/>
  <c r="X69" i="7" s="1"/>
  <c r="Z69" i="7" s="1"/>
  <c r="V27" i="7"/>
  <c r="X27" i="7" s="1"/>
  <c r="Z27" i="7" s="1"/>
  <c r="V232" i="7"/>
  <c r="X232" i="7" s="1"/>
  <c r="Z232" i="7" s="1"/>
  <c r="V127" i="7"/>
  <c r="X127" i="7" s="1"/>
  <c r="Z127" i="7" s="1"/>
  <c r="V223" i="7"/>
  <c r="X223" i="7" s="1"/>
  <c r="Z223" i="7" s="1"/>
  <c r="V125" i="7"/>
  <c r="X125" i="7" s="1"/>
  <c r="Z125" i="7" s="1"/>
  <c r="V120" i="7"/>
  <c r="X120" i="7" s="1"/>
  <c r="Z120" i="7" s="1"/>
  <c r="V252" i="7"/>
  <c r="X252" i="7" s="1"/>
  <c r="AB252" i="7" s="1"/>
  <c r="V103" i="7"/>
  <c r="X103" i="7" s="1"/>
  <c r="Z103" i="7" s="1"/>
  <c r="V180" i="7"/>
  <c r="X180" i="7" s="1"/>
  <c r="Z180" i="7" s="1"/>
  <c r="V98" i="7"/>
  <c r="X98" i="7" s="1"/>
  <c r="Z98" i="7" s="1"/>
  <c r="V244" i="7"/>
  <c r="X244" i="7" s="1"/>
  <c r="Z244" i="7" s="1"/>
  <c r="V26" i="7"/>
  <c r="X26" i="7" s="1"/>
  <c r="Z26" i="7" s="1"/>
  <c r="V82" i="7"/>
  <c r="X82" i="7" s="1"/>
  <c r="Z82" i="7" s="1"/>
  <c r="V49" i="7"/>
  <c r="X49" i="7" s="1"/>
  <c r="Z49" i="7" s="1"/>
  <c r="E216" i="1"/>
  <c r="H216" i="1" s="1"/>
  <c r="S216" i="1" s="1"/>
  <c r="V10" i="7"/>
  <c r="X10" i="7" s="1"/>
  <c r="AB10" i="7" s="1"/>
  <c r="V186" i="7"/>
  <c r="X186" i="7" s="1"/>
  <c r="Z186" i="7" s="1"/>
  <c r="V184" i="7"/>
  <c r="X184" i="7" s="1"/>
  <c r="Z184" i="7" s="1"/>
  <c r="V204" i="7"/>
  <c r="X204" i="7" s="1"/>
  <c r="Z204" i="7" s="1"/>
  <c r="V197" i="7"/>
  <c r="X197" i="7" s="1"/>
  <c r="Z197" i="7" s="1"/>
  <c r="V67" i="7"/>
  <c r="X67" i="7" s="1"/>
  <c r="Z67" i="7" s="1"/>
  <c r="V192" i="7"/>
  <c r="X192" i="7" s="1"/>
  <c r="Z192" i="7" s="1"/>
  <c r="V235" i="7"/>
  <c r="X235" i="7" s="1"/>
  <c r="AB235" i="7" s="1"/>
  <c r="V163" i="7"/>
  <c r="X163" i="7" s="1"/>
  <c r="Z163" i="7" s="1"/>
  <c r="V60" i="7"/>
  <c r="X60" i="7" s="1"/>
  <c r="AB60" i="7" s="1"/>
  <c r="V231" i="7"/>
  <c r="X231" i="7" s="1"/>
  <c r="AB231" i="7" s="1"/>
  <c r="V230" i="7"/>
  <c r="X230" i="7" s="1"/>
  <c r="AB230" i="7" s="1"/>
  <c r="V133" i="7"/>
  <c r="X133" i="7" s="1"/>
  <c r="Z133" i="7" s="1"/>
  <c r="V51" i="7"/>
  <c r="X51" i="7" s="1"/>
  <c r="Z51" i="7" s="1"/>
  <c r="V18" i="7"/>
  <c r="X18" i="7" s="1"/>
  <c r="Z18" i="7" s="1"/>
  <c r="E262" i="1"/>
  <c r="T213" i="5"/>
  <c r="T220" i="5"/>
  <c r="T216" i="5"/>
  <c r="T222" i="5"/>
  <c r="T230" i="5"/>
  <c r="V177" i="5"/>
  <c r="V104" i="5"/>
  <c r="V29" i="5"/>
  <c r="V9" i="5"/>
  <c r="V61" i="5"/>
  <c r="V71" i="5"/>
  <c r="V85" i="5"/>
  <c r="V172" i="5"/>
  <c r="V76" i="5"/>
  <c r="V52" i="5"/>
  <c r="V84" i="5"/>
  <c r="V32" i="5"/>
  <c r="V100" i="5"/>
  <c r="V92" i="5"/>
  <c r="V117" i="5"/>
  <c r="V42" i="5"/>
  <c r="V81" i="5"/>
  <c r="V87" i="5"/>
  <c r="V18" i="5"/>
  <c r="V21" i="5"/>
  <c r="V7" i="5"/>
  <c r="V30" i="5"/>
  <c r="V67" i="5"/>
  <c r="V102" i="5"/>
  <c r="V60" i="5"/>
  <c r="V69" i="5"/>
  <c r="V35" i="5"/>
  <c r="V17" i="5"/>
  <c r="V68" i="5"/>
  <c r="V51" i="5"/>
  <c r="V27" i="5"/>
  <c r="V37" i="5"/>
  <c r="V44" i="5"/>
  <c r="V46" i="5"/>
  <c r="V188" i="5"/>
  <c r="V41" i="5"/>
  <c r="V13" i="5"/>
  <c r="V66" i="5"/>
  <c r="V99" i="5"/>
  <c r="V12" i="5"/>
  <c r="V185" i="5"/>
  <c r="V11" i="5"/>
  <c r="V43" i="5"/>
  <c r="V20" i="5"/>
  <c r="V192" i="5"/>
  <c r="V62" i="5"/>
  <c r="V101" i="5"/>
  <c r="V28" i="5"/>
  <c r="V103" i="5"/>
  <c r="V181" i="5"/>
  <c r="V34" i="5"/>
  <c r="V14" i="5"/>
  <c r="V49" i="5"/>
  <c r="E137" i="1"/>
  <c r="H137" i="1" s="1"/>
  <c r="E171" i="1"/>
  <c r="H171" i="1" s="1"/>
  <c r="D171" i="8" s="1"/>
  <c r="E178" i="1"/>
  <c r="H178" i="1" s="1"/>
  <c r="D178" i="8" s="1"/>
  <c r="E204" i="1"/>
  <c r="H204" i="1" s="1"/>
  <c r="D204" i="8" s="1"/>
  <c r="E244" i="1"/>
  <c r="H244" i="1" s="1"/>
  <c r="E254" i="1"/>
  <c r="H254" i="1" s="1"/>
  <c r="E213" i="1"/>
  <c r="H213" i="1" s="1"/>
  <c r="D213" i="8" s="1"/>
  <c r="E188" i="1"/>
  <c r="H188" i="1" s="1"/>
  <c r="D188" i="8" s="1"/>
  <c r="E229" i="1"/>
  <c r="H229" i="1" s="1"/>
  <c r="D229" i="8" s="1"/>
  <c r="E66" i="1"/>
  <c r="H66" i="1" s="1"/>
  <c r="E48" i="1"/>
  <c r="H48" i="1" s="1"/>
  <c r="D48" i="8" s="1"/>
  <c r="E151" i="1"/>
  <c r="H151" i="1" s="1"/>
  <c r="E107" i="1"/>
  <c r="H107" i="1" s="1"/>
  <c r="E120" i="1"/>
  <c r="H120" i="1" s="1"/>
  <c r="E94" i="1"/>
  <c r="H94" i="1" s="1"/>
  <c r="D94" i="8" s="1"/>
  <c r="E13" i="1"/>
  <c r="H13" i="1" s="1"/>
  <c r="E109" i="1"/>
  <c r="H109" i="1" s="1"/>
  <c r="E122" i="1"/>
  <c r="H122" i="1" s="1"/>
  <c r="E78" i="1"/>
  <c r="H78" i="1" s="1"/>
  <c r="E74" i="1"/>
  <c r="H74" i="1" s="1"/>
  <c r="E103" i="1"/>
  <c r="H103" i="1" s="1"/>
  <c r="E97" i="1"/>
  <c r="H97" i="1" s="1"/>
  <c r="E98" i="1"/>
  <c r="H98" i="1" s="1"/>
  <c r="D98" i="8" s="1"/>
  <c r="E161" i="1"/>
  <c r="H161" i="1" s="1"/>
  <c r="D161" i="8" s="1"/>
  <c r="E146" i="1"/>
  <c r="H146" i="1" s="1"/>
  <c r="D146" i="8" s="1"/>
  <c r="E212" i="1"/>
  <c r="H212" i="1" s="1"/>
  <c r="D212" i="8" s="1"/>
  <c r="E170" i="1"/>
  <c r="H170" i="1" s="1"/>
  <c r="E172" i="1"/>
  <c r="H172" i="1" s="1"/>
  <c r="E248" i="1"/>
  <c r="H248" i="1" s="1"/>
  <c r="E242" i="1"/>
  <c r="H242" i="1" s="1"/>
  <c r="E14" i="1"/>
  <c r="H14" i="1" s="1"/>
  <c r="D14" i="8" s="1"/>
  <c r="E42" i="1"/>
  <c r="H42" i="1" s="1"/>
  <c r="D42" i="8" s="1"/>
  <c r="E25" i="1"/>
  <c r="H25" i="1" s="1"/>
  <c r="E132" i="1"/>
  <c r="H132" i="1" s="1"/>
  <c r="E90" i="1"/>
  <c r="H90" i="1" s="1"/>
  <c r="E36" i="1"/>
  <c r="H36" i="1" s="1"/>
  <c r="D36" i="8" s="1"/>
  <c r="E22" i="1"/>
  <c r="H22" i="1" s="1"/>
  <c r="E115" i="1"/>
  <c r="H115" i="1" s="1"/>
  <c r="D115" i="8" s="1"/>
  <c r="E114" i="1"/>
  <c r="H114" i="1" s="1"/>
  <c r="E158" i="1"/>
  <c r="H158" i="1" s="1"/>
  <c r="D158" i="8" s="1"/>
  <c r="E144" i="1"/>
  <c r="H144" i="1" s="1"/>
  <c r="D144" i="8" s="1"/>
  <c r="E211" i="1"/>
  <c r="H211" i="1" s="1"/>
  <c r="E93" i="1"/>
  <c r="H93" i="1" s="1"/>
  <c r="E142" i="1"/>
  <c r="H142" i="1" s="1"/>
  <c r="E43" i="1"/>
  <c r="H43" i="1" s="1"/>
  <c r="E41" i="1"/>
  <c r="H41" i="1" s="1"/>
  <c r="E126" i="1"/>
  <c r="H126" i="1" s="1"/>
  <c r="D126" i="8" s="1"/>
  <c r="E123" i="1"/>
  <c r="H123" i="1" s="1"/>
  <c r="D123" i="8" s="1"/>
  <c r="E86" i="1"/>
  <c r="H86" i="1" s="1"/>
  <c r="D86" i="8" s="1"/>
  <c r="E80" i="1"/>
  <c r="H80" i="1" s="1"/>
  <c r="E82" i="1"/>
  <c r="H82" i="1" s="1"/>
  <c r="D82" i="8" s="1"/>
  <c r="E159" i="1"/>
  <c r="H159" i="1" s="1"/>
  <c r="E147" i="1"/>
  <c r="H147" i="1" s="1"/>
  <c r="E184" i="1"/>
  <c r="H184" i="1" s="1"/>
  <c r="D184" i="8" s="1"/>
  <c r="E210" i="1"/>
  <c r="H210" i="1" s="1"/>
  <c r="D210" i="8" s="1"/>
  <c r="E260" i="1"/>
  <c r="H260" i="1" s="1"/>
  <c r="E71" i="1"/>
  <c r="H71" i="1" s="1"/>
  <c r="D71" i="8" s="1"/>
  <c r="E130" i="1"/>
  <c r="H130" i="1" s="1"/>
  <c r="E149" i="1"/>
  <c r="H149" i="1" s="1"/>
  <c r="D149" i="8" s="1"/>
  <c r="E108" i="1"/>
  <c r="H108" i="1" s="1"/>
  <c r="E128" i="1"/>
  <c r="H128" i="1" s="1"/>
  <c r="E257" i="1"/>
  <c r="H257" i="1" s="1"/>
  <c r="D257" i="8" s="1"/>
  <c r="E19" i="1"/>
  <c r="H19" i="1" s="1"/>
  <c r="D19" i="8" s="1"/>
  <c r="E89" i="1"/>
  <c r="H89" i="1" s="1"/>
  <c r="D89" i="8" s="1"/>
  <c r="E40" i="1"/>
  <c r="H40" i="1" s="1"/>
  <c r="D40" i="8" s="1"/>
  <c r="E95" i="1"/>
  <c r="H95" i="1" s="1"/>
  <c r="D95" i="8" s="1"/>
  <c r="E118" i="1"/>
  <c r="H118" i="1" s="1"/>
  <c r="E63" i="1"/>
  <c r="H63" i="1" s="1"/>
  <c r="E191" i="1"/>
  <c r="H191" i="1" s="1"/>
  <c r="D191" i="8" s="1"/>
  <c r="E256" i="1"/>
  <c r="H256" i="1" s="1"/>
  <c r="D256" i="8" s="1"/>
  <c r="E39" i="1"/>
  <c r="H39" i="1" s="1"/>
  <c r="D39" i="8" s="1"/>
  <c r="E76" i="1"/>
  <c r="H76" i="1" s="1"/>
  <c r="D76" i="8" s="1"/>
  <c r="E73" i="1"/>
  <c r="H73" i="1" s="1"/>
  <c r="D73" i="8" s="1"/>
  <c r="E51" i="1"/>
  <c r="H51" i="1" s="1"/>
  <c r="D51" i="8" s="1"/>
  <c r="E33" i="1"/>
  <c r="H33" i="1" s="1"/>
  <c r="D33" i="8" s="1"/>
  <c r="E169" i="1"/>
  <c r="H169" i="1" s="1"/>
  <c r="E141" i="1"/>
  <c r="H141" i="1" s="1"/>
  <c r="E192" i="1"/>
  <c r="H192" i="1" s="1"/>
  <c r="D192" i="8" s="1"/>
  <c r="E110" i="1"/>
  <c r="H110" i="1" s="1"/>
  <c r="D110" i="8" s="1"/>
  <c r="E232" i="1"/>
  <c r="H232" i="1" s="1"/>
  <c r="E59" i="1"/>
  <c r="H59" i="1" s="1"/>
  <c r="E8" i="1"/>
  <c r="H8" i="1" s="1"/>
  <c r="E117" i="1"/>
  <c r="H117" i="1" s="1"/>
  <c r="E68" i="1"/>
  <c r="H68" i="1" s="1"/>
  <c r="D68" i="8" s="1"/>
  <c r="E125" i="1"/>
  <c r="H125" i="1" s="1"/>
  <c r="E138" i="1"/>
  <c r="H138" i="1" s="1"/>
  <c r="E133" i="1"/>
  <c r="H133" i="1" s="1"/>
  <c r="D133" i="8" s="1"/>
  <c r="E131" i="1"/>
  <c r="H131" i="1" s="1"/>
  <c r="E153" i="1"/>
  <c r="H153" i="1" s="1"/>
  <c r="D153" i="8" s="1"/>
  <c r="E196" i="1"/>
  <c r="H196" i="1" s="1"/>
  <c r="E179" i="1"/>
  <c r="H179" i="1" s="1"/>
  <c r="D179" i="8" s="1"/>
  <c r="E187" i="1"/>
  <c r="H187" i="1" s="1"/>
  <c r="E251" i="1"/>
  <c r="H251" i="1" s="1"/>
  <c r="E235" i="1"/>
  <c r="H235" i="1" s="1"/>
  <c r="D235" i="8" s="1"/>
  <c r="E136" i="1"/>
  <c r="H136" i="1" s="1"/>
  <c r="D136" i="8" s="1"/>
  <c r="E154" i="1"/>
  <c r="H154" i="1" s="1"/>
  <c r="E10" i="1"/>
  <c r="H10" i="1" s="1"/>
  <c r="E112" i="1"/>
  <c r="H112" i="1" s="1"/>
  <c r="E194" i="1"/>
  <c r="H194" i="1" s="1"/>
  <c r="D194" i="8" s="1"/>
  <c r="E185" i="1"/>
  <c r="H185" i="1" s="1"/>
  <c r="D185" i="8" s="1"/>
  <c r="E168" i="1"/>
  <c r="H168" i="1" s="1"/>
  <c r="D168" i="8" s="1"/>
  <c r="E252" i="1"/>
  <c r="H252" i="1" s="1"/>
  <c r="E250" i="1"/>
  <c r="H250" i="1" s="1"/>
  <c r="D250" i="8" s="1"/>
  <c r="E255" i="1"/>
  <c r="H255" i="1" s="1"/>
  <c r="E84" i="1"/>
  <c r="H84" i="1" s="1"/>
  <c r="D84" i="8" s="1"/>
  <c r="E180" i="1"/>
  <c r="H180" i="1" s="1"/>
  <c r="D180" i="8" s="1"/>
  <c r="E208" i="1"/>
  <c r="H208" i="1" s="1"/>
  <c r="D208" i="8" s="1"/>
  <c r="E249" i="1"/>
  <c r="H249" i="1" s="1"/>
  <c r="E241" i="1"/>
  <c r="H241" i="1" s="1"/>
  <c r="E230" i="1"/>
  <c r="H230" i="1" s="1"/>
  <c r="E166" i="1"/>
  <c r="H166" i="1" s="1"/>
  <c r="D166" i="8" s="1"/>
  <c r="E231" i="1"/>
  <c r="H231" i="1" s="1"/>
  <c r="E164" i="1"/>
  <c r="H164" i="1" s="1"/>
  <c r="D164" i="8" s="1"/>
  <c r="E258" i="1"/>
  <c r="H258" i="1" s="1"/>
  <c r="D258" i="8" s="1"/>
  <c r="E102" i="1"/>
  <c r="H102" i="1" s="1"/>
  <c r="E261" i="1"/>
  <c r="H261" i="1" s="1"/>
  <c r="S261" i="1" s="1"/>
  <c r="E12" i="1"/>
  <c r="H12" i="1" s="1"/>
  <c r="E253" i="1"/>
  <c r="H253" i="1" s="1"/>
  <c r="D253" i="8" s="1"/>
  <c r="E38" i="1"/>
  <c r="H38" i="1" s="1"/>
  <c r="E16" i="1"/>
  <c r="H16" i="1" s="1"/>
  <c r="E239" i="1"/>
  <c r="H239" i="1" s="1"/>
  <c r="E140" i="1"/>
  <c r="H140" i="1" s="1"/>
  <c r="E101" i="1"/>
  <c r="H101" i="1" s="1"/>
  <c r="D101" i="8" s="1"/>
  <c r="E116" i="1"/>
  <c r="H116" i="1" s="1"/>
  <c r="E65" i="1"/>
  <c r="H65" i="1" s="1"/>
  <c r="D65" i="8" s="1"/>
  <c r="E75" i="1"/>
  <c r="H75" i="1" s="1"/>
  <c r="E99" i="1"/>
  <c r="H99" i="1" s="1"/>
  <c r="E177" i="1"/>
  <c r="H177" i="1" s="1"/>
  <c r="D177" i="8" s="1"/>
  <c r="E29" i="1"/>
  <c r="H29" i="1" s="1"/>
  <c r="D29" i="8" s="1"/>
  <c r="E174" i="1"/>
  <c r="H174" i="1" s="1"/>
  <c r="D174" i="8" s="1"/>
  <c r="E139" i="1"/>
  <c r="H139" i="1" s="1"/>
  <c r="E127" i="1"/>
  <c r="H127" i="1" s="1"/>
  <c r="E64" i="1"/>
  <c r="H64" i="1" s="1"/>
  <c r="D64" i="8" s="1"/>
  <c r="E195" i="1"/>
  <c r="H195" i="1" s="1"/>
  <c r="E237" i="1"/>
  <c r="H237" i="1" s="1"/>
  <c r="D237" i="8" s="1"/>
  <c r="E92" i="1"/>
  <c r="H92" i="1" s="1"/>
  <c r="D92" i="8" s="1"/>
  <c r="E61" i="1"/>
  <c r="H61" i="1" s="1"/>
  <c r="D61" i="8" s="1"/>
  <c r="E6" i="1"/>
  <c r="H6" i="1" s="1"/>
  <c r="D6" i="8" s="1"/>
  <c r="E105" i="1"/>
  <c r="H105" i="1" s="1"/>
  <c r="E55" i="1"/>
  <c r="H55" i="1" s="1"/>
  <c r="E52" i="1"/>
  <c r="H52" i="1" s="1"/>
  <c r="E46" i="1"/>
  <c r="H46" i="1" s="1"/>
  <c r="E44" i="1"/>
  <c r="H44" i="1" s="1"/>
  <c r="D44" i="8" s="1"/>
  <c r="E163" i="1"/>
  <c r="H163" i="1" s="1"/>
  <c r="D163" i="8" s="1"/>
  <c r="E143" i="1"/>
  <c r="H143" i="1" s="1"/>
  <c r="D143" i="8" s="1"/>
  <c r="E193" i="1"/>
  <c r="H193" i="1" s="1"/>
  <c r="D193" i="8" s="1"/>
  <c r="E203" i="1"/>
  <c r="H203" i="1" s="1"/>
  <c r="D203" i="8" s="1"/>
  <c r="E189" i="1"/>
  <c r="H189" i="1" s="1"/>
  <c r="E245" i="1"/>
  <c r="H245" i="1" s="1"/>
  <c r="D245" i="8" s="1"/>
  <c r="E233" i="1"/>
  <c r="H233" i="1" s="1"/>
  <c r="E69" i="1"/>
  <c r="H69" i="1" s="1"/>
  <c r="E148" i="1"/>
  <c r="H148" i="1" s="1"/>
  <c r="D148" i="8" s="1"/>
  <c r="E183" i="1"/>
  <c r="H183" i="1" s="1"/>
  <c r="D183" i="8" s="1"/>
  <c r="E202" i="1"/>
  <c r="H202" i="1" s="1"/>
  <c r="D202" i="8" s="1"/>
  <c r="E119" i="1"/>
  <c r="H119" i="1" s="1"/>
  <c r="E47" i="1"/>
  <c r="H47" i="1" s="1"/>
  <c r="D47" i="8" s="1"/>
  <c r="E27" i="1"/>
  <c r="H27" i="1" s="1"/>
  <c r="E21" i="1"/>
  <c r="H21" i="1" s="1"/>
  <c r="D21" i="8" s="1"/>
  <c r="E134" i="1"/>
  <c r="H134" i="1" s="1"/>
  <c r="E121" i="1"/>
  <c r="H121" i="1" s="1"/>
  <c r="D121" i="8" s="1"/>
  <c r="E72" i="1"/>
  <c r="H72" i="1" s="1"/>
  <c r="D72" i="8" s="1"/>
  <c r="E37" i="1"/>
  <c r="H37" i="1" s="1"/>
  <c r="E87" i="1"/>
  <c r="H87" i="1" s="1"/>
  <c r="D87" i="8" s="1"/>
  <c r="E79" i="1"/>
  <c r="H79" i="1" s="1"/>
  <c r="D79" i="8" s="1"/>
  <c r="E175" i="1"/>
  <c r="H175" i="1" s="1"/>
  <c r="E88" i="1"/>
  <c r="H88" i="1" s="1"/>
  <c r="E23" i="1"/>
  <c r="H23" i="1" s="1"/>
  <c r="D23" i="8" s="1"/>
  <c r="E62" i="1"/>
  <c r="H62" i="1" s="1"/>
  <c r="D62" i="8" s="1"/>
  <c r="E152" i="1"/>
  <c r="H152" i="1" s="1"/>
  <c r="D152" i="8" s="1"/>
  <c r="E214" i="1"/>
  <c r="H214" i="1" s="1"/>
  <c r="D214" i="8" s="1"/>
  <c r="E182" i="1"/>
  <c r="H182" i="1" s="1"/>
  <c r="D182" i="8" s="1"/>
  <c r="E18" i="1"/>
  <c r="H18" i="1" s="1"/>
  <c r="E129" i="1"/>
  <c r="H129" i="1" s="1"/>
  <c r="E85" i="1"/>
  <c r="H85" i="1" s="1"/>
  <c r="E77" i="1"/>
  <c r="H77" i="1" s="1"/>
  <c r="D77" i="8" s="1"/>
  <c r="E124" i="1"/>
  <c r="H124" i="1" s="1"/>
  <c r="E35" i="1"/>
  <c r="H35" i="1" s="1"/>
  <c r="D35" i="8" s="1"/>
  <c r="E28" i="1"/>
  <c r="H28" i="1" s="1"/>
  <c r="D28" i="8" s="1"/>
  <c r="E26" i="1"/>
  <c r="H26" i="1" s="1"/>
  <c r="E156" i="1"/>
  <c r="H156" i="1" s="1"/>
  <c r="D156" i="8" s="1"/>
  <c r="E155" i="1"/>
  <c r="H155" i="1" s="1"/>
  <c r="E215" i="1"/>
  <c r="H215" i="1" s="1"/>
  <c r="E186" i="1"/>
  <c r="H186" i="1" s="1"/>
  <c r="D186" i="8" s="1"/>
  <c r="E181" i="1"/>
  <c r="H181" i="1" s="1"/>
  <c r="D181" i="8" s="1"/>
  <c r="E173" i="1"/>
  <c r="H173" i="1" s="1"/>
  <c r="D173" i="8" s="1"/>
  <c r="E240" i="1"/>
  <c r="H240" i="1" s="1"/>
  <c r="E247" i="1"/>
  <c r="H247" i="1" s="1"/>
  <c r="E49" i="1"/>
  <c r="H49" i="1" s="1"/>
  <c r="D49" i="8" s="1"/>
  <c r="E167" i="1"/>
  <c r="H167" i="1" s="1"/>
  <c r="D167" i="8" s="1"/>
  <c r="E45" i="1"/>
  <c r="H45" i="1" s="1"/>
  <c r="D45" i="8" s="1"/>
  <c r="E199" i="1"/>
  <c r="H199" i="1" s="1"/>
  <c r="E243" i="1"/>
  <c r="H243" i="1" s="1"/>
  <c r="D243" i="8" s="1"/>
  <c r="E60" i="1"/>
  <c r="H60" i="1" s="1"/>
  <c r="D60" i="8" s="1"/>
  <c r="E53" i="1"/>
  <c r="H53" i="1" s="1"/>
  <c r="D53" i="8" s="1"/>
  <c r="E34" i="1"/>
  <c r="H34" i="1" s="1"/>
  <c r="E198" i="1"/>
  <c r="H198" i="1" s="1"/>
  <c r="E236" i="1"/>
  <c r="H236" i="1" s="1"/>
  <c r="E135" i="1"/>
  <c r="H135" i="1" s="1"/>
  <c r="E67" i="1"/>
  <c r="H67" i="1" s="1"/>
  <c r="D67" i="8" s="1"/>
  <c r="E83" i="1"/>
  <c r="H83" i="1" s="1"/>
  <c r="D83" i="8" s="1"/>
  <c r="E24" i="1"/>
  <c r="H24" i="1" s="1"/>
  <c r="D24" i="8" s="1"/>
  <c r="E15" i="1"/>
  <c r="H15" i="1" s="1"/>
  <c r="D15" i="8" s="1"/>
  <c r="E150" i="1"/>
  <c r="H150" i="1" s="1"/>
  <c r="E197" i="1"/>
  <c r="H197" i="1" s="1"/>
  <c r="D197" i="8" s="1"/>
  <c r="E201" i="1"/>
  <c r="H201" i="1" s="1"/>
  <c r="D201" i="8" s="1"/>
  <c r="E209" i="1"/>
  <c r="H209" i="1" s="1"/>
  <c r="D209" i="8" s="1"/>
  <c r="E246" i="1"/>
  <c r="H246" i="1" s="1"/>
  <c r="D246" i="8" s="1"/>
  <c r="E32" i="1"/>
  <c r="H32" i="1" s="1"/>
  <c r="E113" i="1"/>
  <c r="H113" i="1" s="1"/>
  <c r="D113" i="8" s="1"/>
  <c r="E165" i="1"/>
  <c r="H165" i="1" s="1"/>
  <c r="E58" i="1"/>
  <c r="H58" i="1" s="1"/>
  <c r="D58" i="8" s="1"/>
  <c r="E106" i="1"/>
  <c r="H106" i="1" s="1"/>
  <c r="E104" i="1"/>
  <c r="H104" i="1" s="1"/>
  <c r="E96" i="1"/>
  <c r="H96" i="1" s="1"/>
  <c r="E160" i="1"/>
  <c r="H160" i="1" s="1"/>
  <c r="D160" i="8" s="1"/>
  <c r="E190" i="1"/>
  <c r="H190" i="1" s="1"/>
  <c r="D190" i="8" s="1"/>
  <c r="E30" i="1"/>
  <c r="H30" i="1" s="1"/>
  <c r="D30" i="8" s="1"/>
  <c r="E7" i="1"/>
  <c r="H7" i="1" s="1"/>
  <c r="E50" i="1"/>
  <c r="H50" i="1" s="1"/>
  <c r="D50" i="8" s="1"/>
  <c r="E81" i="1"/>
  <c r="H81" i="1" s="1"/>
  <c r="E162" i="1"/>
  <c r="H162" i="1" s="1"/>
  <c r="E207" i="1"/>
  <c r="H207" i="1" s="1"/>
  <c r="D207" i="8" s="1"/>
  <c r="E259" i="1"/>
  <c r="H259" i="1" s="1"/>
  <c r="D259" i="8" s="1"/>
  <c r="E20" i="1"/>
  <c r="H20" i="1" s="1"/>
  <c r="D20" i="8" s="1"/>
  <c r="E70" i="1"/>
  <c r="H70" i="1" s="1"/>
  <c r="D70" i="8" s="1"/>
  <c r="E205" i="1"/>
  <c r="H205" i="1" s="1"/>
  <c r="D205" i="8" s="1"/>
  <c r="E91" i="1"/>
  <c r="H91" i="1" s="1"/>
  <c r="E57" i="1"/>
  <c r="H57" i="1" s="1"/>
  <c r="D57" i="8" s="1"/>
  <c r="E111" i="1"/>
  <c r="H111" i="1" s="1"/>
  <c r="E54" i="1"/>
  <c r="H54" i="1" s="1"/>
  <c r="D54" i="8" s="1"/>
  <c r="E100" i="1"/>
  <c r="H100" i="1" s="1"/>
  <c r="D100" i="8" s="1"/>
  <c r="E17" i="1"/>
  <c r="H17" i="1" s="1"/>
  <c r="E11" i="1"/>
  <c r="H11" i="1" s="1"/>
  <c r="D11" i="8" s="1"/>
  <c r="E9" i="1"/>
  <c r="H9" i="1" s="1"/>
  <c r="D9" i="8" s="1"/>
  <c r="E157" i="1"/>
  <c r="H157" i="1" s="1"/>
  <c r="E176" i="1"/>
  <c r="H176" i="1" s="1"/>
  <c r="D176" i="8" s="1"/>
  <c r="E200" i="1"/>
  <c r="H200" i="1" s="1"/>
  <c r="D200" i="8" s="1"/>
  <c r="E206" i="1"/>
  <c r="H206" i="1" s="1"/>
  <c r="D206" i="8" s="1"/>
  <c r="E238" i="1"/>
  <c r="H238" i="1" s="1"/>
  <c r="E234" i="1"/>
  <c r="H234" i="1" s="1"/>
  <c r="E5" i="1"/>
  <c r="H5" i="1" s="1"/>
  <c r="J5" i="1" s="1"/>
  <c r="T55" i="5"/>
  <c r="T95" i="5"/>
  <c r="V212" i="5"/>
  <c r="AB262" i="7"/>
  <c r="T214" i="5"/>
  <c r="V214" i="5"/>
  <c r="V231" i="5"/>
  <c r="V258" i="5"/>
  <c r="V225" i="5"/>
  <c r="V233" i="5"/>
  <c r="T233" i="5"/>
  <c r="V262" i="5"/>
  <c r="V256" i="5"/>
  <c r="V215" i="5"/>
  <c r="V210" i="5"/>
  <c r="V218" i="5"/>
  <c r="T191" i="5"/>
  <c r="T59" i="5"/>
  <c r="V251" i="5"/>
  <c r="V168" i="5"/>
  <c r="T73" i="5"/>
  <c r="V152" i="5"/>
  <c r="V216" i="5"/>
  <c r="V261" i="5"/>
  <c r="V223" i="5"/>
  <c r="T64" i="5"/>
  <c r="T98" i="5"/>
  <c r="V248" i="5"/>
  <c r="V222" i="5"/>
  <c r="V238" i="5"/>
  <c r="V254" i="5"/>
  <c r="V255" i="5"/>
  <c r="V252" i="5"/>
  <c r="V230" i="5"/>
  <c r="V242" i="5"/>
  <c r="V219" i="5"/>
  <c r="V229" i="5"/>
  <c r="T6" i="5"/>
  <c r="T39" i="5"/>
  <c r="T54" i="5"/>
  <c r="T143" i="5"/>
  <c r="V143" i="5"/>
  <c r="V96" i="5"/>
  <c r="V8" i="5"/>
  <c r="T91" i="5"/>
  <c r="T40" i="5"/>
  <c r="V205" i="5"/>
  <c r="V228" i="5"/>
  <c r="V196" i="5"/>
  <c r="V155" i="5"/>
  <c r="V224" i="5"/>
  <c r="V199" i="5"/>
  <c r="V150" i="5"/>
  <c r="V146" i="5"/>
  <c r="V187" i="5"/>
  <c r="V175" i="5"/>
  <c r="V193" i="5"/>
  <c r="V162" i="5"/>
  <c r="T57" i="5"/>
  <c r="T89" i="5"/>
  <c r="V202" i="5"/>
  <c r="V22" i="5"/>
  <c r="T72" i="5"/>
  <c r="V226" i="5"/>
  <c r="V194" i="5"/>
  <c r="V198" i="5"/>
  <c r="V141" i="5"/>
  <c r="V163" i="5"/>
  <c r="T26" i="5"/>
  <c r="T79" i="5"/>
  <c r="V203" i="5"/>
  <c r="V209" i="5"/>
  <c r="V93" i="5"/>
  <c r="V227" i="5"/>
  <c r="V183" i="5"/>
  <c r="V171" i="5"/>
  <c r="V156" i="5"/>
  <c r="V246" i="5"/>
  <c r="V200" i="5"/>
  <c r="V207" i="5"/>
  <c r="V157" i="5"/>
  <c r="V253" i="5"/>
  <c r="V259" i="5"/>
  <c r="V165" i="5"/>
  <c r="V244" i="5"/>
  <c r="V243" i="5"/>
  <c r="V160" i="5"/>
  <c r="V148" i="5"/>
  <c r="V176" i="5"/>
  <c r="T10" i="5"/>
  <c r="V105" i="5"/>
  <c r="V257" i="5"/>
  <c r="V236" i="5"/>
  <c r="V211" i="5"/>
  <c r="T48" i="5"/>
  <c r="V147" i="5"/>
  <c r="V154" i="5"/>
  <c r="V204" i="5"/>
  <c r="V201" i="5"/>
  <c r="V249" i="5"/>
  <c r="V213" i="5"/>
  <c r="V186" i="5"/>
  <c r="V197" i="5"/>
  <c r="T94" i="5"/>
  <c r="T142" i="5"/>
  <c r="T25" i="5"/>
  <c r="V189" i="5"/>
  <c r="V161" i="5"/>
  <c r="V174" i="5"/>
  <c r="V180" i="5"/>
  <c r="V182" i="5"/>
  <c r="V159" i="5"/>
  <c r="T38" i="5"/>
  <c r="T74" i="5"/>
  <c r="V167" i="5"/>
  <c r="V169" i="5"/>
  <c r="V184" i="5"/>
  <c r="V178" i="5"/>
  <c r="V237" i="5"/>
  <c r="V151" i="5"/>
  <c r="V232" i="5"/>
  <c r="V260" i="5"/>
  <c r="V166" i="5"/>
  <c r="V240" i="5"/>
  <c r="V195" i="5"/>
  <c r="V190" i="5"/>
  <c r="V245" i="5"/>
  <c r="V179" i="5"/>
  <c r="V239" i="5"/>
  <c r="V241" i="5"/>
  <c r="V149" i="5"/>
  <c r="V170" i="5"/>
  <c r="V208" i="5"/>
  <c r="V206" i="5"/>
  <c r="V88" i="5"/>
  <c r="V220" i="5"/>
  <c r="V63" i="5"/>
  <c r="T45" i="5"/>
  <c r="V235" i="5"/>
  <c r="V217" i="5"/>
  <c r="V221" i="5"/>
  <c r="T65" i="5"/>
  <c r="T15" i="5"/>
  <c r="V24" i="5"/>
  <c r="T90" i="5"/>
  <c r="T75" i="5"/>
  <c r="V97" i="5"/>
  <c r="L265" i="5"/>
  <c r="F263" i="1"/>
  <c r="F265" i="1" s="1"/>
  <c r="D265" i="1"/>
  <c r="C263" i="1"/>
  <c r="C265" i="1" s="1"/>
  <c r="V137" i="5"/>
  <c r="V107" i="5"/>
  <c r="V129" i="5"/>
  <c r="V118" i="5"/>
  <c r="V123" i="5"/>
  <c r="V115" i="5"/>
  <c r="V130" i="5"/>
  <c r="V120" i="5"/>
  <c r="V124" i="5"/>
  <c r="V114" i="5"/>
  <c r="V109" i="5"/>
  <c r="V110" i="5"/>
  <c r="V127" i="5"/>
  <c r="V121" i="5"/>
  <c r="V116" i="5"/>
  <c r="V113" i="5"/>
  <c r="V128" i="5"/>
  <c r="V111" i="5"/>
  <c r="V133" i="5"/>
  <c r="V131" i="5"/>
  <c r="V125" i="5"/>
  <c r="V108" i="5"/>
  <c r="V122" i="5"/>
  <c r="V112" i="5"/>
  <c r="V138" i="5"/>
  <c r="V119" i="5"/>
  <c r="V134" i="5"/>
  <c r="V136" i="5"/>
  <c r="V132" i="5"/>
  <c r="V126" i="5"/>
  <c r="V5" i="7"/>
  <c r="X5" i="7" s="1"/>
  <c r="Z5" i="7" s="1"/>
  <c r="R263" i="7"/>
  <c r="R265" i="7" s="1"/>
  <c r="P5" i="5"/>
  <c r="N263" i="5"/>
  <c r="P263" i="5" s="1"/>
  <c r="S56" i="1" l="1"/>
  <c r="D56" i="8"/>
  <c r="J56" i="1"/>
  <c r="D219" i="8"/>
  <c r="S219" i="1"/>
  <c r="J219" i="1"/>
  <c r="F219" i="8" s="1"/>
  <c r="AB208" i="7"/>
  <c r="D228" i="8"/>
  <c r="D199" i="8"/>
  <c r="S199" i="1"/>
  <c r="Z251" i="7"/>
  <c r="AB190" i="7"/>
  <c r="S228" i="1"/>
  <c r="H262" i="1"/>
  <c r="S262" i="1" s="1"/>
  <c r="Z58" i="7"/>
  <c r="AB216" i="7"/>
  <c r="Z187" i="7"/>
  <c r="Z250" i="7"/>
  <c r="Z15" i="7"/>
  <c r="J227" i="1"/>
  <c r="L227" i="1" s="1"/>
  <c r="Z158" i="7"/>
  <c r="AB237" i="7"/>
  <c r="Z14" i="7"/>
  <c r="Z55" i="7"/>
  <c r="AB239" i="7"/>
  <c r="Z189" i="7"/>
  <c r="Z218" i="7"/>
  <c r="AB28" i="7"/>
  <c r="Z159" i="7"/>
  <c r="AB172" i="7"/>
  <c r="Z168" i="7"/>
  <c r="AB162" i="7"/>
  <c r="AB164" i="7"/>
  <c r="AB213" i="7"/>
  <c r="AB160" i="7"/>
  <c r="AB143" i="7"/>
  <c r="AB205" i="7"/>
  <c r="AB206" i="7"/>
  <c r="AB215" i="7"/>
  <c r="AB62" i="7"/>
  <c r="J223" i="1"/>
  <c r="L223" i="1" s="1"/>
  <c r="AB202" i="7"/>
  <c r="AB77" i="7"/>
  <c r="D217" i="8"/>
  <c r="J217" i="1"/>
  <c r="L217" i="1" s="1"/>
  <c r="AB101" i="7"/>
  <c r="AB32" i="7"/>
  <c r="AB233" i="7"/>
  <c r="AB167" i="7"/>
  <c r="Z99" i="7"/>
  <c r="AB165" i="7"/>
  <c r="AB157" i="7"/>
  <c r="AB29" i="7"/>
  <c r="Z79" i="7"/>
  <c r="AB155" i="7"/>
  <c r="AB236" i="7"/>
  <c r="AB258" i="7"/>
  <c r="AB6" i="7"/>
  <c r="AB197" i="7"/>
  <c r="Z247" i="7"/>
  <c r="AB182" i="7"/>
  <c r="AB185" i="7"/>
  <c r="AB260" i="7"/>
  <c r="AB211" i="7"/>
  <c r="AB203" i="7"/>
  <c r="Z217" i="7"/>
  <c r="J221" i="1"/>
  <c r="P221" i="1" s="1"/>
  <c r="AB249" i="7"/>
  <c r="L222" i="1"/>
  <c r="Z207" i="7"/>
  <c r="AB104" i="7"/>
  <c r="AB23" i="7"/>
  <c r="AB232" i="7"/>
  <c r="AB80" i="7"/>
  <c r="Z219" i="7"/>
  <c r="AB78" i="7"/>
  <c r="AB81" i="7"/>
  <c r="AB156" i="7"/>
  <c r="Z13" i="7"/>
  <c r="AB214" i="7"/>
  <c r="AB176" i="7"/>
  <c r="AB188" i="7"/>
  <c r="AB177" i="7"/>
  <c r="AB148" i="7"/>
  <c r="AB102" i="7"/>
  <c r="AB255" i="7"/>
  <c r="Z60" i="7"/>
  <c r="AB199" i="7"/>
  <c r="AB261" i="7"/>
  <c r="Z10" i="7"/>
  <c r="Z248" i="7"/>
  <c r="Z24" i="7"/>
  <c r="AB170" i="7"/>
  <c r="D227" i="8"/>
  <c r="AB192" i="7"/>
  <c r="AB89" i="7"/>
  <c r="AB244" i="7"/>
  <c r="Z183" i="7"/>
  <c r="Z72" i="7"/>
  <c r="AB179" i="7"/>
  <c r="AB195" i="7"/>
  <c r="AB163" i="7"/>
  <c r="AB86" i="7"/>
  <c r="AB194" i="7"/>
  <c r="AB161" i="7"/>
  <c r="AB151" i="7"/>
  <c r="AB246" i="7"/>
  <c r="AB174" i="7"/>
  <c r="AB149" i="7"/>
  <c r="AB25" i="7"/>
  <c r="Z11" i="7"/>
  <c r="AB87" i="7"/>
  <c r="J225" i="1"/>
  <c r="P225" i="1" s="1"/>
  <c r="AB169" i="7"/>
  <c r="AB63" i="7"/>
  <c r="AB186" i="7"/>
  <c r="AB200" i="7"/>
  <c r="AB229" i="7"/>
  <c r="Z40" i="7"/>
  <c r="J31" i="1"/>
  <c r="P31" i="1" s="1"/>
  <c r="D31" i="8"/>
  <c r="S31" i="1"/>
  <c r="J218" i="1"/>
  <c r="L218" i="1" s="1"/>
  <c r="S218" i="1"/>
  <c r="D218" i="8"/>
  <c r="Z230" i="7"/>
  <c r="Z243" i="7"/>
  <c r="Z48" i="7"/>
  <c r="Z105" i="7"/>
  <c r="Z147" i="7"/>
  <c r="Z238" i="7"/>
  <c r="AB212" i="7"/>
  <c r="Z178" i="7"/>
  <c r="Z245" i="7"/>
  <c r="Z153" i="7"/>
  <c r="AB46" i="7"/>
  <c r="AB64" i="7"/>
  <c r="AB210" i="7"/>
  <c r="AB209" i="7"/>
  <c r="Z44" i="7"/>
  <c r="Z256" i="7"/>
  <c r="AB33" i="7"/>
  <c r="Z252" i="7"/>
  <c r="AB201" i="7"/>
  <c r="J224" i="1"/>
  <c r="P224" i="1" s="1"/>
  <c r="Z235" i="7"/>
  <c r="Z144" i="7"/>
  <c r="Z242" i="7"/>
  <c r="Z257" i="7"/>
  <c r="Z181" i="7"/>
  <c r="Z73" i="7"/>
  <c r="Z150" i="7"/>
  <c r="Z193" i="7"/>
  <c r="Z53" i="7"/>
  <c r="Z173" i="7"/>
  <c r="AB184" i="7"/>
  <c r="AB166" i="7"/>
  <c r="P226" i="1"/>
  <c r="AB204" i="7"/>
  <c r="AB259" i="7"/>
  <c r="AB240" i="7"/>
  <c r="Z196" i="7"/>
  <c r="Z231" i="7"/>
  <c r="AB154" i="7"/>
  <c r="AB95" i="7"/>
  <c r="AB70" i="7"/>
  <c r="AB234" i="7"/>
  <c r="AB27" i="7"/>
  <c r="AB180" i="7"/>
  <c r="AB17" i="7"/>
  <c r="AB253" i="7"/>
  <c r="V31" i="7"/>
  <c r="X31" i="7" s="1"/>
  <c r="Z31" i="7" s="1"/>
  <c r="X263" i="7"/>
  <c r="AB191" i="7"/>
  <c r="Z241" i="7"/>
  <c r="S226" i="1"/>
  <c r="Z22" i="7"/>
  <c r="AB254" i="7"/>
  <c r="Z175" i="7"/>
  <c r="Z100" i="7"/>
  <c r="Z171" i="7"/>
  <c r="AB198" i="7"/>
  <c r="AB146" i="7"/>
  <c r="Z141" i="7"/>
  <c r="Z61" i="7"/>
  <c r="AB152" i="7"/>
  <c r="S222" i="1"/>
  <c r="J220" i="1"/>
  <c r="L220" i="1" s="1"/>
  <c r="D145" i="8"/>
  <c r="S145" i="1"/>
  <c r="J216" i="1"/>
  <c r="P216" i="1" s="1"/>
  <c r="R5" i="5"/>
  <c r="V5" i="5" s="1"/>
  <c r="J104" i="1"/>
  <c r="F104" i="8" s="1"/>
  <c r="S104" i="1"/>
  <c r="J85" i="1"/>
  <c r="F85" i="8" s="1"/>
  <c r="S85" i="1"/>
  <c r="J69" i="1"/>
  <c r="F69" i="8" s="1"/>
  <c r="S69" i="1"/>
  <c r="J177" i="1"/>
  <c r="F177" i="8" s="1"/>
  <c r="S177" i="1"/>
  <c r="S16" i="1"/>
  <c r="J16" i="1"/>
  <c r="F16" i="8" s="1"/>
  <c r="J187" i="1"/>
  <c r="S187" i="1"/>
  <c r="S169" i="1"/>
  <c r="J169" i="1"/>
  <c r="S63" i="1"/>
  <c r="J63" i="1"/>
  <c r="S108" i="1"/>
  <c r="J108" i="1"/>
  <c r="S5" i="1"/>
  <c r="J106" i="1"/>
  <c r="S106" i="1"/>
  <c r="J198" i="1"/>
  <c r="F198" i="8" s="1"/>
  <c r="S198" i="1"/>
  <c r="S175" i="1"/>
  <c r="J175" i="1"/>
  <c r="F175" i="8" s="1"/>
  <c r="J233" i="1"/>
  <c r="S233" i="1"/>
  <c r="J99" i="1"/>
  <c r="F99" i="8" s="1"/>
  <c r="S99" i="1"/>
  <c r="S117" i="1"/>
  <c r="J117" i="1"/>
  <c r="J172" i="1"/>
  <c r="F172" i="8" s="1"/>
  <c r="S172" i="1"/>
  <c r="L145" i="1"/>
  <c r="P145" i="1"/>
  <c r="J157" i="1"/>
  <c r="F157" i="8" s="1"/>
  <c r="S157" i="1"/>
  <c r="S150" i="1"/>
  <c r="J150" i="1"/>
  <c r="F150" i="8" s="1"/>
  <c r="J156" i="1"/>
  <c r="F156" i="8" s="1"/>
  <c r="S156" i="1"/>
  <c r="J52" i="1"/>
  <c r="S52" i="1"/>
  <c r="S244" i="1"/>
  <c r="J244" i="1"/>
  <c r="F244" i="8" s="1"/>
  <c r="J255" i="1"/>
  <c r="S255" i="1"/>
  <c r="J10" i="1"/>
  <c r="S10" i="1"/>
  <c r="D175" i="8"/>
  <c r="J165" i="1"/>
  <c r="F165" i="8" s="1"/>
  <c r="S165" i="1"/>
  <c r="J53" i="1"/>
  <c r="F53" i="8" s="1"/>
  <c r="S53" i="1"/>
  <c r="J182" i="1"/>
  <c r="F182" i="8" s="1"/>
  <c r="S182" i="1"/>
  <c r="J47" i="1"/>
  <c r="F47" i="8" s="1"/>
  <c r="S47" i="1"/>
  <c r="J55" i="1"/>
  <c r="S55" i="1"/>
  <c r="S12" i="1"/>
  <c r="J12" i="1"/>
  <c r="J230" i="1"/>
  <c r="F230" i="8" s="1"/>
  <c r="S230" i="1"/>
  <c r="J59" i="1"/>
  <c r="F59" i="8" s="1"/>
  <c r="S59" i="1"/>
  <c r="J211" i="1"/>
  <c r="F211" i="8" s="1"/>
  <c r="S211" i="1"/>
  <c r="J154" i="1"/>
  <c r="F154" i="8" s="1"/>
  <c r="S154" i="1"/>
  <c r="D99" i="8"/>
  <c r="D198" i="8"/>
  <c r="J238" i="1"/>
  <c r="S238" i="1"/>
  <c r="J11" i="1"/>
  <c r="F11" i="8" s="1"/>
  <c r="S11" i="1"/>
  <c r="S70" i="1"/>
  <c r="J70" i="1"/>
  <c r="F70" i="8" s="1"/>
  <c r="J30" i="1"/>
  <c r="F30" i="8" s="1"/>
  <c r="S30" i="1"/>
  <c r="S113" i="1"/>
  <c r="J113" i="1"/>
  <c r="F113" i="8" s="1"/>
  <c r="J24" i="1"/>
  <c r="F24" i="8" s="1"/>
  <c r="S24" i="1"/>
  <c r="S60" i="1"/>
  <c r="J60" i="1"/>
  <c r="F60" i="8" s="1"/>
  <c r="J240" i="1"/>
  <c r="F240" i="8" s="1"/>
  <c r="S240" i="1"/>
  <c r="J28" i="1"/>
  <c r="F28" i="8" s="1"/>
  <c r="S28" i="1"/>
  <c r="J214" i="1"/>
  <c r="S214" i="1"/>
  <c r="J37" i="1"/>
  <c r="S37" i="1"/>
  <c r="J119" i="1"/>
  <c r="F119" i="8" s="1"/>
  <c r="S119" i="1"/>
  <c r="J203" i="1"/>
  <c r="F203" i="8" s="1"/>
  <c r="S203" i="1"/>
  <c r="S105" i="1"/>
  <c r="J105" i="1"/>
  <c r="J139" i="1"/>
  <c r="F139" i="8" s="1"/>
  <c r="S139" i="1"/>
  <c r="J116" i="1"/>
  <c r="S116" i="1"/>
  <c r="J261" i="1"/>
  <c r="S241" i="1"/>
  <c r="J241" i="1"/>
  <c r="J131" i="1"/>
  <c r="S131" i="1"/>
  <c r="J232" i="1"/>
  <c r="F232" i="8" s="1"/>
  <c r="S232" i="1"/>
  <c r="J76" i="1"/>
  <c r="F76" i="8" s="1"/>
  <c r="S76" i="1"/>
  <c r="S89" i="1"/>
  <c r="J89" i="1"/>
  <c r="S260" i="1"/>
  <c r="J260" i="1"/>
  <c r="S86" i="1"/>
  <c r="J86" i="1"/>
  <c r="J144" i="1"/>
  <c r="F144" i="8" s="1"/>
  <c r="S144" i="1"/>
  <c r="J25" i="1"/>
  <c r="S25" i="1"/>
  <c r="J122" i="1"/>
  <c r="F122" i="8" s="1"/>
  <c r="S122" i="1"/>
  <c r="S48" i="1"/>
  <c r="J48" i="1"/>
  <c r="F48" i="8" s="1"/>
  <c r="J178" i="1"/>
  <c r="F178" i="8" s="1"/>
  <c r="S178" i="1"/>
  <c r="J22" i="1"/>
  <c r="F22" i="8" s="1"/>
  <c r="S22" i="1"/>
  <c r="S142" i="1"/>
  <c r="J142" i="1"/>
  <c r="F142" i="8" s="1"/>
  <c r="S90" i="1"/>
  <c r="J90" i="1"/>
  <c r="J234" i="1"/>
  <c r="S234" i="1"/>
  <c r="J132" i="1"/>
  <c r="F132" i="8" s="1"/>
  <c r="S132" i="1"/>
  <c r="D106" i="8"/>
  <c r="D157" i="8"/>
  <c r="J252" i="1"/>
  <c r="S252" i="1"/>
  <c r="S136" i="1"/>
  <c r="J136" i="1"/>
  <c r="S201" i="1"/>
  <c r="J201" i="1"/>
  <c r="F201" i="8" s="1"/>
  <c r="J248" i="1"/>
  <c r="F248" i="8" s="1"/>
  <c r="S248" i="1"/>
  <c r="J159" i="1"/>
  <c r="S159" i="1"/>
  <c r="S82" i="1"/>
  <c r="J82" i="1"/>
  <c r="F82" i="8" s="1"/>
  <c r="J9" i="1"/>
  <c r="F9" i="8" s="1"/>
  <c r="S9" i="1"/>
  <c r="J212" i="1"/>
  <c r="F212" i="8" s="1"/>
  <c r="S212" i="1"/>
  <c r="D154" i="8"/>
  <c r="D159" i="8"/>
  <c r="D255" i="8"/>
  <c r="J206" i="1"/>
  <c r="F206" i="8" s="1"/>
  <c r="S206" i="1"/>
  <c r="J17" i="1"/>
  <c r="S17" i="1"/>
  <c r="S20" i="1"/>
  <c r="J20" i="1"/>
  <c r="J190" i="1"/>
  <c r="S190" i="1"/>
  <c r="J32" i="1"/>
  <c r="S32" i="1"/>
  <c r="S83" i="1"/>
  <c r="J83" i="1"/>
  <c r="F83" i="8" s="1"/>
  <c r="S243" i="1"/>
  <c r="J243" i="1"/>
  <c r="F243" i="8" s="1"/>
  <c r="S173" i="1"/>
  <c r="J173" i="1"/>
  <c r="S35" i="1"/>
  <c r="J35" i="1"/>
  <c r="F35" i="8" s="1"/>
  <c r="S152" i="1"/>
  <c r="J152" i="1"/>
  <c r="F152" i="8" s="1"/>
  <c r="J202" i="1"/>
  <c r="S202" i="1"/>
  <c r="J193" i="1"/>
  <c r="S193" i="1"/>
  <c r="S6" i="1"/>
  <c r="J6" i="1"/>
  <c r="J174" i="1"/>
  <c r="F174" i="8" s="1"/>
  <c r="S174" i="1"/>
  <c r="J101" i="1"/>
  <c r="F101" i="8" s="1"/>
  <c r="S101" i="1"/>
  <c r="J102" i="1"/>
  <c r="F102" i="8" s="1"/>
  <c r="S102" i="1"/>
  <c r="J249" i="1"/>
  <c r="S249" i="1"/>
  <c r="J133" i="1"/>
  <c r="S133" i="1"/>
  <c r="J110" i="1"/>
  <c r="S110" i="1"/>
  <c r="S39" i="1"/>
  <c r="J39" i="1"/>
  <c r="J19" i="1"/>
  <c r="F19" i="8" s="1"/>
  <c r="S19" i="1"/>
  <c r="J210" i="1"/>
  <c r="F210" i="8" s="1"/>
  <c r="S210" i="1"/>
  <c r="J123" i="1"/>
  <c r="S123" i="1"/>
  <c r="J158" i="1"/>
  <c r="F158" i="8" s="1"/>
  <c r="S158" i="1"/>
  <c r="J42" i="1"/>
  <c r="F42" i="8" s="1"/>
  <c r="S42" i="1"/>
  <c r="J146" i="1"/>
  <c r="F146" i="8" s="1"/>
  <c r="S146" i="1"/>
  <c r="J109" i="1"/>
  <c r="F109" i="8" s="1"/>
  <c r="S109" i="1"/>
  <c r="S66" i="1"/>
  <c r="J66" i="1"/>
  <c r="J171" i="1"/>
  <c r="F171" i="8" s="1"/>
  <c r="S171" i="1"/>
  <c r="J215" i="1"/>
  <c r="S215" i="1"/>
  <c r="J97" i="1"/>
  <c r="S97" i="1"/>
  <c r="J36" i="1"/>
  <c r="F36" i="8" s="1"/>
  <c r="S36" i="1"/>
  <c r="J130" i="1"/>
  <c r="S130" i="1"/>
  <c r="J80" i="1"/>
  <c r="F80" i="8" s="1"/>
  <c r="S80" i="1"/>
  <c r="D52" i="8"/>
  <c r="D169" i="8"/>
  <c r="J168" i="1"/>
  <c r="F168" i="8" s="1"/>
  <c r="S168" i="1"/>
  <c r="J147" i="1"/>
  <c r="F147" i="8" s="1"/>
  <c r="S147" i="1"/>
  <c r="J149" i="1"/>
  <c r="F149" i="8" s="1"/>
  <c r="S149" i="1"/>
  <c r="J93" i="1"/>
  <c r="F93" i="8" s="1"/>
  <c r="S93" i="1"/>
  <c r="J71" i="1"/>
  <c r="F71" i="8" s="1"/>
  <c r="S71" i="1"/>
  <c r="J200" i="1"/>
  <c r="F200" i="8" s="1"/>
  <c r="S200" i="1"/>
  <c r="J100" i="1"/>
  <c r="S100" i="1"/>
  <c r="J259" i="1"/>
  <c r="S259" i="1"/>
  <c r="J160" i="1"/>
  <c r="F160" i="8" s="1"/>
  <c r="S160" i="1"/>
  <c r="J246" i="1"/>
  <c r="S246" i="1"/>
  <c r="J67" i="1"/>
  <c r="F67" i="8" s="1"/>
  <c r="S67" i="1"/>
  <c r="J199" i="1"/>
  <c r="F199" i="8" s="1"/>
  <c r="J181" i="1"/>
  <c r="S181" i="1"/>
  <c r="J124" i="1"/>
  <c r="S124" i="1"/>
  <c r="S62" i="1"/>
  <c r="J62" i="1"/>
  <c r="J72" i="1"/>
  <c r="F72" i="8" s="1"/>
  <c r="S72" i="1"/>
  <c r="S183" i="1"/>
  <c r="J183" i="1"/>
  <c r="F183" i="8" s="1"/>
  <c r="J143" i="1"/>
  <c r="F143" i="8" s="1"/>
  <c r="S143" i="1"/>
  <c r="S61" i="1"/>
  <c r="J61" i="1"/>
  <c r="F61" i="8" s="1"/>
  <c r="J140" i="1"/>
  <c r="F140" i="8" s="1"/>
  <c r="S140" i="1"/>
  <c r="S258" i="1"/>
  <c r="J258" i="1"/>
  <c r="F258" i="8" s="1"/>
  <c r="J208" i="1"/>
  <c r="F208" i="8" s="1"/>
  <c r="S208" i="1"/>
  <c r="J235" i="1"/>
  <c r="S235" i="1"/>
  <c r="J138" i="1"/>
  <c r="F138" i="8" s="1"/>
  <c r="S138" i="1"/>
  <c r="J192" i="1"/>
  <c r="F192" i="8" s="1"/>
  <c r="S192" i="1"/>
  <c r="S256" i="1"/>
  <c r="J256" i="1"/>
  <c r="S257" i="1"/>
  <c r="J257" i="1"/>
  <c r="J184" i="1"/>
  <c r="F184" i="8" s="1"/>
  <c r="S184" i="1"/>
  <c r="J126" i="1"/>
  <c r="S126" i="1"/>
  <c r="J114" i="1"/>
  <c r="S114" i="1"/>
  <c r="J14" i="1"/>
  <c r="F14" i="8" s="1"/>
  <c r="S14" i="1"/>
  <c r="J161" i="1"/>
  <c r="F161" i="8" s="1"/>
  <c r="S161" i="1"/>
  <c r="S13" i="1"/>
  <c r="J13" i="1"/>
  <c r="J229" i="1"/>
  <c r="S229" i="1"/>
  <c r="S68" i="1"/>
  <c r="J68" i="1"/>
  <c r="F68" i="8" s="1"/>
  <c r="D108" i="8"/>
  <c r="S81" i="1"/>
  <c r="J81" i="1"/>
  <c r="F81" i="8" s="1"/>
  <c r="J155" i="1"/>
  <c r="F155" i="8" s="1"/>
  <c r="S155" i="1"/>
  <c r="J38" i="1"/>
  <c r="S38" i="1"/>
  <c r="J120" i="1"/>
  <c r="S120" i="1"/>
  <c r="S91" i="1"/>
  <c r="J91" i="1"/>
  <c r="F91" i="8" s="1"/>
  <c r="J34" i="1"/>
  <c r="F34" i="8" s="1"/>
  <c r="S34" i="1"/>
  <c r="J18" i="1"/>
  <c r="F18" i="8" s="1"/>
  <c r="S18" i="1"/>
  <c r="S245" i="1"/>
  <c r="J245" i="1"/>
  <c r="F245" i="8" s="1"/>
  <c r="S253" i="1"/>
  <c r="J253" i="1"/>
  <c r="J8" i="1"/>
  <c r="F8" i="8" s="1"/>
  <c r="S8" i="1"/>
  <c r="J51" i="1"/>
  <c r="F51" i="8" s="1"/>
  <c r="S51" i="1"/>
  <c r="S95" i="1"/>
  <c r="J95" i="1"/>
  <c r="J170" i="1"/>
  <c r="S170" i="1"/>
  <c r="D16" i="8"/>
  <c r="J7" i="1"/>
  <c r="F7" i="8" s="1"/>
  <c r="S7" i="1"/>
  <c r="J26" i="1"/>
  <c r="F26" i="8" s="1"/>
  <c r="S26" i="1"/>
  <c r="J65" i="1"/>
  <c r="F65" i="8" s="1"/>
  <c r="S65" i="1"/>
  <c r="J204" i="1"/>
  <c r="S204" i="1"/>
  <c r="D63" i="8"/>
  <c r="D155" i="8"/>
  <c r="D22" i="8"/>
  <c r="D263" i="8" s="1"/>
  <c r="D55" i="8"/>
  <c r="D165" i="8"/>
  <c r="D170" i="8"/>
  <c r="D252" i="8"/>
  <c r="S185" i="1"/>
  <c r="J185" i="1"/>
  <c r="F185" i="8" s="1"/>
  <c r="L228" i="1"/>
  <c r="P228" i="1"/>
  <c r="J162" i="1"/>
  <c r="F162" i="8" s="1"/>
  <c r="S162" i="1"/>
  <c r="J45" i="1"/>
  <c r="F45" i="8" s="1"/>
  <c r="S45" i="1"/>
  <c r="J88" i="1"/>
  <c r="F88" i="8" s="1"/>
  <c r="S88" i="1"/>
  <c r="J44" i="1"/>
  <c r="S44" i="1"/>
  <c r="J231" i="1"/>
  <c r="S231" i="1"/>
  <c r="S43" i="1"/>
  <c r="J43" i="1"/>
  <c r="F43" i="8" s="1"/>
  <c r="J57" i="1"/>
  <c r="F57" i="8" s="1"/>
  <c r="S57" i="1"/>
  <c r="S167" i="1"/>
  <c r="J167" i="1"/>
  <c r="J21" i="1"/>
  <c r="F21" i="8" s="1"/>
  <c r="S21" i="1"/>
  <c r="J195" i="1"/>
  <c r="S195" i="1"/>
  <c r="J84" i="1"/>
  <c r="S84" i="1"/>
  <c r="J179" i="1"/>
  <c r="S179" i="1"/>
  <c r="J33" i="1"/>
  <c r="F33" i="8" s="1"/>
  <c r="S33" i="1"/>
  <c r="J118" i="1"/>
  <c r="F118" i="8" s="1"/>
  <c r="S118" i="1"/>
  <c r="J103" i="1"/>
  <c r="F103" i="8" s="1"/>
  <c r="S103" i="1"/>
  <c r="J112" i="1"/>
  <c r="S112" i="1"/>
  <c r="D147" i="8"/>
  <c r="J58" i="1"/>
  <c r="F58" i="8" s="1"/>
  <c r="S58" i="1"/>
  <c r="S49" i="1"/>
  <c r="J49" i="1"/>
  <c r="F49" i="8" s="1"/>
  <c r="J27" i="1"/>
  <c r="S27" i="1"/>
  <c r="S64" i="1"/>
  <c r="J64" i="1"/>
  <c r="F64" i="8" s="1"/>
  <c r="J75" i="1"/>
  <c r="F75" i="8" s="1"/>
  <c r="S75" i="1"/>
  <c r="S166" i="1"/>
  <c r="J166" i="1"/>
  <c r="F166" i="8" s="1"/>
  <c r="J196" i="1"/>
  <c r="F196" i="8" s="1"/>
  <c r="S196" i="1"/>
  <c r="J74" i="1"/>
  <c r="F74" i="8" s="1"/>
  <c r="S74" i="1"/>
  <c r="D88" i="8"/>
  <c r="D8" i="8"/>
  <c r="J189" i="1"/>
  <c r="S189" i="1"/>
  <c r="J153" i="1"/>
  <c r="F153" i="8" s="1"/>
  <c r="S153" i="1"/>
  <c r="J40" i="1"/>
  <c r="F40" i="8" s="1"/>
  <c r="S40" i="1"/>
  <c r="J78" i="1"/>
  <c r="F78" i="8" s="1"/>
  <c r="S78" i="1"/>
  <c r="D104" i="8"/>
  <c r="D81" i="8"/>
  <c r="D34" i="8"/>
  <c r="D195" i="8"/>
  <c r="D91" i="8"/>
  <c r="AB21" i="7"/>
  <c r="D90" i="8"/>
  <c r="D69" i="8"/>
  <c r="D124" i="8"/>
  <c r="D97" i="8"/>
  <c r="D196" i="8"/>
  <c r="D150" i="8"/>
  <c r="D211" i="8"/>
  <c r="D238" i="8"/>
  <c r="J176" i="1"/>
  <c r="F176" i="8" s="1"/>
  <c r="S176" i="1"/>
  <c r="J54" i="1"/>
  <c r="F54" i="8" s="1"/>
  <c r="S54" i="1"/>
  <c r="J207" i="1"/>
  <c r="S207" i="1"/>
  <c r="J96" i="1"/>
  <c r="S96" i="1"/>
  <c r="J209" i="1"/>
  <c r="S209" i="1"/>
  <c r="J135" i="1"/>
  <c r="S135" i="1"/>
  <c r="J186" i="1"/>
  <c r="S186" i="1"/>
  <c r="J77" i="1"/>
  <c r="F77" i="8" s="1"/>
  <c r="S77" i="1"/>
  <c r="J23" i="1"/>
  <c r="F23" i="8" s="1"/>
  <c r="S23" i="1"/>
  <c r="J121" i="1"/>
  <c r="F121" i="8" s="1"/>
  <c r="S121" i="1"/>
  <c r="S148" i="1"/>
  <c r="J148" i="1"/>
  <c r="F148" i="8" s="1"/>
  <c r="J163" i="1"/>
  <c r="F163" i="8" s="1"/>
  <c r="S163" i="1"/>
  <c r="J92" i="1"/>
  <c r="F92" i="8" s="1"/>
  <c r="S92" i="1"/>
  <c r="J29" i="1"/>
  <c r="F29" i="8" s="1"/>
  <c r="S29" i="1"/>
  <c r="J239" i="1"/>
  <c r="S239" i="1"/>
  <c r="S164" i="1"/>
  <c r="J164" i="1"/>
  <c r="F164" i="8" s="1"/>
  <c r="J251" i="1"/>
  <c r="F251" i="8" s="1"/>
  <c r="S251" i="1"/>
  <c r="J125" i="1"/>
  <c r="S125" i="1"/>
  <c r="J141" i="1"/>
  <c r="F141" i="8" s="1"/>
  <c r="S141" i="1"/>
  <c r="J191" i="1"/>
  <c r="S191" i="1"/>
  <c r="S128" i="1"/>
  <c r="J128" i="1"/>
  <c r="F128" i="8" s="1"/>
  <c r="J41" i="1"/>
  <c r="S41" i="1"/>
  <c r="J115" i="1"/>
  <c r="S115" i="1"/>
  <c r="S242" i="1"/>
  <c r="J242" i="1"/>
  <c r="F242" i="8" s="1"/>
  <c r="J98" i="1"/>
  <c r="F98" i="8" s="1"/>
  <c r="S98" i="1"/>
  <c r="J94" i="1"/>
  <c r="S94" i="1"/>
  <c r="J188" i="1"/>
  <c r="S188" i="1"/>
  <c r="J137" i="1"/>
  <c r="F137" i="8" s="1"/>
  <c r="S137" i="1"/>
  <c r="S111" i="1"/>
  <c r="J111" i="1"/>
  <c r="J236" i="1"/>
  <c r="S236" i="1"/>
  <c r="S134" i="1"/>
  <c r="J134" i="1"/>
  <c r="F134" i="8" s="1"/>
  <c r="S237" i="1"/>
  <c r="J237" i="1"/>
  <c r="J180" i="1"/>
  <c r="F180" i="8" s="1"/>
  <c r="S180" i="1"/>
  <c r="J213" i="1"/>
  <c r="F213" i="8" s="1"/>
  <c r="S213" i="1"/>
  <c r="J197" i="1"/>
  <c r="S197" i="1"/>
  <c r="J129" i="1"/>
  <c r="F129" i="8" s="1"/>
  <c r="S129" i="1"/>
  <c r="J46" i="1"/>
  <c r="S46" i="1"/>
  <c r="J254" i="1"/>
  <c r="F254" i="8" s="1"/>
  <c r="S254" i="1"/>
  <c r="D38" i="8"/>
  <c r="D111" i="8"/>
  <c r="J50" i="1"/>
  <c r="F50" i="8" s="1"/>
  <c r="S50" i="1"/>
  <c r="J79" i="1"/>
  <c r="S79" i="1"/>
  <c r="S107" i="1"/>
  <c r="J107" i="1"/>
  <c r="F107" i="8" s="1"/>
  <c r="D27" i="8"/>
  <c r="D172" i="8"/>
  <c r="J205" i="1"/>
  <c r="F205" i="8" s="1"/>
  <c r="S205" i="1"/>
  <c r="J15" i="1"/>
  <c r="F15" i="8" s="1"/>
  <c r="S15" i="1"/>
  <c r="J247" i="1"/>
  <c r="S247" i="1"/>
  <c r="S87" i="1"/>
  <c r="J87" i="1"/>
  <c r="F87" i="8" s="1"/>
  <c r="J127" i="1"/>
  <c r="S127" i="1"/>
  <c r="J73" i="1"/>
  <c r="F73" i="8" s="1"/>
  <c r="S73" i="1"/>
  <c r="S151" i="1"/>
  <c r="J151" i="1"/>
  <c r="F151" i="8" s="1"/>
  <c r="D26" i="8"/>
  <c r="J250" i="1"/>
  <c r="S250" i="1"/>
  <c r="D103" i="8"/>
  <c r="D93" i="8"/>
  <c r="D162" i="8"/>
  <c r="D187" i="8"/>
  <c r="D43" i="8"/>
  <c r="D18" i="8"/>
  <c r="D10" i="8"/>
  <c r="D189" i="8"/>
  <c r="D151" i="8"/>
  <c r="S194" i="1"/>
  <c r="J194" i="1"/>
  <c r="D142" i="8"/>
  <c r="D74" i="8"/>
  <c r="D223" i="8"/>
  <c r="D230" i="8"/>
  <c r="D32" i="8"/>
  <c r="D242" i="8"/>
  <c r="D118" i="8"/>
  <c r="D80" i="8"/>
  <c r="D247" i="8"/>
  <c r="D85" i="8"/>
  <c r="D66" i="8"/>
  <c r="D138" i="8"/>
  <c r="D244" i="8"/>
  <c r="D249" i="8"/>
  <c r="D41" i="8"/>
  <c r="D251" i="8"/>
  <c r="D130" i="8"/>
  <c r="D75" i="8"/>
  <c r="D141" i="8"/>
  <c r="D96" i="8"/>
  <c r="D119" i="8"/>
  <c r="D117" i="8"/>
  <c r="D125" i="8"/>
  <c r="D37" i="8"/>
  <c r="F222" i="8"/>
  <c r="D222" i="8"/>
  <c r="D236" i="8"/>
  <c r="D107" i="8"/>
  <c r="D234" i="8"/>
  <c r="D137" i="8"/>
  <c r="D254" i="8"/>
  <c r="D224" i="8"/>
  <c r="D232" i="8"/>
  <c r="D248" i="8"/>
  <c r="D114" i="8"/>
  <c r="D135" i="8"/>
  <c r="D105" i="8"/>
  <c r="D132" i="8"/>
  <c r="D120" i="8"/>
  <c r="D216" i="8"/>
  <c r="D233" i="8"/>
  <c r="D241" i="8"/>
  <c r="D225" i="8"/>
  <c r="D102" i="8"/>
  <c r="D122" i="8"/>
  <c r="D131" i="8"/>
  <c r="D46" i="8"/>
  <c r="D239" i="8"/>
  <c r="D226" i="8"/>
  <c r="D128" i="8"/>
  <c r="D261" i="8"/>
  <c r="D240" i="8"/>
  <c r="D129" i="8"/>
  <c r="D116" i="8"/>
  <c r="D139" i="8"/>
  <c r="D112" i="8"/>
  <c r="D59" i="8"/>
  <c r="D231" i="8"/>
  <c r="D260" i="8"/>
  <c r="D78" i="8"/>
  <c r="D127" i="8"/>
  <c r="D220" i="8"/>
  <c r="D221" i="8"/>
  <c r="D134" i="8"/>
  <c r="D140" i="8"/>
  <c r="D109" i="8"/>
  <c r="D13" i="8"/>
  <c r="D12" i="8"/>
  <c r="D17" i="8"/>
  <c r="D7" i="8"/>
  <c r="D25" i="8"/>
  <c r="F226" i="8"/>
  <c r="T218" i="5"/>
  <c r="T215" i="5"/>
  <c r="T231" i="5"/>
  <c r="T225" i="5"/>
  <c r="F228" i="8"/>
  <c r="V234" i="5"/>
  <c r="D215" i="8"/>
  <c r="AB222" i="7"/>
  <c r="AB225" i="7"/>
  <c r="AB220" i="7"/>
  <c r="AB226" i="7"/>
  <c r="AB224" i="7"/>
  <c r="AB227" i="7"/>
  <c r="AB223" i="7"/>
  <c r="AB221" i="7"/>
  <c r="V247" i="5"/>
  <c r="V250" i="5"/>
  <c r="F145" i="8"/>
  <c r="AB145" i="7"/>
  <c r="AB39" i="7"/>
  <c r="AB66" i="7"/>
  <c r="AB141" i="7"/>
  <c r="AB93" i="7"/>
  <c r="AB83" i="7"/>
  <c r="AB30" i="7"/>
  <c r="AB9" i="7"/>
  <c r="AB69" i="7"/>
  <c r="AB12" i="7"/>
  <c r="AB19" i="7"/>
  <c r="AB68" i="7"/>
  <c r="AB18" i="7"/>
  <c r="AB45" i="7"/>
  <c r="AB92" i="7"/>
  <c r="AB38" i="7"/>
  <c r="AB96" i="7"/>
  <c r="AB35" i="7"/>
  <c r="AB47" i="7"/>
  <c r="AB52" i="7"/>
  <c r="AB34" i="7"/>
  <c r="AB42" i="7"/>
  <c r="AB20" i="7"/>
  <c r="AB50" i="7"/>
  <c r="AB41" i="7"/>
  <c r="AB75" i="7"/>
  <c r="AB67" i="7"/>
  <c r="AB97" i="7"/>
  <c r="AB91" i="7"/>
  <c r="AB84" i="7"/>
  <c r="AB37" i="7"/>
  <c r="AB51" i="7"/>
  <c r="AB85" i="7"/>
  <c r="AB103" i="7"/>
  <c r="AB54" i="7"/>
  <c r="AB7" i="7"/>
  <c r="AB16" i="7"/>
  <c r="AB76" i="7"/>
  <c r="AB36" i="7"/>
  <c r="AB94" i="7"/>
  <c r="AB43" i="7"/>
  <c r="AB8" i="7"/>
  <c r="AB74" i="7"/>
  <c r="AB26" i="7"/>
  <c r="AB71" i="7"/>
  <c r="AB59" i="7"/>
  <c r="AB49" i="7"/>
  <c r="AB88" i="7"/>
  <c r="AB98" i="7"/>
  <c r="AB90" i="7"/>
  <c r="AB65" i="7"/>
  <c r="AB82" i="7"/>
  <c r="V135" i="5"/>
  <c r="V106" i="5"/>
  <c r="AB108" i="7"/>
  <c r="AB110" i="7"/>
  <c r="AB122" i="7"/>
  <c r="AB135" i="7"/>
  <c r="AB124" i="7"/>
  <c r="AB111" i="7"/>
  <c r="AB120" i="7"/>
  <c r="AB121" i="7"/>
  <c r="AB119" i="7"/>
  <c r="AB113" i="7"/>
  <c r="AB106" i="7"/>
  <c r="AB126" i="7"/>
  <c r="AB107" i="7"/>
  <c r="AB115" i="7"/>
  <c r="AB129" i="7"/>
  <c r="AB137" i="7"/>
  <c r="AB142" i="7"/>
  <c r="AB130" i="7"/>
  <c r="AB132" i="7"/>
  <c r="AB136" i="7"/>
  <c r="AB134" i="7"/>
  <c r="AB127" i="7"/>
  <c r="AB118" i="7"/>
  <c r="AB109" i="7"/>
  <c r="AB117" i="7"/>
  <c r="AB123" i="7"/>
  <c r="AB112" i="7"/>
  <c r="D5" i="8"/>
  <c r="AB139" i="7"/>
  <c r="AB140" i="7"/>
  <c r="T263" i="7"/>
  <c r="N265" i="5"/>
  <c r="P265" i="5" s="1"/>
  <c r="R263" i="5"/>
  <c r="V263" i="5" s="1"/>
  <c r="AB5" i="7"/>
  <c r="L56" i="1" l="1"/>
  <c r="F56" i="8"/>
  <c r="H56" i="8" s="1"/>
  <c r="J56" i="8" s="1"/>
  <c r="N56" i="8" s="1"/>
  <c r="P56" i="1"/>
  <c r="P219" i="1"/>
  <c r="L219" i="1"/>
  <c r="P223" i="1"/>
  <c r="D262" i="8"/>
  <c r="D265" i="8" s="1"/>
  <c r="J262" i="1"/>
  <c r="F262" i="8" s="1"/>
  <c r="H262" i="8" s="1"/>
  <c r="J262" i="8" s="1"/>
  <c r="N262" i="8" s="1"/>
  <c r="F261" i="8"/>
  <c r="H261" i="8" s="1"/>
  <c r="J261" i="8" s="1"/>
  <c r="N261" i="8" s="1"/>
  <c r="L261" i="1"/>
  <c r="P261" i="1"/>
  <c r="P227" i="1"/>
  <c r="F221" i="8"/>
  <c r="H221" i="8" s="1"/>
  <c r="J221" i="8" s="1"/>
  <c r="N221" i="8" s="1"/>
  <c r="L225" i="1"/>
  <c r="L221" i="1"/>
  <c r="P220" i="1"/>
  <c r="F223" i="8"/>
  <c r="H223" i="8" s="1"/>
  <c r="J223" i="8" s="1"/>
  <c r="N223" i="8" s="1"/>
  <c r="P217" i="1"/>
  <c r="L216" i="1"/>
  <c r="F225" i="8"/>
  <c r="H225" i="8" s="1"/>
  <c r="J225" i="8" s="1"/>
  <c r="N225" i="8" s="1"/>
  <c r="L224" i="1"/>
  <c r="F31" i="8"/>
  <c r="H31" i="8" s="1"/>
  <c r="J31" i="8" s="1"/>
  <c r="N31" i="8" s="1"/>
  <c r="L31" i="1"/>
  <c r="P218" i="1"/>
  <c r="Z263" i="7"/>
  <c r="T5" i="5"/>
  <c r="P44" i="1"/>
  <c r="L44" i="1"/>
  <c r="P55" i="1"/>
  <c r="L55" i="1"/>
  <c r="L29" i="1"/>
  <c r="P29" i="1"/>
  <c r="P28" i="1"/>
  <c r="L28" i="1"/>
  <c r="L92" i="1"/>
  <c r="P92" i="1"/>
  <c r="P124" i="1"/>
  <c r="L124" i="1"/>
  <c r="L200" i="1"/>
  <c r="P200" i="1"/>
  <c r="P133" i="1"/>
  <c r="L133" i="1"/>
  <c r="P17" i="1"/>
  <c r="L17" i="1"/>
  <c r="L201" i="1"/>
  <c r="P201" i="1"/>
  <c r="L86" i="1"/>
  <c r="P86" i="1"/>
  <c r="L187" i="1"/>
  <c r="P187" i="1"/>
  <c r="F187" i="8"/>
  <c r="H187" i="8" s="1"/>
  <c r="J187" i="8" s="1"/>
  <c r="L151" i="1"/>
  <c r="P151" i="1"/>
  <c r="L107" i="1"/>
  <c r="P107" i="1"/>
  <c r="L21" i="1"/>
  <c r="P21" i="1"/>
  <c r="P45" i="1"/>
  <c r="L45" i="1"/>
  <c r="P8" i="1"/>
  <c r="L8" i="1"/>
  <c r="P155" i="1"/>
  <c r="L155" i="1"/>
  <c r="P258" i="1"/>
  <c r="L258" i="1"/>
  <c r="L35" i="1"/>
  <c r="P35" i="1"/>
  <c r="L22" i="1"/>
  <c r="P22" i="1"/>
  <c r="P116" i="1"/>
  <c r="L116" i="1"/>
  <c r="L240" i="1"/>
  <c r="P240" i="1"/>
  <c r="L182" i="1"/>
  <c r="P182" i="1"/>
  <c r="L150" i="1"/>
  <c r="P150" i="1"/>
  <c r="L175" i="1"/>
  <c r="P175" i="1"/>
  <c r="L16" i="1"/>
  <c r="P16" i="1"/>
  <c r="L131" i="1"/>
  <c r="P131" i="1"/>
  <c r="L214" i="1"/>
  <c r="P214" i="1"/>
  <c r="L52" i="1"/>
  <c r="P52" i="1"/>
  <c r="L96" i="1"/>
  <c r="P96" i="1"/>
  <c r="L204" i="1"/>
  <c r="P204" i="1"/>
  <c r="P130" i="1"/>
  <c r="L130" i="1"/>
  <c r="P249" i="1"/>
  <c r="L249" i="1"/>
  <c r="L136" i="1"/>
  <c r="P136" i="1"/>
  <c r="L260" i="1"/>
  <c r="P260" i="1"/>
  <c r="P60" i="1"/>
  <c r="L60" i="1"/>
  <c r="L148" i="1"/>
  <c r="P148" i="1"/>
  <c r="L112" i="1"/>
  <c r="P112" i="1"/>
  <c r="P162" i="1"/>
  <c r="L162" i="1"/>
  <c r="L199" i="1"/>
  <c r="P199" i="1"/>
  <c r="P173" i="1"/>
  <c r="L173" i="1"/>
  <c r="P139" i="1"/>
  <c r="L139" i="1"/>
  <c r="L154" i="1"/>
  <c r="P154" i="1"/>
  <c r="L53" i="1"/>
  <c r="P53" i="1"/>
  <c r="P66" i="1"/>
  <c r="L66" i="1"/>
  <c r="P39" i="1"/>
  <c r="L39" i="1"/>
  <c r="L234" i="1"/>
  <c r="P234" i="1"/>
  <c r="P27" i="1"/>
  <c r="L27" i="1"/>
  <c r="L95" i="1"/>
  <c r="P95" i="1"/>
  <c r="L161" i="1"/>
  <c r="P161" i="1"/>
  <c r="L259" i="1"/>
  <c r="P259" i="1"/>
  <c r="L193" i="1"/>
  <c r="P193" i="1"/>
  <c r="L20" i="1"/>
  <c r="P20" i="1"/>
  <c r="L159" i="1"/>
  <c r="P159" i="1"/>
  <c r="L169" i="1"/>
  <c r="P169" i="1"/>
  <c r="L46" i="1"/>
  <c r="P46" i="1"/>
  <c r="L14" i="1"/>
  <c r="P14" i="1"/>
  <c r="P109" i="1"/>
  <c r="L109" i="1"/>
  <c r="L110" i="1"/>
  <c r="P110" i="1"/>
  <c r="L202" i="1"/>
  <c r="P202" i="1"/>
  <c r="L142" i="1"/>
  <c r="P142" i="1"/>
  <c r="L195" i="1"/>
  <c r="P195" i="1"/>
  <c r="L88" i="1"/>
  <c r="P88" i="1"/>
  <c r="L38" i="1"/>
  <c r="P38" i="1"/>
  <c r="L238" i="1"/>
  <c r="P238" i="1"/>
  <c r="L197" i="1"/>
  <c r="P197" i="1"/>
  <c r="L167" i="1"/>
  <c r="P167" i="1"/>
  <c r="L181" i="1"/>
  <c r="P181" i="1"/>
  <c r="L196" i="1"/>
  <c r="P196" i="1"/>
  <c r="P65" i="1"/>
  <c r="L65" i="1"/>
  <c r="P245" i="1"/>
  <c r="L245" i="1"/>
  <c r="L184" i="1"/>
  <c r="P184" i="1"/>
  <c r="L140" i="1"/>
  <c r="P140" i="1"/>
  <c r="P93" i="1"/>
  <c r="L93" i="1"/>
  <c r="L36" i="1"/>
  <c r="P36" i="1"/>
  <c r="L158" i="1"/>
  <c r="P158" i="1"/>
  <c r="L102" i="1"/>
  <c r="P102" i="1"/>
  <c r="L89" i="1"/>
  <c r="P89" i="1"/>
  <c r="L105" i="1"/>
  <c r="P105" i="1"/>
  <c r="P157" i="1"/>
  <c r="L157" i="1"/>
  <c r="P198" i="1"/>
  <c r="L198" i="1"/>
  <c r="L177" i="1"/>
  <c r="P177" i="1"/>
  <c r="L179" i="1"/>
  <c r="P179" i="1"/>
  <c r="P170" i="1"/>
  <c r="L170" i="1"/>
  <c r="L205" i="1"/>
  <c r="P205" i="1"/>
  <c r="L189" i="1"/>
  <c r="P189" i="1"/>
  <c r="L100" i="1"/>
  <c r="P100" i="1"/>
  <c r="F170" i="8"/>
  <c r="H170" i="8" s="1"/>
  <c r="J170" i="8" s="1"/>
  <c r="L129" i="1"/>
  <c r="P129" i="1"/>
  <c r="L209" i="1"/>
  <c r="P209" i="1"/>
  <c r="L58" i="1"/>
  <c r="P58" i="1"/>
  <c r="L114" i="1"/>
  <c r="P114" i="1"/>
  <c r="L80" i="1"/>
  <c r="P80" i="1"/>
  <c r="L233" i="1"/>
  <c r="P233" i="1"/>
  <c r="F38" i="8"/>
  <c r="H38" i="8" s="1"/>
  <c r="J38" i="8" s="1"/>
  <c r="N38" i="8" s="1"/>
  <c r="L188" i="1"/>
  <c r="P188" i="1"/>
  <c r="P163" i="1"/>
  <c r="L163" i="1"/>
  <c r="P74" i="1"/>
  <c r="L74" i="1"/>
  <c r="L253" i="1"/>
  <c r="P253" i="1"/>
  <c r="L81" i="1"/>
  <c r="P81" i="1"/>
  <c r="L126" i="1"/>
  <c r="P126" i="1"/>
  <c r="L71" i="1"/>
  <c r="P71" i="1"/>
  <c r="L42" i="1"/>
  <c r="P42" i="1"/>
  <c r="L206" i="1"/>
  <c r="P206" i="1"/>
  <c r="F214" i="8"/>
  <c r="H214" i="8" s="1"/>
  <c r="J214" i="8" s="1"/>
  <c r="N214" i="8" s="1"/>
  <c r="F181" i="8"/>
  <c r="H181" i="8" s="1"/>
  <c r="J181" i="8" s="1"/>
  <c r="L73" i="1"/>
  <c r="P73" i="1"/>
  <c r="L79" i="1"/>
  <c r="P79" i="1"/>
  <c r="L213" i="1"/>
  <c r="P213" i="1"/>
  <c r="L94" i="1"/>
  <c r="P94" i="1"/>
  <c r="P141" i="1"/>
  <c r="L141" i="1"/>
  <c r="L207" i="1"/>
  <c r="P207" i="1"/>
  <c r="F95" i="8"/>
  <c r="H95" i="8" s="1"/>
  <c r="J95" i="8" s="1"/>
  <c r="N95" i="8" s="1"/>
  <c r="F94" i="8"/>
  <c r="H94" i="8" s="1"/>
  <c r="J94" i="8" s="1"/>
  <c r="N94" i="8" s="1"/>
  <c r="F197" i="8"/>
  <c r="H197" i="8" s="1"/>
  <c r="J197" i="8" s="1"/>
  <c r="F204" i="8"/>
  <c r="H204" i="8" s="1"/>
  <c r="J204" i="8" s="1"/>
  <c r="F234" i="8"/>
  <c r="H234" i="8" s="1"/>
  <c r="J234" i="8" s="1"/>
  <c r="N234" i="8" s="1"/>
  <c r="F130" i="8"/>
  <c r="H130" i="8" s="1"/>
  <c r="J130" i="8" s="1"/>
  <c r="P166" i="1"/>
  <c r="L166" i="1"/>
  <c r="L103" i="1"/>
  <c r="P103" i="1"/>
  <c r="L57" i="1"/>
  <c r="P57" i="1"/>
  <c r="L68" i="1"/>
  <c r="P68" i="1"/>
  <c r="L257" i="1"/>
  <c r="P257" i="1"/>
  <c r="L61" i="1"/>
  <c r="P61" i="1"/>
  <c r="L243" i="1"/>
  <c r="P243" i="1"/>
  <c r="L252" i="1"/>
  <c r="P252" i="1"/>
  <c r="L178" i="1"/>
  <c r="P178" i="1"/>
  <c r="L24" i="1"/>
  <c r="P24" i="1"/>
  <c r="P211" i="1"/>
  <c r="L211" i="1"/>
  <c r="L165" i="1"/>
  <c r="P165" i="1"/>
  <c r="L37" i="1"/>
  <c r="P37" i="1"/>
  <c r="L15" i="1"/>
  <c r="P15" i="1"/>
  <c r="P236" i="1"/>
  <c r="L236" i="1"/>
  <c r="L41" i="1"/>
  <c r="P41" i="1"/>
  <c r="L239" i="1"/>
  <c r="P239" i="1"/>
  <c r="P186" i="1"/>
  <c r="L186" i="1"/>
  <c r="L153" i="1"/>
  <c r="P153" i="1"/>
  <c r="L72" i="1"/>
  <c r="P72" i="1"/>
  <c r="L111" i="1"/>
  <c r="P111" i="1"/>
  <c r="L49" i="1"/>
  <c r="P49" i="1"/>
  <c r="L120" i="1"/>
  <c r="P120" i="1"/>
  <c r="P25" i="1"/>
  <c r="L25" i="1"/>
  <c r="L99" i="1"/>
  <c r="P99" i="1"/>
  <c r="L152" i="1"/>
  <c r="P152" i="1"/>
  <c r="F202" i="8"/>
  <c r="H202" i="8" s="1"/>
  <c r="J202" i="8" s="1"/>
  <c r="L146" i="1"/>
  <c r="P146" i="1"/>
  <c r="P127" i="1"/>
  <c r="L127" i="1"/>
  <c r="L50" i="1"/>
  <c r="P50" i="1"/>
  <c r="L180" i="1"/>
  <c r="P180" i="1"/>
  <c r="P98" i="1"/>
  <c r="L98" i="1"/>
  <c r="L125" i="1"/>
  <c r="P125" i="1"/>
  <c r="P121" i="1"/>
  <c r="L121" i="1"/>
  <c r="L54" i="1"/>
  <c r="P54" i="1"/>
  <c r="L185" i="1"/>
  <c r="P185" i="1"/>
  <c r="L26" i="1"/>
  <c r="P26" i="1"/>
  <c r="P67" i="1"/>
  <c r="L67" i="1"/>
  <c r="L149" i="1"/>
  <c r="P149" i="1"/>
  <c r="L97" i="1"/>
  <c r="P97" i="1"/>
  <c r="L123" i="1"/>
  <c r="P123" i="1"/>
  <c r="L101" i="1"/>
  <c r="P101" i="1"/>
  <c r="L48" i="1"/>
  <c r="P48" i="1"/>
  <c r="L113" i="1"/>
  <c r="P113" i="1"/>
  <c r="L106" i="1"/>
  <c r="P106" i="1"/>
  <c r="L69" i="1"/>
  <c r="P69" i="1"/>
  <c r="L138" i="1"/>
  <c r="P138" i="1"/>
  <c r="L190" i="1"/>
  <c r="P190" i="1"/>
  <c r="P90" i="1"/>
  <c r="L90" i="1"/>
  <c r="F179" i="8"/>
  <c r="H179" i="8" s="1"/>
  <c r="J179" i="8" s="1"/>
  <c r="L84" i="1"/>
  <c r="P84" i="1"/>
  <c r="L62" i="1"/>
  <c r="P62" i="1"/>
  <c r="L250" i="1"/>
  <c r="P250" i="1"/>
  <c r="L51" i="1"/>
  <c r="P51" i="1"/>
  <c r="L248" i="1"/>
  <c r="P248" i="1"/>
  <c r="L144" i="1"/>
  <c r="P144" i="1"/>
  <c r="F62" i="8"/>
  <c r="H62" i="8" s="1"/>
  <c r="J62" i="8" s="1"/>
  <c r="N62" i="8" s="1"/>
  <c r="L137" i="1"/>
  <c r="P137" i="1"/>
  <c r="L208" i="1"/>
  <c r="P208" i="1"/>
  <c r="F186" i="8"/>
  <c r="H186" i="8" s="1"/>
  <c r="J186" i="8" s="1"/>
  <c r="L191" i="1"/>
  <c r="P191" i="1"/>
  <c r="F84" i="8"/>
  <c r="H84" i="8" s="1"/>
  <c r="J84" i="8" s="1"/>
  <c r="N84" i="8" s="1"/>
  <c r="F190" i="8"/>
  <c r="H190" i="8" s="1"/>
  <c r="J190" i="8" s="1"/>
  <c r="F207" i="8"/>
  <c r="H207" i="8" s="1"/>
  <c r="J207" i="8" s="1"/>
  <c r="F100" i="8"/>
  <c r="H100" i="8" s="1"/>
  <c r="J100" i="8" s="1"/>
  <c r="N100" i="8" s="1"/>
  <c r="F173" i="8"/>
  <c r="H173" i="8" s="1"/>
  <c r="J173" i="8" s="1"/>
  <c r="F159" i="8"/>
  <c r="H159" i="8" s="1"/>
  <c r="J159" i="8" s="1"/>
  <c r="F167" i="8"/>
  <c r="H167" i="8" s="1"/>
  <c r="J167" i="8" s="1"/>
  <c r="F257" i="8"/>
  <c r="H257" i="8" s="1"/>
  <c r="J257" i="8" s="1"/>
  <c r="N257" i="8" s="1"/>
  <c r="F260" i="8"/>
  <c r="H260" i="8" s="1"/>
  <c r="J260" i="8" s="1"/>
  <c r="N260" i="8" s="1"/>
  <c r="F105" i="8"/>
  <c r="H105" i="8" s="1"/>
  <c r="J105" i="8" s="1"/>
  <c r="N105" i="8" s="1"/>
  <c r="L87" i="1"/>
  <c r="P87" i="1"/>
  <c r="P237" i="1"/>
  <c r="L237" i="1"/>
  <c r="L242" i="1"/>
  <c r="P242" i="1"/>
  <c r="L118" i="1"/>
  <c r="P118" i="1"/>
  <c r="L18" i="1"/>
  <c r="P18" i="1"/>
  <c r="L256" i="1"/>
  <c r="P256" i="1"/>
  <c r="L83" i="1"/>
  <c r="P83" i="1"/>
  <c r="L212" i="1"/>
  <c r="P212" i="1"/>
  <c r="L76" i="1"/>
  <c r="P76" i="1"/>
  <c r="L203" i="1"/>
  <c r="P203" i="1"/>
  <c r="L59" i="1"/>
  <c r="P59" i="1"/>
  <c r="L5" i="1"/>
  <c r="P5" i="1"/>
  <c r="L251" i="1"/>
  <c r="P251" i="1"/>
  <c r="L23" i="1"/>
  <c r="P23" i="1"/>
  <c r="P176" i="1"/>
  <c r="L176" i="1"/>
  <c r="L78" i="1"/>
  <c r="P78" i="1"/>
  <c r="L75" i="1"/>
  <c r="P75" i="1"/>
  <c r="L43" i="1"/>
  <c r="P43" i="1"/>
  <c r="P7" i="1"/>
  <c r="L7" i="1"/>
  <c r="P229" i="1"/>
  <c r="L229" i="1"/>
  <c r="L143" i="1"/>
  <c r="P143" i="1"/>
  <c r="L246" i="1"/>
  <c r="P246" i="1"/>
  <c r="L147" i="1"/>
  <c r="P147" i="1"/>
  <c r="L215" i="1"/>
  <c r="P215" i="1"/>
  <c r="L210" i="1"/>
  <c r="P210" i="1"/>
  <c r="L174" i="1"/>
  <c r="P174" i="1"/>
  <c r="L10" i="1"/>
  <c r="P10" i="1"/>
  <c r="L172" i="1"/>
  <c r="P172" i="1"/>
  <c r="L85" i="1"/>
  <c r="P85" i="1"/>
  <c r="L244" i="1"/>
  <c r="P244" i="1"/>
  <c r="L241" i="1"/>
  <c r="P241" i="1"/>
  <c r="F241" i="8"/>
  <c r="H241" i="8" s="1"/>
  <c r="J241" i="8" s="1"/>
  <c r="N241" i="8" s="1"/>
  <c r="L135" i="1"/>
  <c r="P135" i="1"/>
  <c r="F169" i="8"/>
  <c r="H169" i="8" s="1"/>
  <c r="J169" i="8" s="1"/>
  <c r="L128" i="1"/>
  <c r="P128" i="1"/>
  <c r="P156" i="1"/>
  <c r="L156" i="1"/>
  <c r="F195" i="8"/>
  <c r="H195" i="8" s="1"/>
  <c r="J195" i="8" s="1"/>
  <c r="F209" i="8"/>
  <c r="H209" i="8" s="1"/>
  <c r="J209" i="8" s="1"/>
  <c r="F17" i="8"/>
  <c r="H17" i="8" s="1"/>
  <c r="J17" i="8" s="1"/>
  <c r="N17" i="8" s="1"/>
  <c r="F135" i="8"/>
  <c r="H135" i="8" s="1"/>
  <c r="J135" i="8" s="1"/>
  <c r="N135" i="8" s="1"/>
  <c r="F41" i="8"/>
  <c r="H41" i="8" s="1"/>
  <c r="J41" i="8" s="1"/>
  <c r="N41" i="8" s="1"/>
  <c r="L134" i="1"/>
  <c r="P134" i="1"/>
  <c r="L164" i="1"/>
  <c r="P164" i="1"/>
  <c r="L64" i="1"/>
  <c r="P64" i="1"/>
  <c r="L33" i="1"/>
  <c r="P33" i="1"/>
  <c r="L34" i="1"/>
  <c r="P34" i="1"/>
  <c r="L13" i="1"/>
  <c r="P13" i="1"/>
  <c r="L183" i="1"/>
  <c r="P183" i="1"/>
  <c r="L6" i="1"/>
  <c r="P6" i="1"/>
  <c r="L9" i="1"/>
  <c r="P9" i="1"/>
  <c r="P132" i="1"/>
  <c r="L132" i="1"/>
  <c r="L122" i="1"/>
  <c r="P122" i="1"/>
  <c r="L232" i="1"/>
  <c r="P232" i="1"/>
  <c r="L119" i="1"/>
  <c r="P119" i="1"/>
  <c r="P30" i="1"/>
  <c r="L30" i="1"/>
  <c r="L230" i="1"/>
  <c r="P230" i="1"/>
  <c r="L117" i="1"/>
  <c r="P117" i="1"/>
  <c r="L108" i="1"/>
  <c r="P108" i="1"/>
  <c r="L231" i="1"/>
  <c r="P231" i="1"/>
  <c r="L63" i="1"/>
  <c r="P63" i="1"/>
  <c r="L11" i="1"/>
  <c r="P11" i="1"/>
  <c r="L235" i="1"/>
  <c r="P235" i="1"/>
  <c r="P194" i="1"/>
  <c r="L194" i="1"/>
  <c r="L47" i="1"/>
  <c r="P47" i="1"/>
  <c r="F193" i="8"/>
  <c r="H193" i="8" s="1"/>
  <c r="J193" i="8" s="1"/>
  <c r="F194" i="8"/>
  <c r="H194" i="8" s="1"/>
  <c r="J194" i="8" s="1"/>
  <c r="F239" i="8"/>
  <c r="H239" i="8" s="1"/>
  <c r="J239" i="8" s="1"/>
  <c r="N239" i="8" s="1"/>
  <c r="F79" i="8"/>
  <c r="H79" i="8" s="1"/>
  <c r="J79" i="8" s="1"/>
  <c r="N79" i="8" s="1"/>
  <c r="F27" i="8"/>
  <c r="H27" i="8" s="1"/>
  <c r="J27" i="8" s="1"/>
  <c r="N27" i="8" s="1"/>
  <c r="F90" i="8"/>
  <c r="H90" i="8" s="1"/>
  <c r="J90" i="8" s="1"/>
  <c r="N90" i="8" s="1"/>
  <c r="F63" i="8"/>
  <c r="H63" i="8" s="1"/>
  <c r="J63" i="8" s="1"/>
  <c r="N63" i="8" s="1"/>
  <c r="F188" i="8"/>
  <c r="H188" i="8" s="1"/>
  <c r="J188" i="8" s="1"/>
  <c r="F191" i="8"/>
  <c r="H191" i="8" s="1"/>
  <c r="J191" i="8" s="1"/>
  <c r="F189" i="8"/>
  <c r="H189" i="8" s="1"/>
  <c r="J189" i="8" s="1"/>
  <c r="F233" i="8"/>
  <c r="H233" i="8" s="1"/>
  <c r="J233" i="8" s="1"/>
  <c r="N233" i="8" s="1"/>
  <c r="L247" i="1"/>
  <c r="P247" i="1"/>
  <c r="L254" i="1"/>
  <c r="P254" i="1"/>
  <c r="L115" i="1"/>
  <c r="P115" i="1"/>
  <c r="L77" i="1"/>
  <c r="P77" i="1"/>
  <c r="L40" i="1"/>
  <c r="P40" i="1"/>
  <c r="L91" i="1"/>
  <c r="P91" i="1"/>
  <c r="L192" i="1"/>
  <c r="P192" i="1"/>
  <c r="P160" i="1"/>
  <c r="L160" i="1"/>
  <c r="L168" i="1"/>
  <c r="P168" i="1"/>
  <c r="L171" i="1"/>
  <c r="P171" i="1"/>
  <c r="L19" i="1"/>
  <c r="P19" i="1"/>
  <c r="L32" i="1"/>
  <c r="P32" i="1"/>
  <c r="P82" i="1"/>
  <c r="L82" i="1"/>
  <c r="L70" i="1"/>
  <c r="P70" i="1"/>
  <c r="P12" i="1"/>
  <c r="L12" i="1"/>
  <c r="L255" i="1"/>
  <c r="P255" i="1"/>
  <c r="L104" i="1"/>
  <c r="P104" i="1"/>
  <c r="F37" i="8"/>
  <c r="H113" i="8"/>
  <c r="J113" i="8" s="1"/>
  <c r="N113" i="8" s="1"/>
  <c r="H145" i="8"/>
  <c r="J145" i="8" s="1"/>
  <c r="N145" i="8" s="1"/>
  <c r="H119" i="8"/>
  <c r="J119" i="8" s="1"/>
  <c r="N119" i="8" s="1"/>
  <c r="H87" i="8"/>
  <c r="J87" i="8" s="1"/>
  <c r="N87" i="8" s="1"/>
  <c r="H42" i="8"/>
  <c r="J42" i="8" s="1"/>
  <c r="N42" i="8" s="1"/>
  <c r="H81" i="8"/>
  <c r="J81" i="8" s="1"/>
  <c r="N81" i="8" s="1"/>
  <c r="H67" i="8"/>
  <c r="J67" i="8" s="1"/>
  <c r="N67" i="8" s="1"/>
  <c r="F131" i="8"/>
  <c r="H121" i="8"/>
  <c r="J121" i="8" s="1"/>
  <c r="N121" i="8" s="1"/>
  <c r="H154" i="8"/>
  <c r="J154" i="8" s="1"/>
  <c r="H146" i="8"/>
  <c r="J146" i="8" s="1"/>
  <c r="F246" i="8"/>
  <c r="H54" i="8"/>
  <c r="J54" i="8" s="1"/>
  <c r="N54" i="8" s="1"/>
  <c r="H101" i="8"/>
  <c r="J101" i="8" s="1"/>
  <c r="N101" i="8" s="1"/>
  <c r="F127" i="8"/>
  <c r="F110" i="8"/>
  <c r="F125" i="8"/>
  <c r="H107" i="8"/>
  <c r="J107" i="8" s="1"/>
  <c r="N107" i="8" s="1"/>
  <c r="H150" i="8"/>
  <c r="J150" i="8" s="1"/>
  <c r="H171" i="8"/>
  <c r="J171" i="8" s="1"/>
  <c r="H165" i="8"/>
  <c r="J165" i="8" s="1"/>
  <c r="F249" i="8"/>
  <c r="F236" i="8"/>
  <c r="F256" i="8"/>
  <c r="F224" i="8"/>
  <c r="H134" i="8"/>
  <c r="J134" i="8" s="1"/>
  <c r="N134" i="8" s="1"/>
  <c r="F216" i="8"/>
  <c r="H251" i="8"/>
  <c r="J251" i="8" s="1"/>
  <c r="N251" i="8" s="1"/>
  <c r="H80" i="8"/>
  <c r="J80" i="8" s="1"/>
  <c r="N80" i="8" s="1"/>
  <c r="H176" i="8"/>
  <c r="J176" i="8" s="1"/>
  <c r="H184" i="8"/>
  <c r="J184" i="8" s="1"/>
  <c r="H64" i="8"/>
  <c r="J64" i="8" s="1"/>
  <c r="N64" i="8" s="1"/>
  <c r="H48" i="8"/>
  <c r="J48" i="8" s="1"/>
  <c r="N48" i="8" s="1"/>
  <c r="F44" i="8"/>
  <c r="F46" i="8"/>
  <c r="F136" i="8"/>
  <c r="F97" i="8"/>
  <c r="H164" i="8"/>
  <c r="J164" i="8" s="1"/>
  <c r="H212" i="8"/>
  <c r="J212" i="8" s="1"/>
  <c r="N212" i="8" s="1"/>
  <c r="F218" i="8"/>
  <c r="F252" i="8"/>
  <c r="H92" i="8"/>
  <c r="J92" i="8" s="1"/>
  <c r="N92" i="8" s="1"/>
  <c r="F108" i="8"/>
  <c r="H132" i="8"/>
  <c r="J132" i="8" s="1"/>
  <c r="N132" i="8" s="1"/>
  <c r="H158" i="8"/>
  <c r="J158" i="8" s="1"/>
  <c r="N158" i="8" s="1"/>
  <c r="H161" i="8"/>
  <c r="J161" i="8" s="1"/>
  <c r="H205" i="8"/>
  <c r="J205" i="8" s="1"/>
  <c r="H153" i="8"/>
  <c r="J153" i="8" s="1"/>
  <c r="F250" i="8"/>
  <c r="F237" i="8"/>
  <c r="H242" i="8"/>
  <c r="J242" i="8" s="1"/>
  <c r="N242" i="8" s="1"/>
  <c r="H71" i="8"/>
  <c r="J71" i="8" s="1"/>
  <c r="N71" i="8" s="1"/>
  <c r="H77" i="8"/>
  <c r="J77" i="8" s="1"/>
  <c r="N77" i="8" s="1"/>
  <c r="H137" i="8"/>
  <c r="J137" i="8" s="1"/>
  <c r="N137" i="8" s="1"/>
  <c r="H104" i="8"/>
  <c r="J104" i="8" s="1"/>
  <c r="N104" i="8" s="1"/>
  <c r="H144" i="8"/>
  <c r="J144" i="8" s="1"/>
  <c r="H93" i="8"/>
  <c r="J93" i="8" s="1"/>
  <c r="N93" i="8" s="1"/>
  <c r="F124" i="8"/>
  <c r="H152" i="8"/>
  <c r="J152" i="8" s="1"/>
  <c r="H163" i="8"/>
  <c r="J163" i="8" s="1"/>
  <c r="H258" i="8"/>
  <c r="J258" i="8" s="1"/>
  <c r="N258" i="8" s="1"/>
  <c r="H230" i="8"/>
  <c r="J230" i="8" s="1"/>
  <c r="N230" i="8" s="1"/>
  <c r="H88" i="8"/>
  <c r="J88" i="8" s="1"/>
  <c r="N88" i="8" s="1"/>
  <c r="H47" i="8"/>
  <c r="J47" i="8" s="1"/>
  <c r="N47" i="8" s="1"/>
  <c r="H58" i="8"/>
  <c r="J58" i="8" s="1"/>
  <c r="N58" i="8" s="1"/>
  <c r="F55" i="8"/>
  <c r="F116" i="8"/>
  <c r="F112" i="8"/>
  <c r="H157" i="8"/>
  <c r="J157" i="8" s="1"/>
  <c r="H192" i="8"/>
  <c r="J192" i="8" s="1"/>
  <c r="F231" i="8"/>
  <c r="H245" i="8"/>
  <c r="J245" i="8" s="1"/>
  <c r="N245" i="8" s="1"/>
  <c r="H35" i="8"/>
  <c r="J35" i="8" s="1"/>
  <c r="N35" i="8" s="1"/>
  <c r="F66" i="8"/>
  <c r="H139" i="8"/>
  <c r="J139" i="8" s="1"/>
  <c r="N139" i="8" s="1"/>
  <c r="H91" i="8"/>
  <c r="J91" i="8" s="1"/>
  <c r="N91" i="8" s="1"/>
  <c r="H196" i="8"/>
  <c r="J196" i="8" s="1"/>
  <c r="H129" i="8"/>
  <c r="J129" i="8" s="1"/>
  <c r="N129" i="8" s="1"/>
  <c r="H199" i="8"/>
  <c r="J199" i="8" s="1"/>
  <c r="H98" i="8"/>
  <c r="J98" i="8" s="1"/>
  <c r="N98" i="8" s="1"/>
  <c r="H53" i="8"/>
  <c r="J53" i="8" s="1"/>
  <c r="N53" i="8" s="1"/>
  <c r="H201" i="8"/>
  <c r="J201" i="8" s="1"/>
  <c r="H211" i="8"/>
  <c r="J211" i="8" s="1"/>
  <c r="N211" i="8" s="1"/>
  <c r="H151" i="8"/>
  <c r="J151" i="8" s="1"/>
  <c r="H180" i="8"/>
  <c r="J180" i="8" s="1"/>
  <c r="H147" i="8"/>
  <c r="J147" i="8" s="1"/>
  <c r="F217" i="8"/>
  <c r="H240" i="8"/>
  <c r="J240" i="8" s="1"/>
  <c r="N240" i="8" s="1"/>
  <c r="H141" i="8"/>
  <c r="J141" i="8" s="1"/>
  <c r="H203" i="8"/>
  <c r="J203" i="8" s="1"/>
  <c r="F255" i="8"/>
  <c r="H45" i="8"/>
  <c r="J45" i="8" s="1"/>
  <c r="N45" i="8" s="1"/>
  <c r="F96" i="8"/>
  <c r="H168" i="8"/>
  <c r="J168" i="8" s="1"/>
  <c r="H243" i="8"/>
  <c r="J243" i="8" s="1"/>
  <c r="N243" i="8" s="1"/>
  <c r="H162" i="8"/>
  <c r="J162" i="8" s="1"/>
  <c r="H70" i="8"/>
  <c r="J70" i="8" s="1"/>
  <c r="N70" i="8" s="1"/>
  <c r="H122" i="8"/>
  <c r="J122" i="8" s="1"/>
  <c r="N122" i="8" s="1"/>
  <c r="H244" i="8"/>
  <c r="J244" i="8" s="1"/>
  <c r="N244" i="8" s="1"/>
  <c r="H82" i="8"/>
  <c r="J82" i="8" s="1"/>
  <c r="N82" i="8" s="1"/>
  <c r="F106" i="8"/>
  <c r="H177" i="8"/>
  <c r="J177" i="8" s="1"/>
  <c r="H49" i="8"/>
  <c r="J49" i="8" s="1"/>
  <c r="N49" i="8" s="1"/>
  <c r="H78" i="8"/>
  <c r="J78" i="8" s="1"/>
  <c r="N78" i="8" s="1"/>
  <c r="F52" i="8"/>
  <c r="H61" i="8"/>
  <c r="J61" i="8" s="1"/>
  <c r="N61" i="8" s="1"/>
  <c r="F111" i="8"/>
  <c r="H174" i="8"/>
  <c r="J174" i="8" s="1"/>
  <c r="H210" i="8"/>
  <c r="J210" i="8" s="1"/>
  <c r="N210" i="8" s="1"/>
  <c r="H228" i="8"/>
  <c r="J228" i="8" s="1"/>
  <c r="N228" i="8" s="1"/>
  <c r="F227" i="8"/>
  <c r="H76" i="8"/>
  <c r="J76" i="8" s="1"/>
  <c r="N76" i="8" s="1"/>
  <c r="H118" i="8"/>
  <c r="J118" i="8" s="1"/>
  <c r="N118" i="8" s="1"/>
  <c r="F120" i="8"/>
  <c r="F247" i="8"/>
  <c r="F253" i="8"/>
  <c r="H128" i="8"/>
  <c r="J128" i="8" s="1"/>
  <c r="N128" i="8" s="1"/>
  <c r="H75" i="8"/>
  <c r="J75" i="8" s="1"/>
  <c r="N75" i="8" s="1"/>
  <c r="H85" i="8"/>
  <c r="J85" i="8" s="1"/>
  <c r="N85" i="8" s="1"/>
  <c r="H74" i="8"/>
  <c r="J74" i="8" s="1"/>
  <c r="N74" i="8" s="1"/>
  <c r="H200" i="8"/>
  <c r="J200" i="8" s="1"/>
  <c r="H72" i="8"/>
  <c r="J72" i="8" s="1"/>
  <c r="N72" i="8" s="1"/>
  <c r="H232" i="8"/>
  <c r="J232" i="8" s="1"/>
  <c r="N232" i="8" s="1"/>
  <c r="H36" i="8"/>
  <c r="J36" i="8" s="1"/>
  <c r="N36" i="8" s="1"/>
  <c r="F86" i="8"/>
  <c r="H183" i="8"/>
  <c r="J183" i="8" s="1"/>
  <c r="H102" i="8"/>
  <c r="J102" i="8" s="1"/>
  <c r="N102" i="8" s="1"/>
  <c r="H178" i="8"/>
  <c r="J178" i="8" s="1"/>
  <c r="H103" i="8"/>
  <c r="J103" i="8" s="1"/>
  <c r="N103" i="8" s="1"/>
  <c r="H68" i="8"/>
  <c r="J68" i="8" s="1"/>
  <c r="N68" i="8" s="1"/>
  <c r="H50" i="8"/>
  <c r="J50" i="8" s="1"/>
  <c r="N50" i="8" s="1"/>
  <c r="H60" i="8"/>
  <c r="J60" i="8" s="1"/>
  <c r="N60" i="8" s="1"/>
  <c r="H34" i="8"/>
  <c r="J34" i="8" s="1"/>
  <c r="N34" i="8" s="1"/>
  <c r="H99" i="8"/>
  <c r="J99" i="8" s="1"/>
  <c r="N99" i="8" s="1"/>
  <c r="F123" i="8"/>
  <c r="F115" i="8"/>
  <c r="F126" i="8"/>
  <c r="H109" i="8"/>
  <c r="J109" i="8" s="1"/>
  <c r="N109" i="8" s="1"/>
  <c r="H182" i="8"/>
  <c r="J182" i="8" s="1"/>
  <c r="H219" i="8"/>
  <c r="J219" i="8" s="1"/>
  <c r="N219" i="8" s="1"/>
  <c r="H43" i="8"/>
  <c r="J43" i="8" s="1"/>
  <c r="N43" i="8" s="1"/>
  <c r="H57" i="8"/>
  <c r="J57" i="8" s="1"/>
  <c r="N57" i="8" s="1"/>
  <c r="H73" i="8"/>
  <c r="J73" i="8" s="1"/>
  <c r="N73" i="8" s="1"/>
  <c r="F32" i="8"/>
  <c r="F229" i="8"/>
  <c r="H33" i="8"/>
  <c r="J33" i="8" s="1"/>
  <c r="N33" i="8" s="1"/>
  <c r="F89" i="8"/>
  <c r="F117" i="8"/>
  <c r="H148" i="8"/>
  <c r="J148" i="8" s="1"/>
  <c r="F259" i="8"/>
  <c r="F238" i="8"/>
  <c r="F133" i="8"/>
  <c r="H143" i="8"/>
  <c r="J143" i="8" s="1"/>
  <c r="H198" i="8"/>
  <c r="J198" i="8" s="1"/>
  <c r="H213" i="8"/>
  <c r="J213" i="8" s="1"/>
  <c r="N213" i="8" s="1"/>
  <c r="H149" i="8"/>
  <c r="J149" i="8" s="1"/>
  <c r="H254" i="8"/>
  <c r="J254" i="8" s="1"/>
  <c r="N254" i="8" s="1"/>
  <c r="H40" i="8"/>
  <c r="J40" i="8" s="1"/>
  <c r="N40" i="8" s="1"/>
  <c r="H83" i="8"/>
  <c r="J83" i="8" s="1"/>
  <c r="N83" i="8" s="1"/>
  <c r="F114" i="8"/>
  <c r="H138" i="8"/>
  <c r="J138" i="8" s="1"/>
  <c r="N138" i="8" s="1"/>
  <c r="H208" i="8"/>
  <c r="J208" i="8" s="1"/>
  <c r="H172" i="8"/>
  <c r="J172" i="8" s="1"/>
  <c r="H206" i="8"/>
  <c r="J206" i="8" s="1"/>
  <c r="H155" i="8"/>
  <c r="J155" i="8" s="1"/>
  <c r="H51" i="8"/>
  <c r="J51" i="8" s="1"/>
  <c r="N51" i="8" s="1"/>
  <c r="H69" i="8"/>
  <c r="J69" i="8" s="1"/>
  <c r="N69" i="8" s="1"/>
  <c r="H65" i="8"/>
  <c r="J65" i="8" s="1"/>
  <c r="N65" i="8" s="1"/>
  <c r="F39" i="8"/>
  <c r="H185" i="8"/>
  <c r="J185" i="8" s="1"/>
  <c r="N185" i="8" s="1"/>
  <c r="H175" i="8"/>
  <c r="J175" i="8" s="1"/>
  <c r="H160" i="8"/>
  <c r="J160" i="8" s="1"/>
  <c r="H166" i="8"/>
  <c r="J166" i="8" s="1"/>
  <c r="H156" i="8"/>
  <c r="J156" i="8" s="1"/>
  <c r="F220" i="8"/>
  <c r="F235" i="8"/>
  <c r="H226" i="8"/>
  <c r="J226" i="8" s="1"/>
  <c r="N226" i="8" s="1"/>
  <c r="H140" i="8"/>
  <c r="J140" i="8" s="1"/>
  <c r="N140" i="8" s="1"/>
  <c r="H59" i="8"/>
  <c r="J59" i="8" s="1"/>
  <c r="N59" i="8" s="1"/>
  <c r="H248" i="8"/>
  <c r="J248" i="8" s="1"/>
  <c r="N248" i="8" s="1"/>
  <c r="H222" i="8"/>
  <c r="J222" i="8" s="1"/>
  <c r="N222" i="8" s="1"/>
  <c r="H142" i="8"/>
  <c r="J142" i="8" s="1"/>
  <c r="H14" i="8"/>
  <c r="J14" i="8" s="1"/>
  <c r="N14" i="8" s="1"/>
  <c r="H22" i="8"/>
  <c r="J22" i="8" s="1"/>
  <c r="N22" i="8" s="1"/>
  <c r="H16" i="8"/>
  <c r="J16" i="8" s="1"/>
  <c r="N16" i="8" s="1"/>
  <c r="H29" i="8"/>
  <c r="J29" i="8" s="1"/>
  <c r="N29" i="8" s="1"/>
  <c r="H23" i="8"/>
  <c r="J23" i="8" s="1"/>
  <c r="N23" i="8" s="1"/>
  <c r="H8" i="8"/>
  <c r="J8" i="8" s="1"/>
  <c r="N8" i="8" s="1"/>
  <c r="H24" i="8"/>
  <c r="J24" i="8" s="1"/>
  <c r="H30" i="8"/>
  <c r="J30" i="8" s="1"/>
  <c r="F13" i="8"/>
  <c r="F20" i="8"/>
  <c r="H7" i="8"/>
  <c r="J7" i="8" s="1"/>
  <c r="N7" i="8" s="1"/>
  <c r="H19" i="8"/>
  <c r="J19" i="8" s="1"/>
  <c r="N19" i="8" s="1"/>
  <c r="F10" i="8"/>
  <c r="H26" i="8"/>
  <c r="J26" i="8" s="1"/>
  <c r="N26" i="8" s="1"/>
  <c r="H21" i="8"/>
  <c r="J21" i="8" s="1"/>
  <c r="N21" i="8" s="1"/>
  <c r="F12" i="8"/>
  <c r="H9" i="8"/>
  <c r="J9" i="8" s="1"/>
  <c r="N9" i="8" s="1"/>
  <c r="H11" i="8"/>
  <c r="J11" i="8" s="1"/>
  <c r="F6" i="8"/>
  <c r="H15" i="8"/>
  <c r="J15" i="8" s="1"/>
  <c r="N15" i="8" s="1"/>
  <c r="H28" i="8"/>
  <c r="J28" i="8" s="1"/>
  <c r="N28" i="8" s="1"/>
  <c r="F25" i="8"/>
  <c r="H18" i="8"/>
  <c r="J18" i="8" s="1"/>
  <c r="AB228" i="7"/>
  <c r="V263" i="7"/>
  <c r="S263" i="1"/>
  <c r="S265" i="1" s="1"/>
  <c r="F215" i="8"/>
  <c r="E263" i="1"/>
  <c r="E265" i="1" s="1"/>
  <c r="H263" i="1"/>
  <c r="H265" i="1" s="1"/>
  <c r="AB116" i="7"/>
  <c r="T265" i="7"/>
  <c r="V265" i="7" s="1"/>
  <c r="AB133" i="7"/>
  <c r="AB131" i="7"/>
  <c r="AB125" i="7"/>
  <c r="AB128" i="7"/>
  <c r="AB138" i="7"/>
  <c r="AB114" i="7"/>
  <c r="AB263" i="7"/>
  <c r="T263" i="5"/>
  <c r="R265" i="5"/>
  <c r="F5" i="8"/>
  <c r="H5" i="8" l="1"/>
  <c r="J5" i="8"/>
  <c r="N5" i="8" s="1"/>
  <c r="L262" i="1"/>
  <c r="P262" i="1"/>
  <c r="P263" i="1" s="1"/>
  <c r="P265" i="1" s="1"/>
  <c r="T265" i="5"/>
  <c r="H124" i="8"/>
  <c r="J124" i="8" s="1"/>
  <c r="N124" i="8" s="1"/>
  <c r="H238" i="8"/>
  <c r="J238" i="8" s="1"/>
  <c r="N238" i="8" s="1"/>
  <c r="H120" i="8"/>
  <c r="J120" i="8" s="1"/>
  <c r="N120" i="8" s="1"/>
  <c r="H46" i="8"/>
  <c r="J46" i="8" s="1"/>
  <c r="N46" i="8" s="1"/>
  <c r="H125" i="8"/>
  <c r="J125" i="8" s="1"/>
  <c r="N125" i="8" s="1"/>
  <c r="H131" i="8"/>
  <c r="J131" i="8" s="1"/>
  <c r="N131" i="8" s="1"/>
  <c r="H111" i="8"/>
  <c r="J111" i="8" s="1"/>
  <c r="N111" i="8" s="1"/>
  <c r="H39" i="8"/>
  <c r="J39" i="8" s="1"/>
  <c r="N39" i="8" s="1"/>
  <c r="H236" i="8"/>
  <c r="J236" i="8" s="1"/>
  <c r="N236" i="8" s="1"/>
  <c r="H117" i="8"/>
  <c r="J117" i="8" s="1"/>
  <c r="N117" i="8" s="1"/>
  <c r="H218" i="8"/>
  <c r="J218" i="8" s="1"/>
  <c r="N218" i="8" s="1"/>
  <c r="H259" i="8"/>
  <c r="J259" i="8" s="1"/>
  <c r="N259" i="8" s="1"/>
  <c r="H106" i="8"/>
  <c r="J106" i="8" s="1"/>
  <c r="N106" i="8" s="1"/>
  <c r="H126" i="8"/>
  <c r="J126" i="8" s="1"/>
  <c r="N126" i="8" s="1"/>
  <c r="H112" i="8"/>
  <c r="J112" i="8" s="1"/>
  <c r="N112" i="8" s="1"/>
  <c r="H110" i="8"/>
  <c r="J110" i="8" s="1"/>
  <c r="N110" i="8" s="1"/>
  <c r="H216" i="8"/>
  <c r="J216" i="8" s="1"/>
  <c r="N216" i="8" s="1"/>
  <c r="H237" i="8"/>
  <c r="J237" i="8" s="1"/>
  <c r="N237" i="8" s="1"/>
  <c r="H123" i="8"/>
  <c r="J123" i="8" s="1"/>
  <c r="N123" i="8" s="1"/>
  <c r="H116" i="8"/>
  <c r="J116" i="8" s="1"/>
  <c r="N116" i="8" s="1"/>
  <c r="H250" i="8"/>
  <c r="J250" i="8" s="1"/>
  <c r="N250" i="8" s="1"/>
  <c r="H246" i="8"/>
  <c r="J246" i="8" s="1"/>
  <c r="N246" i="8" s="1"/>
  <c r="H231" i="8"/>
  <c r="J231" i="8" s="1"/>
  <c r="N231" i="8" s="1"/>
  <c r="H114" i="8"/>
  <c r="J114" i="8" s="1"/>
  <c r="N114" i="8" s="1"/>
  <c r="H235" i="8"/>
  <c r="J235" i="8" s="1"/>
  <c r="N235" i="8" s="1"/>
  <c r="H133" i="8"/>
  <c r="J133" i="8" s="1"/>
  <c r="N133" i="8" s="1"/>
  <c r="H229" i="8"/>
  <c r="J229" i="8" s="1"/>
  <c r="N229" i="8" s="1"/>
  <c r="H247" i="8"/>
  <c r="J247" i="8" s="1"/>
  <c r="N247" i="8" s="1"/>
  <c r="H255" i="8"/>
  <c r="J255" i="8" s="1"/>
  <c r="N255" i="8" s="1"/>
  <c r="H108" i="8"/>
  <c r="J108" i="8" s="1"/>
  <c r="N108" i="8" s="1"/>
  <c r="H97" i="8"/>
  <c r="J97" i="8" s="1"/>
  <c r="N97" i="8" s="1"/>
  <c r="H37" i="8"/>
  <c r="J37" i="8" s="1"/>
  <c r="N37" i="8" s="1"/>
  <c r="H52" i="8"/>
  <c r="J52" i="8" s="1"/>
  <c r="N52" i="8" s="1"/>
  <c r="H66" i="8"/>
  <c r="J66" i="8" s="1"/>
  <c r="N66" i="8" s="1"/>
  <c r="H55" i="8"/>
  <c r="J55" i="8" s="1"/>
  <c r="N55" i="8" s="1"/>
  <c r="H224" i="8"/>
  <c r="J224" i="8" s="1"/>
  <c r="N224" i="8" s="1"/>
  <c r="H215" i="8"/>
  <c r="J215" i="8" s="1"/>
  <c r="N215" i="8" s="1"/>
  <c r="H249" i="8"/>
  <c r="J249" i="8" s="1"/>
  <c r="N249" i="8" s="1"/>
  <c r="H252" i="8"/>
  <c r="J252" i="8" s="1"/>
  <c r="N252" i="8" s="1"/>
  <c r="H89" i="8"/>
  <c r="J89" i="8" s="1"/>
  <c r="N89" i="8" s="1"/>
  <c r="H253" i="8"/>
  <c r="J253" i="8" s="1"/>
  <c r="N253" i="8" s="1"/>
  <c r="H227" i="8"/>
  <c r="J227" i="8" s="1"/>
  <c r="N227" i="8" s="1"/>
  <c r="H96" i="8"/>
  <c r="J96" i="8" s="1"/>
  <c r="N96" i="8" s="1"/>
  <c r="H220" i="8"/>
  <c r="J220" i="8" s="1"/>
  <c r="N220" i="8" s="1"/>
  <c r="H32" i="8"/>
  <c r="J32" i="8" s="1"/>
  <c r="N32" i="8" s="1"/>
  <c r="H217" i="8"/>
  <c r="J217" i="8" s="1"/>
  <c r="N217" i="8" s="1"/>
  <c r="H136" i="8"/>
  <c r="J136" i="8" s="1"/>
  <c r="N136" i="8" s="1"/>
  <c r="H86" i="8"/>
  <c r="J86" i="8" s="1"/>
  <c r="N86" i="8" s="1"/>
  <c r="H44" i="8"/>
  <c r="J44" i="8" s="1"/>
  <c r="N44" i="8" s="1"/>
  <c r="H127" i="8"/>
  <c r="J127" i="8" s="1"/>
  <c r="N127" i="8" s="1"/>
  <c r="H115" i="8"/>
  <c r="J115" i="8" s="1"/>
  <c r="N115" i="8" s="1"/>
  <c r="H256" i="8"/>
  <c r="J256" i="8" s="1"/>
  <c r="N256" i="8" s="1"/>
  <c r="H10" i="8"/>
  <c r="J10" i="8" s="1"/>
  <c r="N10" i="8" s="1"/>
  <c r="H6" i="8"/>
  <c r="J6" i="8" s="1"/>
  <c r="N6" i="8" s="1"/>
  <c r="H20" i="8"/>
  <c r="J20" i="8" s="1"/>
  <c r="N20" i="8" s="1"/>
  <c r="H13" i="8"/>
  <c r="J13" i="8" s="1"/>
  <c r="N13" i="8" s="1"/>
  <c r="H12" i="8"/>
  <c r="J12" i="8" s="1"/>
  <c r="N12" i="8" s="1"/>
  <c r="H25" i="8"/>
  <c r="J25" i="8" s="1"/>
  <c r="N25" i="8" s="1"/>
  <c r="Z265" i="7"/>
  <c r="J263" i="1"/>
  <c r="L263" i="1" s="1"/>
  <c r="N199" i="8"/>
  <c r="N159" i="8"/>
  <c r="N181" i="8"/>
  <c r="N150" i="8"/>
  <c r="N172" i="8"/>
  <c r="N149" i="8"/>
  <c r="N153" i="8"/>
  <c r="N151" i="8"/>
  <c r="N187" i="8"/>
  <c r="N188" i="8"/>
  <c r="N206" i="8"/>
  <c r="N146" i="8"/>
  <c r="N18" i="8"/>
  <c r="N24" i="8"/>
  <c r="N11" i="8"/>
  <c r="N183" i="8"/>
  <c r="N160" i="8"/>
  <c r="N194" i="8"/>
  <c r="N192" i="8"/>
  <c r="N154" i="8"/>
  <c r="N165" i="8"/>
  <c r="N175" i="8"/>
  <c r="N209" i="8"/>
  <c r="N190" i="8"/>
  <c r="N169" i="8"/>
  <c r="N193" i="8"/>
  <c r="N189" i="8"/>
  <c r="N171" i="8"/>
  <c r="N156" i="8"/>
  <c r="N174" i="8"/>
  <c r="N176" i="8"/>
  <c r="N163" i="8"/>
  <c r="N186" i="8"/>
  <c r="N142" i="8"/>
  <c r="N179" i="8"/>
  <c r="N143" i="8"/>
  <c r="N162" i="8"/>
  <c r="N130" i="8"/>
  <c r="N201" i="8"/>
  <c r="N168" i="8"/>
  <c r="N207" i="8"/>
  <c r="N164" i="8"/>
  <c r="N148" i="8"/>
  <c r="N161" i="8"/>
  <c r="N205" i="8"/>
  <c r="N196" i="8"/>
  <c r="N195" i="8"/>
  <c r="N180" i="8"/>
  <c r="N182" i="8"/>
  <c r="N204" i="8"/>
  <c r="N200" i="8"/>
  <c r="N203" i="8"/>
  <c r="N155" i="8"/>
  <c r="N177" i="8"/>
  <c r="N202" i="8"/>
  <c r="N198" i="8"/>
  <c r="N166" i="8"/>
  <c r="N157" i="8"/>
  <c r="N147" i="8"/>
  <c r="N167" i="8"/>
  <c r="N191" i="8"/>
  <c r="N141" i="8"/>
  <c r="N173" i="8"/>
  <c r="N197" i="8"/>
  <c r="N144" i="8"/>
  <c r="N30" i="8"/>
  <c r="N178" i="8"/>
  <c r="N152" i="8"/>
  <c r="N184" i="8"/>
  <c r="N170" i="8"/>
  <c r="N208" i="8"/>
  <c r="X265" i="7"/>
  <c r="F263" i="8"/>
  <c r="F265" i="8" s="1"/>
  <c r="J265" i="1" l="1"/>
  <c r="L265" i="1" s="1"/>
  <c r="N263" i="8"/>
  <c r="H263" i="8"/>
  <c r="H265" i="8" s="1"/>
  <c r="J263" i="8"/>
  <c r="H269" i="8" l="1"/>
  <c r="J269" i="8" s="1"/>
  <c r="H268" i="8"/>
  <c r="J268" i="8" s="1"/>
  <c r="N265" i="8"/>
  <c r="J265" i="8"/>
  <c r="H271" i="8"/>
  <c r="J271" i="8" s="1"/>
  <c r="H270" i="8"/>
  <c r="J270" i="8" s="1"/>
  <c r="H273" i="8" l="1"/>
  <c r="J273" i="8"/>
</calcChain>
</file>

<file path=xl/sharedStrings.xml><?xml version="1.0" encoding="utf-8"?>
<sst xmlns="http://schemas.openxmlformats.org/spreadsheetml/2006/main" count="3641" uniqueCount="600">
  <si>
    <t>Total</t>
  </si>
  <si>
    <t>Payroll</t>
  </si>
  <si>
    <t>IFR</t>
  </si>
  <si>
    <t>Assessment</t>
  </si>
  <si>
    <t>% of</t>
  </si>
  <si>
    <t>Percentage</t>
  </si>
  <si>
    <t>Amount</t>
  </si>
  <si>
    <t>A101</t>
  </si>
  <si>
    <t>A102</t>
  </si>
  <si>
    <t>A103</t>
  </si>
  <si>
    <t>Legislative Council</t>
  </si>
  <si>
    <t>A104</t>
  </si>
  <si>
    <t>Legislative Budget Board</t>
  </si>
  <si>
    <t>A105</t>
  </si>
  <si>
    <t>Legislative Reference Library</t>
  </si>
  <si>
    <t>A116</t>
  </si>
  <si>
    <t>Sunset Advisory Commission</t>
  </si>
  <si>
    <t>A201</t>
  </si>
  <si>
    <t>Supreme Court of Texas</t>
  </si>
  <si>
    <t>A203</t>
  </si>
  <si>
    <t>Law Examiners, Board of</t>
  </si>
  <si>
    <t>A211</t>
  </si>
  <si>
    <t>Court of Criminal Appeals</t>
  </si>
  <si>
    <t>A212</t>
  </si>
  <si>
    <t>Court Administration, Office of</t>
  </si>
  <si>
    <t>A213</t>
  </si>
  <si>
    <t>Prosecuting Attorney, State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</si>
  <si>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</si>
  <si>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</si>
  <si>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</si>
  <si>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</si>
  <si>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</si>
  <si>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</si>
  <si>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</si>
  <si>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</si>
  <si>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</si>
  <si>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</si>
  <si>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</si>
  <si>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</si>
  <si>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</si>
  <si>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</si>
  <si>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A241</t>
  </si>
  <si>
    <t>A242</t>
  </si>
  <si>
    <t>Judicial Conduct, State Commission on</t>
  </si>
  <si>
    <t>A243</t>
  </si>
  <si>
    <t>Law Library, State</t>
  </si>
  <si>
    <t>A301</t>
  </si>
  <si>
    <t>Governor's Office</t>
  </si>
  <si>
    <t>A302</t>
  </si>
  <si>
    <t>Attorney General, Office of the</t>
  </si>
  <si>
    <t>A303</t>
  </si>
  <si>
    <t>A304</t>
  </si>
  <si>
    <t>Comptroller of Public Accounts, State</t>
  </si>
  <si>
    <t>A305</t>
  </si>
  <si>
    <t>General Land Office</t>
  </si>
  <si>
    <t>A306</t>
  </si>
  <si>
    <t>Library and Archives Commission</t>
  </si>
  <si>
    <t>A307</t>
  </si>
  <si>
    <t>Secretary of State</t>
  </si>
  <si>
    <t>A308</t>
  </si>
  <si>
    <t>State Auditor's Office</t>
  </si>
  <si>
    <t>A312</t>
  </si>
  <si>
    <t>A313</t>
  </si>
  <si>
    <t>Information Resources, Dept. of</t>
  </si>
  <si>
    <t>A320</t>
  </si>
  <si>
    <t>A329</t>
  </si>
  <si>
    <t>Real Estate Commission</t>
  </si>
  <si>
    <t>A332</t>
  </si>
  <si>
    <t>Housing and Community Affairs, Dept. of</t>
  </si>
  <si>
    <t>A338</t>
  </si>
  <si>
    <t>Pension Review Board, State</t>
  </si>
  <si>
    <t>A347</t>
  </si>
  <si>
    <t>Public Finance Authority</t>
  </si>
  <si>
    <t>A352</t>
  </si>
  <si>
    <t>Bond Review Board</t>
  </si>
  <si>
    <t>A356</t>
  </si>
  <si>
    <t>Ethics Commission</t>
  </si>
  <si>
    <t>A359</t>
  </si>
  <si>
    <t>Office of Public Insurance Counsel</t>
  </si>
  <si>
    <t>A360</t>
  </si>
  <si>
    <t>State Office of Administrative Hearings</t>
  </si>
  <si>
    <t>A364</t>
  </si>
  <si>
    <t>Health Professions Council</t>
  </si>
  <si>
    <t>A401</t>
  </si>
  <si>
    <t>A403</t>
  </si>
  <si>
    <t>Veterans Commission</t>
  </si>
  <si>
    <t>A405</t>
  </si>
  <si>
    <t>Public Safety, Department of</t>
  </si>
  <si>
    <t>A407</t>
  </si>
  <si>
    <t>A409</t>
  </si>
  <si>
    <t>Jail Standards, Commission on</t>
  </si>
  <si>
    <t>A411</t>
  </si>
  <si>
    <t>Fire Protection, Commission on</t>
  </si>
  <si>
    <t>A450</t>
  </si>
  <si>
    <t>A451</t>
  </si>
  <si>
    <t>Banking, State Department of</t>
  </si>
  <si>
    <t>A452</t>
  </si>
  <si>
    <t>Licensing and Regulation, Dept. of</t>
  </si>
  <si>
    <t>A454</t>
  </si>
  <si>
    <t>Insurance, Department of</t>
  </si>
  <si>
    <t>A455</t>
  </si>
  <si>
    <t>A456</t>
  </si>
  <si>
    <t>Plumbing Examiners, State Board of</t>
  </si>
  <si>
    <t>A457</t>
  </si>
  <si>
    <t>Public Accountancy, State Board of</t>
  </si>
  <si>
    <t>A458</t>
  </si>
  <si>
    <t>Alcoholic Beverage Commission</t>
  </si>
  <si>
    <t>A459</t>
  </si>
  <si>
    <t>Architectural Examiners, Board of</t>
  </si>
  <si>
    <t>A460</t>
  </si>
  <si>
    <t>A466</t>
  </si>
  <si>
    <t>Consumer Credit Commissioner, Office of</t>
  </si>
  <si>
    <t>A469</t>
  </si>
  <si>
    <t>Credit Union Department</t>
  </si>
  <si>
    <t>A473</t>
  </si>
  <si>
    <t>Public Utility Commission of Texas</t>
  </si>
  <si>
    <t>A475</t>
  </si>
  <si>
    <t>Public Utility Counsel, Office of</t>
  </si>
  <si>
    <t>A476</t>
  </si>
  <si>
    <t>Racing Commission</t>
  </si>
  <si>
    <t>A477</t>
  </si>
  <si>
    <t>A479</t>
  </si>
  <si>
    <t>Office of Risk Management, State</t>
  </si>
  <si>
    <t>A503</t>
  </si>
  <si>
    <t>A504</t>
  </si>
  <si>
    <t>Board of Dental Examiners</t>
  </si>
  <si>
    <t>A507</t>
  </si>
  <si>
    <t>A508</t>
  </si>
  <si>
    <t>Chiropractic Examiners, Board of</t>
  </si>
  <si>
    <t>A513</t>
  </si>
  <si>
    <t>Funeral Service Commission</t>
  </si>
  <si>
    <t>A514</t>
  </si>
  <si>
    <t>Optometry Board</t>
  </si>
  <si>
    <t>A515</t>
  </si>
  <si>
    <t>Pharmacy, Board of</t>
  </si>
  <si>
    <t>A529</t>
  </si>
  <si>
    <t>Health &amp; Human Services Commission</t>
  </si>
  <si>
    <t>A530</t>
  </si>
  <si>
    <t>A533</t>
  </si>
  <si>
    <t>Physical &amp; Occup Therapy Examr, Exec Counc</t>
  </si>
  <si>
    <t>A551</t>
  </si>
  <si>
    <t>Agriculture, Department of</t>
  </si>
  <si>
    <t>A554</t>
  </si>
  <si>
    <t>Animal Health Commission</t>
  </si>
  <si>
    <t>A578</t>
  </si>
  <si>
    <t>Veterinary Medical Examiners</t>
  </si>
  <si>
    <t>A580</t>
  </si>
  <si>
    <t>Water Development Board</t>
  </si>
  <si>
    <t>A582</t>
  </si>
  <si>
    <t>A592</t>
  </si>
  <si>
    <t>A696</t>
  </si>
  <si>
    <t>Criminal Justice, Department of</t>
  </si>
  <si>
    <t>A701</t>
  </si>
  <si>
    <t>Education Agency, Texas</t>
  </si>
  <si>
    <t>A717</t>
  </si>
  <si>
    <t>Texas Southern University</t>
  </si>
  <si>
    <t>A719</t>
  </si>
  <si>
    <t>Texas State Technical College - System</t>
  </si>
  <si>
    <t>A730</t>
  </si>
  <si>
    <t>University of Houston</t>
  </si>
  <si>
    <t>A731</t>
  </si>
  <si>
    <t>Texas Woman's University</t>
  </si>
  <si>
    <t>A733</t>
  </si>
  <si>
    <t>Texas Tech University</t>
  </si>
  <si>
    <t>A734</t>
  </si>
  <si>
    <t>Lamar University - Beaumont</t>
  </si>
  <si>
    <t>A735</t>
  </si>
  <si>
    <t>Midwestern State University</t>
  </si>
  <si>
    <t>A737</t>
  </si>
  <si>
    <t>Angelo State University</t>
  </si>
  <si>
    <t>A739</t>
  </si>
  <si>
    <t>A752</t>
  </si>
  <si>
    <t>University of North Texas</t>
  </si>
  <si>
    <t>A753</t>
  </si>
  <si>
    <t>Sam Houston State University</t>
  </si>
  <si>
    <t>A754</t>
  </si>
  <si>
    <t>A756</t>
  </si>
  <si>
    <t>Sul Ross State University</t>
  </si>
  <si>
    <t>A758</t>
  </si>
  <si>
    <t>A759</t>
  </si>
  <si>
    <t>University of Houston - Clear Lake</t>
  </si>
  <si>
    <t>A763</t>
  </si>
  <si>
    <t>Univ. of North Texas Health Science Center</t>
  </si>
  <si>
    <t>A771</t>
  </si>
  <si>
    <t>A772</t>
  </si>
  <si>
    <t>Deaf, School for the</t>
  </si>
  <si>
    <t>A781</t>
  </si>
  <si>
    <t>Coordinating Board, Higher Education</t>
  </si>
  <si>
    <t>A783</t>
  </si>
  <si>
    <t>A784</t>
  </si>
  <si>
    <t>University of Houston - Downtown</t>
  </si>
  <si>
    <t>A787</t>
  </si>
  <si>
    <t>A788</t>
  </si>
  <si>
    <t>A789</t>
  </si>
  <si>
    <t>A802</t>
  </si>
  <si>
    <t>A808</t>
  </si>
  <si>
    <t>Historical Commission</t>
  </si>
  <si>
    <t>A809</t>
  </si>
  <si>
    <t>Preservation Board, State</t>
  </si>
  <si>
    <t>A813</t>
  </si>
  <si>
    <t>Arts, Commission on the</t>
  </si>
  <si>
    <t>A907</t>
  </si>
  <si>
    <t>C001</t>
  </si>
  <si>
    <t>Anderson</t>
  </si>
  <si>
    <t>C002</t>
  </si>
  <si>
    <t>Andrews</t>
  </si>
  <si>
    <t>C003</t>
  </si>
  <si>
    <t>Angelina</t>
  </si>
  <si>
    <t>C011</t>
  </si>
  <si>
    <t>Bastrop</t>
  </si>
  <si>
    <t>C012</t>
  </si>
  <si>
    <t>Baylor</t>
  </si>
  <si>
    <t>C014</t>
  </si>
  <si>
    <t>Bell</t>
  </si>
  <si>
    <t>C015</t>
  </si>
  <si>
    <t>Bexar</t>
  </si>
  <si>
    <t>C019</t>
  </si>
  <si>
    <t>Bowie</t>
  </si>
  <si>
    <t>C020</t>
  </si>
  <si>
    <t>Brazoria</t>
  </si>
  <si>
    <t>C021</t>
  </si>
  <si>
    <t>Brazos</t>
  </si>
  <si>
    <t>C025</t>
  </si>
  <si>
    <t>Brown</t>
  </si>
  <si>
    <t>C027</t>
  </si>
  <si>
    <t>Burnet</t>
  </si>
  <si>
    <t>C028</t>
  </si>
  <si>
    <t>Caldwell</t>
  </si>
  <si>
    <t>C031</t>
  </si>
  <si>
    <t>Cameron</t>
  </si>
  <si>
    <t>C034</t>
  </si>
  <si>
    <t>Cass</t>
  </si>
  <si>
    <t>C037</t>
  </si>
  <si>
    <t>Cherokee</t>
  </si>
  <si>
    <t>C038</t>
  </si>
  <si>
    <t>Childress</t>
  </si>
  <si>
    <t>C043</t>
  </si>
  <si>
    <t>Collin</t>
  </si>
  <si>
    <t>C047</t>
  </si>
  <si>
    <t>Comanche</t>
  </si>
  <si>
    <t>C049</t>
  </si>
  <si>
    <t>Cooke</t>
  </si>
  <si>
    <t>C050</t>
  </si>
  <si>
    <t>Coryell</t>
  </si>
  <si>
    <t>C057</t>
  </si>
  <si>
    <t>Dallas</t>
  </si>
  <si>
    <t>C058</t>
  </si>
  <si>
    <t>Dawson</t>
  </si>
  <si>
    <t>C059</t>
  </si>
  <si>
    <t>Deaf Smith</t>
  </si>
  <si>
    <t>C061</t>
  </si>
  <si>
    <t>Denton</t>
  </si>
  <si>
    <t>C067</t>
  </si>
  <si>
    <t>Eastland</t>
  </si>
  <si>
    <t>C068</t>
  </si>
  <si>
    <t>Ector</t>
  </si>
  <si>
    <t>C070</t>
  </si>
  <si>
    <t>Ellis</t>
  </si>
  <si>
    <t>C071</t>
  </si>
  <si>
    <t>El Paso</t>
  </si>
  <si>
    <t>C072</t>
  </si>
  <si>
    <t>Erath</t>
  </si>
  <si>
    <t>C073</t>
  </si>
  <si>
    <t>Falls</t>
  </si>
  <si>
    <t>C074</t>
  </si>
  <si>
    <t>Fannin</t>
  </si>
  <si>
    <t>C075</t>
  </si>
  <si>
    <t>Fayette</t>
  </si>
  <si>
    <t>C077</t>
  </si>
  <si>
    <t>Floyd</t>
  </si>
  <si>
    <t>C079</t>
  </si>
  <si>
    <t>Fort Bend</t>
  </si>
  <si>
    <t>C084</t>
  </si>
  <si>
    <t>Galveston</t>
  </si>
  <si>
    <t>C090</t>
  </si>
  <si>
    <t>Gray</t>
  </si>
  <si>
    <t>C091</t>
  </si>
  <si>
    <t>Grayson</t>
  </si>
  <si>
    <t>C092</t>
  </si>
  <si>
    <t>Gregg</t>
  </si>
  <si>
    <t>C094</t>
  </si>
  <si>
    <t>Guadalupe</t>
  </si>
  <si>
    <t>C095</t>
  </si>
  <si>
    <t>Hale</t>
  </si>
  <si>
    <t>C100</t>
  </si>
  <si>
    <t>Hardin</t>
  </si>
  <si>
    <t>C101</t>
  </si>
  <si>
    <t>Harris</t>
  </si>
  <si>
    <t>C102</t>
  </si>
  <si>
    <t>Harrison</t>
  </si>
  <si>
    <t>C104</t>
  </si>
  <si>
    <t>Haskell</t>
  </si>
  <si>
    <t>C107</t>
  </si>
  <si>
    <t>Henderson</t>
  </si>
  <si>
    <t>C108</t>
  </si>
  <si>
    <t>Hidalgo</t>
  </si>
  <si>
    <t>C109</t>
  </si>
  <si>
    <t>Hill</t>
  </si>
  <si>
    <t>C110</t>
  </si>
  <si>
    <t>Hockley</t>
  </si>
  <si>
    <t>C111</t>
  </si>
  <si>
    <t>Hood</t>
  </si>
  <si>
    <t>C112</t>
  </si>
  <si>
    <t>Hopkins</t>
  </si>
  <si>
    <t>C114</t>
  </si>
  <si>
    <t>Howard</t>
  </si>
  <si>
    <t>C116</t>
  </si>
  <si>
    <t>Hunt</t>
  </si>
  <si>
    <t>C117</t>
  </si>
  <si>
    <t>Hutchinson</t>
  </si>
  <si>
    <t>C121</t>
  </si>
  <si>
    <t>Jasper</t>
  </si>
  <si>
    <t>C123</t>
  </si>
  <si>
    <t>Jefferson</t>
  </si>
  <si>
    <t>C125</t>
  </si>
  <si>
    <t>Jim Wells</t>
  </si>
  <si>
    <t>C126</t>
  </si>
  <si>
    <t>Johnson</t>
  </si>
  <si>
    <t>C127</t>
  </si>
  <si>
    <t>Jones</t>
  </si>
  <si>
    <t>C129</t>
  </si>
  <si>
    <t>Kaufman</t>
  </si>
  <si>
    <t>C133</t>
  </si>
  <si>
    <t>Kerr</t>
  </si>
  <si>
    <t>C137</t>
  </si>
  <si>
    <t>Kleberg</t>
  </si>
  <si>
    <t>C139</t>
  </si>
  <si>
    <t>Lamar</t>
  </si>
  <si>
    <t>C140</t>
  </si>
  <si>
    <t>Lamb</t>
  </si>
  <si>
    <t>C143</t>
  </si>
  <si>
    <t>Lavaca</t>
  </si>
  <si>
    <t>C146</t>
  </si>
  <si>
    <t>Liberty</t>
  </si>
  <si>
    <t>C147</t>
  </si>
  <si>
    <t>Limestone</t>
  </si>
  <si>
    <t>C152</t>
  </si>
  <si>
    <t>Lubbock</t>
  </si>
  <si>
    <t>McCulloch</t>
  </si>
  <si>
    <t>McLennan</t>
  </si>
  <si>
    <t>C161</t>
  </si>
  <si>
    <t>Matagorda</t>
  </si>
  <si>
    <t>Maverick</t>
  </si>
  <si>
    <t>C165</t>
  </si>
  <si>
    <t>Midland</t>
  </si>
  <si>
    <t>C166</t>
  </si>
  <si>
    <t>Milam</t>
  </si>
  <si>
    <t>C169</t>
  </si>
  <si>
    <t>Montague</t>
  </si>
  <si>
    <t>C170</t>
  </si>
  <si>
    <t>Montgomery</t>
  </si>
  <si>
    <t>C171</t>
  </si>
  <si>
    <t>Moore</t>
  </si>
  <si>
    <t>C172</t>
  </si>
  <si>
    <t>Morris</t>
  </si>
  <si>
    <t>C174</t>
  </si>
  <si>
    <t>Nacogdoches</t>
  </si>
  <si>
    <t>C175</t>
  </si>
  <si>
    <t>Navarro</t>
  </si>
  <si>
    <t>C177</t>
  </si>
  <si>
    <t>Nolan</t>
  </si>
  <si>
    <t>C178</t>
  </si>
  <si>
    <t>Nueces</t>
  </si>
  <si>
    <t>C181</t>
  </si>
  <si>
    <t>Orange</t>
  </si>
  <si>
    <t>C182</t>
  </si>
  <si>
    <t>Palo Pinto</t>
  </si>
  <si>
    <t>C183</t>
  </si>
  <si>
    <t>Panola</t>
  </si>
  <si>
    <t>C184</t>
  </si>
  <si>
    <t>Parker</t>
  </si>
  <si>
    <t>C186</t>
  </si>
  <si>
    <t>Pecos</t>
  </si>
  <si>
    <t>C187</t>
  </si>
  <si>
    <t>Polk</t>
  </si>
  <si>
    <t>C188</t>
  </si>
  <si>
    <t>Potter</t>
  </si>
  <si>
    <t>C195</t>
  </si>
  <si>
    <t>Reeves</t>
  </si>
  <si>
    <t>C199</t>
  </si>
  <si>
    <t>Rockwall</t>
  </si>
  <si>
    <t>C201</t>
  </si>
  <si>
    <t>Rusk</t>
  </si>
  <si>
    <t>C205</t>
  </si>
  <si>
    <t>San Patricio</t>
  </si>
  <si>
    <t>C208</t>
  </si>
  <si>
    <t>Scurry</t>
  </si>
  <si>
    <t>C212</t>
  </si>
  <si>
    <t>Smith</t>
  </si>
  <si>
    <t>C214</t>
  </si>
  <si>
    <t>Starr</t>
  </si>
  <si>
    <t>C220</t>
  </si>
  <si>
    <t>Tarrant</t>
  </si>
  <si>
    <t>C221</t>
  </si>
  <si>
    <t>Taylor</t>
  </si>
  <si>
    <t>C223</t>
  </si>
  <si>
    <t>Terry</t>
  </si>
  <si>
    <t>C226</t>
  </si>
  <si>
    <t>Tom Green</t>
  </si>
  <si>
    <t>C227</t>
  </si>
  <si>
    <t>Travis</t>
  </si>
  <si>
    <t>C230</t>
  </si>
  <si>
    <t>Upshur</t>
  </si>
  <si>
    <t>C232</t>
  </si>
  <si>
    <t>Uvalde</t>
  </si>
  <si>
    <t>C233</t>
  </si>
  <si>
    <t>Val Verde</t>
  </si>
  <si>
    <t>C234</t>
  </si>
  <si>
    <t>Van Zandt</t>
  </si>
  <si>
    <t>C235</t>
  </si>
  <si>
    <t>Victoria</t>
  </si>
  <si>
    <t>C236</t>
  </si>
  <si>
    <t>Walker</t>
  </si>
  <si>
    <t>C240</t>
  </si>
  <si>
    <t>Webb</t>
  </si>
  <si>
    <t>C242</t>
  </si>
  <si>
    <t>Wheeler</t>
  </si>
  <si>
    <t>C243</t>
  </si>
  <si>
    <t>Wichita</t>
  </si>
  <si>
    <t>C244</t>
  </si>
  <si>
    <t>Wilbarger</t>
  </si>
  <si>
    <t>C246</t>
  </si>
  <si>
    <t>Williamson</t>
  </si>
  <si>
    <t>C248</t>
  </si>
  <si>
    <t>Winkler</t>
  </si>
  <si>
    <t>C250</t>
  </si>
  <si>
    <t>Wood</t>
  </si>
  <si>
    <t>Young</t>
  </si>
  <si>
    <t>weighted</t>
  </si>
  <si>
    <t>average</t>
  </si>
  <si>
    <t>raw</t>
  </si>
  <si>
    <t>adjusted</t>
  </si>
  <si>
    <t>IFR portion of</t>
  </si>
  <si>
    <t>With</t>
  </si>
  <si>
    <t xml:space="preserve">weighted </t>
  </si>
  <si>
    <t>FTE</t>
  </si>
  <si>
    <t>claims</t>
  </si>
  <si>
    <t>IFR avg.</t>
  </si>
  <si>
    <t>Limit</t>
  </si>
  <si>
    <t>Difference</t>
  </si>
  <si>
    <t>PAYOUT portion of</t>
  </si>
  <si>
    <t>avg.</t>
  </si>
  <si>
    <t>cap</t>
  </si>
  <si>
    <t>adjuster</t>
  </si>
  <si>
    <t>Costs</t>
  </si>
  <si>
    <t>(Payouts)</t>
  </si>
  <si>
    <t>Code</t>
  </si>
  <si>
    <t>Name</t>
  </si>
  <si>
    <t>Agency</t>
  </si>
  <si>
    <t>Comptroller's State Energy Conservation Office</t>
  </si>
  <si>
    <t>1</t>
  </si>
  <si>
    <t>2</t>
  </si>
  <si>
    <t>3</t>
  </si>
  <si>
    <t>4</t>
  </si>
  <si>
    <t>difference</t>
  </si>
  <si>
    <t>total</t>
  </si>
  <si>
    <t># Claims</t>
  </si>
  <si>
    <t>FTEs</t>
  </si>
  <si>
    <t>IFR MULTIPLIER:</t>
  </si>
  <si>
    <t>low</t>
  </si>
  <si>
    <t>less than</t>
  </si>
  <si>
    <t>moderate</t>
  </si>
  <si>
    <t>between low and high values</t>
  </si>
  <si>
    <t>high</t>
  </si>
  <si>
    <t>modifier</t>
  </si>
  <si>
    <t>modified</t>
  </si>
  <si>
    <t>FTE avg.</t>
  </si>
  <si>
    <t>Texas Comm. on Environmental Quality</t>
  </si>
  <si>
    <t>A769</t>
  </si>
  <si>
    <t>University of North Texas System Administration</t>
  </si>
  <si>
    <t>A481</t>
  </si>
  <si>
    <t>CSCDs</t>
  </si>
  <si>
    <t>A537</t>
  </si>
  <si>
    <t>Dept. of Family and Protective Services</t>
  </si>
  <si>
    <t>C158</t>
  </si>
  <si>
    <t>C159</t>
  </si>
  <si>
    <t>C160</t>
  </si>
  <si>
    <t>Dept. of State Health Services</t>
  </si>
  <si>
    <t>A448</t>
  </si>
  <si>
    <t>Office of Injured Employee Counsel</t>
  </si>
  <si>
    <t>Dept of Savings and Mortgage Lending</t>
  </si>
  <si>
    <t>Texas Medical Board</t>
  </si>
  <si>
    <t>over</t>
  </si>
  <si>
    <t>C052</t>
  </si>
  <si>
    <t>Crane</t>
  </si>
  <si>
    <t>Texas Facilities Commission</t>
  </si>
  <si>
    <t>Commission on State Emergency Communication</t>
  </si>
  <si>
    <t>Blind and Visually Impaired, School for the</t>
  </si>
  <si>
    <t>Lamar Institute of Technology</t>
  </si>
  <si>
    <t>Atascosa</t>
  </si>
  <si>
    <t>Kendall</t>
  </si>
  <si>
    <t>C130</t>
  </si>
  <si>
    <t>A542</t>
  </si>
  <si>
    <t>Previous FY Collected Shortage (Overage)</t>
  </si>
  <si>
    <t>Payroll *</t>
  </si>
  <si>
    <t>A608</t>
  </si>
  <si>
    <t>Department of Motor Vehicles</t>
  </si>
  <si>
    <t>Windham School District</t>
  </si>
  <si>
    <t>WSD</t>
  </si>
  <si>
    <t>Texas Senate</t>
  </si>
  <si>
    <t>Texas House of Representatives</t>
  </si>
  <si>
    <t>Court of Civil Appeals - First District</t>
  </si>
  <si>
    <t>Court of Civil Appeals - Second District</t>
  </si>
  <si>
    <t>Court of Civil Appeals - Third District</t>
  </si>
  <si>
    <t>Court of Civil Appeals - Fourth District</t>
  </si>
  <si>
    <t>Court of Civil Appeals - Fifth District</t>
  </si>
  <si>
    <t>Court of Civil Appeals - Sixth District</t>
  </si>
  <si>
    <t>Court of Civil Appeals - Seventh District</t>
  </si>
  <si>
    <t>Court of Civil Appeals - Eighth District</t>
  </si>
  <si>
    <t>Court of Civil Appeals - Ninth District</t>
  </si>
  <si>
    <t>Court of Civil Appeals - Tenth District</t>
  </si>
  <si>
    <t>Court of Civil Appeals - Eleventh District</t>
  </si>
  <si>
    <t>Court of Civil Appeals - Twelfth District</t>
  </si>
  <si>
    <t>Court of Civil Appeals - Thirteenth District</t>
  </si>
  <si>
    <t>Court of Civil Appeals - Fourteenth District</t>
  </si>
  <si>
    <t>District Courts (Comptroller's Jud. Section)</t>
  </si>
  <si>
    <t>Securities Board</t>
  </si>
  <si>
    <t>Texas Workforce Commission</t>
  </si>
  <si>
    <t>Railroad Commission</t>
  </si>
  <si>
    <t>Texas Board of Geoscientist</t>
  </si>
  <si>
    <t>Texas Board of Nursing</t>
  </si>
  <si>
    <t>Soil &amp; Water Conservation Board</t>
  </si>
  <si>
    <t>Texas Tech University Health Sciences Center</t>
  </si>
  <si>
    <t>Texas State University System Administration</t>
  </si>
  <si>
    <t>University of Houston System Administration</t>
  </si>
  <si>
    <t>Lamar State College - Orange</t>
  </si>
  <si>
    <t>Lamar State College - Port Arthur</t>
  </si>
  <si>
    <t>Parks and Wildlife Department</t>
  </si>
  <si>
    <t>=</t>
  </si>
  <si>
    <t>-</t>
  </si>
  <si>
    <t>Cancer Prevention and Research Institute</t>
  </si>
  <si>
    <t>A215</t>
  </si>
  <si>
    <t>Risk Management and Workers' Comp. Administration(incl.required funding for emp.benefits)</t>
  </si>
  <si>
    <t>A773</t>
  </si>
  <si>
    <t>University of North Texas Dallas</t>
  </si>
  <si>
    <t>A644</t>
  </si>
  <si>
    <t>Texas Juvenile Justice Department</t>
  </si>
  <si>
    <t>Final</t>
  </si>
  <si>
    <t>A326</t>
  </si>
  <si>
    <t>Texas Emergency Services Retirement System</t>
  </si>
  <si>
    <t>Law Enforcement Commission</t>
  </si>
  <si>
    <t>Texas State University</t>
  </si>
  <si>
    <t>Texas Military Department</t>
  </si>
  <si>
    <t>Deferred</t>
  </si>
  <si>
    <t>Invoiced</t>
  </si>
  <si>
    <t>Risk Management and Workers' Comp. Administration</t>
  </si>
  <si>
    <t>Texas Commission on Law Enforcement</t>
  </si>
  <si>
    <t>Texas Tech University Health Sciences Center at El Paso</t>
  </si>
  <si>
    <t>C194</t>
  </si>
  <si>
    <t>Red River</t>
  </si>
  <si>
    <t>Wise</t>
  </si>
  <si>
    <t>A774</t>
  </si>
  <si>
    <t>Office of Capital and Forensic Writs</t>
  </si>
  <si>
    <t>Professional Engineers and Land Surveyors, Texas Board of</t>
  </si>
  <si>
    <t>A510</t>
  </si>
  <si>
    <t>Texas Behavioral Health Executive Council</t>
  </si>
  <si>
    <t>C007</t>
  </si>
  <si>
    <t>Liberty - Chambers</t>
  </si>
  <si>
    <t>C249</t>
  </si>
  <si>
    <t>C252</t>
  </si>
  <si>
    <t>License</t>
  </si>
  <si>
    <t>Fee</t>
  </si>
  <si>
    <t>Quantity</t>
  </si>
  <si>
    <t>Sutbtotal</t>
  </si>
  <si>
    <t xml:space="preserve">Invoice </t>
  </si>
  <si>
    <t>Amount Due</t>
  </si>
  <si>
    <t>A706</t>
  </si>
  <si>
    <t>Texas Permanent School Fund Corporation</t>
  </si>
  <si>
    <t>FY2023</t>
  </si>
  <si>
    <t>2023 Avg.</t>
  </si>
  <si>
    <t>A909</t>
  </si>
  <si>
    <t>A930</t>
  </si>
  <si>
    <t>Comptroller - Texas Broadband Development</t>
  </si>
  <si>
    <t>Texas Treasury Safekeeping Trust Company</t>
  </si>
  <si>
    <t>C036</t>
  </si>
  <si>
    <t>Chambers</t>
  </si>
  <si>
    <t>Liberty - was merged with chambers - split in FY24</t>
  </si>
  <si>
    <t>Comptroller - Texas Broadband Development Office</t>
  </si>
  <si>
    <t>FY2024</t>
  </si>
  <si>
    <t>2024 Avg.</t>
  </si>
  <si>
    <t>Jasper - Merged with Tyler</t>
  </si>
  <si>
    <t>C009</t>
  </si>
  <si>
    <t>Bailey - Merged with Parmer</t>
  </si>
  <si>
    <t>Bailey</t>
  </si>
  <si>
    <t>Jasper - Merged with Tyler &amp; Shelby</t>
  </si>
  <si>
    <t>Atascosa - Previously Karnes (C128)</t>
  </si>
  <si>
    <t>A235</t>
  </si>
  <si>
    <t>Court of Civil Appeals - Fifteenth District</t>
  </si>
  <si>
    <t>McCulloch used to be C154</t>
  </si>
  <si>
    <t>McLennan used to be C155</t>
  </si>
  <si>
    <t>Matagorda used to be C161</t>
  </si>
  <si>
    <t>Maverick merged with Martin County and used to be C162</t>
  </si>
  <si>
    <t>FY2025</t>
  </si>
  <si>
    <t>2025 Avg.</t>
  </si>
  <si>
    <t>FY 2026</t>
  </si>
  <si>
    <t>Projected Current FY (2027) Claim Payments</t>
  </si>
  <si>
    <t xml:space="preserve"> </t>
  </si>
  <si>
    <t>A371</t>
  </si>
  <si>
    <t>Texas Cyber Command</t>
  </si>
  <si>
    <t xml:space="preserve">A371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</si>
</sst>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%"/>
    <numFmt numFmtId="166" formatCode="_(* #,##0.0000_);_(* \(#,##0.0000\);_(* &quot;-&quot;??_);_(@_)"/>
    <numFmt numFmtId="167" formatCode="#,##0.00;[Red]#,##0.00"/>
    <numFmt numFmtId="168" formatCode="#,##0.000;[Red]#,##0.000"/>
    <numFmt numFmtId="169" formatCode="&quot;$&quot;#,##0.00"/>
    <numFmt numFmtId="170" formatCode="#,##0.0_);\(#,##0.0\)"/>
  </numFmts>
  <fonts count="38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0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u/>
      <sz val="10"/>
      <name val="MS Sans Serif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10"/>
      <color rgb="FF92D05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</borders>
  <cellStyleXfs count="79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3" applyNumberFormat="0" applyAlignment="0" applyProtection="0"/>
    <xf numFmtId="0" fontId="14" fillId="21" borderId="4" applyNumberFormat="0" applyAlignment="0" applyProtection="0"/>
    <xf numFmtId="43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15" fillId="0" borderId="0"/>
    <xf numFmtId="0" fontId="9" fillId="0" borderId="0"/>
    <xf numFmtId="0" fontId="24" fillId="0" borderId="0"/>
    <xf numFmtId="0" fontId="3" fillId="0" borderId="0"/>
    <xf numFmtId="0" fontId="3" fillId="23" borderId="9" applyNumberFormat="0" applyFont="0" applyAlignment="0" applyProtection="0"/>
    <xf numFmtId="0" fontId="25" fillId="20" borderId="10" applyNumberFormat="0" applyAlignment="0" applyProtection="0"/>
    <xf numFmtId="9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  <xf numFmtId="0" fontId="15" fillId="0" borderId="0"/>
    <xf numFmtId="0" fontId="3" fillId="0" borderId="0"/>
    <xf numFmtId="43" fontId="31" fillId="0" borderId="0" applyFont="0" applyFill="0" applyBorder="0" applyAlignment="0" applyProtection="0"/>
    <xf numFmtId="0" fontId="30" fillId="0" borderId="0"/>
    <xf numFmtId="0" fontId="33" fillId="0" borderId="0">
      <alignment wrapText="1"/>
    </xf>
    <xf numFmtId="0" fontId="3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wrapText="1"/>
    </xf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>
      <alignment wrapText="1"/>
    </xf>
    <xf numFmtId="0" fontId="15" fillId="0" borderId="0"/>
    <xf numFmtId="0" fontId="1" fillId="0" borderId="0"/>
  </cellStyleXfs>
  <cellXfs count="101">
    <xf numFmtId="0" fontId="0" fillId="0" borderId="0" xfId="0"/>
    <xf numFmtId="0" fontId="0" fillId="0" borderId="0" xfId="0" applyFill="1"/>
    <xf numFmtId="169" fontId="0" fillId="0" borderId="0" xfId="0" applyNumberForma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37" fontId="0" fillId="0" borderId="0" xfId="1" applyNumberFormat="1" applyFont="1" applyFill="1"/>
    <xf numFmtId="37" fontId="3" fillId="0" borderId="0" xfId="1" applyNumberFormat="1" applyFont="1" applyFill="1"/>
    <xf numFmtId="37" fontId="3" fillId="0" borderId="2" xfId="1" applyNumberFormat="1" applyFont="1" applyFill="1" applyBorder="1"/>
    <xf numFmtId="39" fontId="0" fillId="0" borderId="0" xfId="0" applyNumberFormat="1" applyFill="1"/>
    <xf numFmtId="39" fontId="3" fillId="0" borderId="0" xfId="0" applyNumberFormat="1" applyFont="1" applyFill="1"/>
    <xf numFmtId="0" fontId="3" fillId="0" borderId="0" xfId="0" applyFont="1" applyFill="1"/>
    <xf numFmtId="164" fontId="3" fillId="0" borderId="0" xfId="2" applyNumberFormat="1" applyFont="1" applyFill="1"/>
    <xf numFmtId="166" fontId="3" fillId="0" borderId="0" xfId="1" applyNumberFormat="1" applyFill="1"/>
    <xf numFmtId="164" fontId="3" fillId="0" borderId="0" xfId="2" applyNumberFormat="1" applyFill="1"/>
    <xf numFmtId="10" fontId="3" fillId="0" borderId="0" xfId="2" applyNumberFormat="1" applyFill="1"/>
    <xf numFmtId="4" fontId="0" fillId="0" borderId="0" xfId="0" applyNumberFormat="1" applyFill="1"/>
    <xf numFmtId="168" fontId="3" fillId="0" borderId="0" xfId="2" applyNumberFormat="1" applyFill="1"/>
    <xf numFmtId="37" fontId="0" fillId="0" borderId="0" xfId="0" applyNumberFormat="1" applyFill="1"/>
    <xf numFmtId="164" fontId="0" fillId="0" borderId="0" xfId="0" applyNumberFormat="1" applyFill="1"/>
    <xf numFmtId="39" fontId="0" fillId="0" borderId="0" xfId="0" applyNumberFormat="1" applyFill="1" applyAlignment="1">
      <alignment horizontal="center"/>
    </xf>
    <xf numFmtId="4" fontId="7" fillId="0" borderId="0" xfId="0" applyNumberFormat="1" applyFont="1" applyFill="1"/>
    <xf numFmtId="4" fontId="3" fillId="0" borderId="0" xfId="0" applyNumberFormat="1" applyFont="1" applyFill="1"/>
    <xf numFmtId="39" fontId="3" fillId="0" borderId="1" xfId="0" applyNumberFormat="1" applyFont="1" applyFill="1" applyBorder="1"/>
    <xf numFmtId="164" fontId="3" fillId="0" borderId="0" xfId="0" applyNumberFormat="1" applyFont="1" applyFill="1"/>
    <xf numFmtId="0" fontId="0" fillId="0" borderId="0" xfId="0" applyFill="1" applyBorder="1"/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9" fontId="5" fillId="0" borderId="0" xfId="2" applyFont="1" applyFill="1" applyAlignment="1">
      <alignment horizontal="center"/>
    </xf>
    <xf numFmtId="165" fontId="0" fillId="0" borderId="0" xfId="0" applyNumberFormat="1" applyFill="1"/>
    <xf numFmtId="0" fontId="0" fillId="0" borderId="1" xfId="0" applyFill="1" applyBorder="1"/>
    <xf numFmtId="39" fontId="0" fillId="0" borderId="1" xfId="0" applyNumberFormat="1" applyFill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39" fontId="0" fillId="0" borderId="2" xfId="0" applyNumberFormat="1" applyFill="1" applyBorder="1"/>
    <xf numFmtId="165" fontId="3" fillId="0" borderId="0" xfId="0" applyNumberFormat="1" applyFont="1" applyFill="1"/>
    <xf numFmtId="0" fontId="2" fillId="0" borderId="0" xfId="0" applyFont="1" applyFill="1"/>
    <xf numFmtId="164" fontId="8" fillId="0" borderId="0" xfId="2" applyNumberFormat="1" applyFont="1" applyFill="1"/>
    <xf numFmtId="0" fontId="3" fillId="0" borderId="1" xfId="0" applyFont="1" applyFill="1" applyBorder="1"/>
    <xf numFmtId="10" fontId="8" fillId="0" borderId="0" xfId="2" applyNumberFormat="1" applyFont="1" applyFill="1"/>
    <xf numFmtId="0" fontId="4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vertical="center"/>
    </xf>
    <xf numFmtId="39" fontId="3" fillId="0" borderId="2" xfId="0" applyNumberFormat="1" applyFont="1" applyFill="1" applyBorder="1"/>
    <xf numFmtId="164" fontId="3" fillId="0" borderId="2" xfId="2" applyNumberFormat="1" applyFill="1" applyBorder="1"/>
    <xf numFmtId="10" fontId="3" fillId="0" borderId="0" xfId="2" applyNumberFormat="1" applyFont="1" applyFill="1"/>
    <xf numFmtId="10" fontId="3" fillId="0" borderId="2" xfId="2" applyNumberFormat="1" applyFont="1" applyFill="1" applyBorder="1"/>
    <xf numFmtId="0" fontId="4" fillId="0" borderId="0" xfId="0" applyFont="1" applyFill="1" applyAlignment="1"/>
    <xf numFmtId="10" fontId="4" fillId="0" borderId="0" xfId="2" applyNumberFormat="1" applyFont="1" applyFill="1" applyAlignment="1">
      <alignment horizontal="center"/>
    </xf>
    <xf numFmtId="167" fontId="0" fillId="0" borderId="2" xfId="0" applyNumberFormat="1" applyFill="1" applyBorder="1"/>
    <xf numFmtId="10" fontId="0" fillId="0" borderId="0" xfId="0" applyNumberFormat="1" applyFill="1" applyBorder="1"/>
    <xf numFmtId="4" fontId="0" fillId="0" borderId="2" xfId="0" applyNumberFormat="1" applyFill="1" applyBorder="1"/>
    <xf numFmtId="0" fontId="0" fillId="0" borderId="0" xfId="0" quotePrefix="1" applyFill="1" applyAlignment="1">
      <alignment horizontal="center"/>
    </xf>
    <xf numFmtId="164" fontId="0" fillId="0" borderId="2" xfId="0" applyNumberFormat="1" applyFill="1" applyBorder="1"/>
    <xf numFmtId="39" fontId="3" fillId="0" borderId="12" xfId="0" applyNumberFormat="1" applyFont="1" applyFill="1" applyBorder="1"/>
    <xf numFmtId="164" fontId="3" fillId="0" borderId="1" xfId="2" applyNumberFormat="1" applyFill="1" applyBorder="1"/>
    <xf numFmtId="164" fontId="3" fillId="0" borderId="1" xfId="2" applyNumberFormat="1" applyFont="1" applyFill="1" applyBorder="1"/>
    <xf numFmtId="10" fontId="3" fillId="0" borderId="1" xfId="2" applyNumberFormat="1" applyFill="1" applyBorder="1"/>
    <xf numFmtId="4" fontId="7" fillId="0" borderId="1" xfId="0" applyNumberFormat="1" applyFont="1" applyFill="1" applyBorder="1"/>
    <xf numFmtId="3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0" fontId="3" fillId="0" borderId="0" xfId="1" applyNumberFormat="1" applyFont="1" applyFill="1"/>
    <xf numFmtId="0" fontId="3" fillId="0" borderId="0" xfId="0" applyFont="1" applyFill="1" applyAlignment="1">
      <alignment horizontal="center"/>
    </xf>
    <xf numFmtId="0" fontId="37" fillId="0" borderId="0" xfId="0" applyFont="1" applyFill="1" applyAlignment="1">
      <alignment horizontal="center"/>
    </xf>
    <xf numFmtId="164" fontId="3" fillId="0" borderId="0" xfId="2" applyNumberFormat="1" applyFill="1" applyBorder="1"/>
    <xf numFmtId="164" fontId="3" fillId="0" borderId="12" xfId="2" applyNumberFormat="1" applyFill="1" applyBorder="1"/>
    <xf numFmtId="0" fontId="0" fillId="0" borderId="0" xfId="0" applyFill="1" applyAlignment="1">
      <alignment wrapText="1"/>
    </xf>
    <xf numFmtId="43" fontId="3" fillId="0" borderId="0" xfId="1" applyFont="1" applyFill="1"/>
    <xf numFmtId="40" fontId="3" fillId="0" borderId="0" xfId="0" applyNumberFormat="1" applyFont="1" applyFill="1"/>
    <xf numFmtId="8" fontId="3" fillId="0" borderId="0" xfId="0" applyNumberFormat="1" applyFont="1" applyFill="1"/>
    <xf numFmtId="0" fontId="5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4" fillId="0" borderId="0" xfId="0" applyFont="1" applyFill="1" applyAlignment="1">
      <alignment horizontal="center"/>
    </xf>
    <xf numFmtId="4" fontId="36" fillId="0" borderId="13" xfId="0" applyNumberFormat="1" applyFont="1" applyFill="1" applyBorder="1"/>
    <xf numFmtId="4" fontId="36" fillId="0" borderId="14" xfId="0" applyNumberFormat="1" applyFont="1" applyFill="1" applyBorder="1"/>
    <xf numFmtId="4" fontId="36" fillId="0" borderId="15" xfId="0" applyNumberFormat="1" applyFont="1" applyFill="1" applyBorder="1"/>
    <xf numFmtId="4" fontId="36" fillId="0" borderId="0" xfId="0" applyNumberFormat="1" applyFont="1" applyFill="1"/>
    <xf numFmtId="39" fontId="3" fillId="0" borderId="0" xfId="0" applyNumberFormat="1" applyFont="1" applyFill="1" applyBorder="1"/>
    <xf numFmtId="170" fontId="0" fillId="0" borderId="0" xfId="0" applyNumberFormat="1" applyFill="1"/>
    <xf numFmtId="170" fontId="0" fillId="0" borderId="1" xfId="0" applyNumberFormat="1" applyFill="1" applyBorder="1"/>
    <xf numFmtId="39" fontId="0" fillId="0" borderId="0" xfId="0" applyNumberFormat="1" applyFill="1" applyBorder="1"/>
    <xf numFmtId="4" fontId="4" fillId="0" borderId="0" xfId="0" applyNumberFormat="1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3" fillId="0" borderId="1" xfId="0" applyNumberFormat="1" applyFont="1" applyFill="1" applyBorder="1"/>
    <xf numFmtId="4" fontId="3" fillId="0" borderId="2" xfId="0" applyNumberFormat="1" applyFont="1" applyFill="1" applyBorder="1"/>
    <xf numFmtId="165" fontId="3" fillId="0" borderId="0" xfId="2" applyNumberFormat="1" applyFont="1" applyFill="1"/>
    <xf numFmtId="4" fontId="3" fillId="0" borderId="0" xfId="0" applyNumberFormat="1" applyFont="1" applyFill="1" applyAlignment="1">
      <alignment wrapText="1"/>
    </xf>
    <xf numFmtId="4" fontId="3" fillId="0" borderId="0" xfId="0" applyNumberFormat="1" applyFont="1" applyFill="1" applyBorder="1"/>
    <xf numFmtId="4" fontId="3" fillId="0" borderId="15" xfId="0" applyNumberFormat="1" applyFont="1" applyFill="1" applyBorder="1"/>
    <xf numFmtId="10" fontId="3" fillId="0" borderId="0" xfId="2" applyNumberFormat="1" applyFill="1" applyAlignment="1"/>
    <xf numFmtId="39" fontId="36" fillId="0" borderId="0" xfId="0" applyNumberFormat="1" applyFont="1" applyFill="1"/>
    <xf numFmtId="39" fontId="35" fillId="0" borderId="0" xfId="0" applyNumberFormat="1" applyFont="1" applyFill="1"/>
    <xf numFmtId="39" fontId="35" fillId="0" borderId="1" xfId="0" applyNumberFormat="1" applyFont="1" applyFill="1" applyBorder="1"/>
    <xf numFmtId="37" fontId="3" fillId="0" borderId="0" xfId="1" applyNumberFormat="1" applyFont="1" applyFill="1" applyAlignment="1"/>
    <xf numFmtId="37" fontId="3" fillId="0" borderId="1" xfId="1" applyNumberFormat="1" applyFont="1" applyFill="1" applyBorder="1"/>
    <xf numFmtId="10" fontId="3" fillId="0" borderId="0" xfId="0" applyNumberFormat="1" applyFont="1" applyFill="1"/>
    <xf numFmtId="37" fontId="3" fillId="0" borderId="0" xfId="0" applyNumberFormat="1" applyFont="1" applyFill="1"/>
    <xf numFmtId="39" fontId="4" fillId="0" borderId="0" xfId="0" applyNumberFormat="1" applyFont="1" applyFill="1"/>
    <xf numFmtId="39" fontId="3" fillId="0" borderId="0" xfId="0" applyNumberFormat="1" applyFont="1" applyFill="1" applyAlignment="1"/>
    <xf numFmtId="169" fontId="3" fillId="0" borderId="0" xfId="0" applyNumberFormat="1" applyFont="1" applyFill="1"/>
    <xf numFmtId="169" fontId="3" fillId="0" borderId="0" xfId="1" applyNumberFormat="1" applyFont="1" applyFill="1"/>
  </cellXfs>
  <cellStyles count="79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Comma" xfId="1" builtinId="3"/>
    <cellStyle name="Comma 2" xfId="31" xr:uid="{00000000-0005-0000-0000-00001C000000}"/>
    <cellStyle name="Comma 2 2" xfId="54" xr:uid="{00000000-0005-0000-0000-00001D000000}"/>
    <cellStyle name="Comma 3" xfId="65" xr:uid="{00000000-0005-0000-0000-00001E000000}"/>
    <cellStyle name="Comma 4" xfId="69" xr:uid="{00000000-0005-0000-0000-00001F000000}"/>
    <cellStyle name="Comma 5" xfId="74" xr:uid="{00000000-0005-0000-0000-000020000000}"/>
    <cellStyle name="Currency 2" xfId="32" xr:uid="{00000000-0005-0000-0000-000021000000}"/>
    <cellStyle name="Currency 2 2" xfId="55" xr:uid="{00000000-0005-0000-0000-000022000000}"/>
    <cellStyle name="Currency 3" xfId="33" xr:uid="{00000000-0005-0000-0000-000023000000}"/>
    <cellStyle name="Currency 3 2" xfId="56" xr:uid="{00000000-0005-0000-0000-000024000000}"/>
    <cellStyle name="Explanatory Text 2" xfId="34" xr:uid="{00000000-0005-0000-0000-000025000000}"/>
    <cellStyle name="Good 2" xfId="35" xr:uid="{00000000-0005-0000-0000-000026000000}"/>
    <cellStyle name="Heading 1 2" xfId="36" xr:uid="{00000000-0005-0000-0000-000027000000}"/>
    <cellStyle name="Heading 2 2" xfId="37" xr:uid="{00000000-0005-0000-0000-000028000000}"/>
    <cellStyle name="Heading 3 2" xfId="38" xr:uid="{00000000-0005-0000-0000-000029000000}"/>
    <cellStyle name="Heading 4 2" xfId="39" xr:uid="{00000000-0005-0000-0000-00002A000000}"/>
    <cellStyle name="Input 2" xfId="40" xr:uid="{00000000-0005-0000-0000-00002B000000}"/>
    <cellStyle name="Linked Cell 2" xfId="41" xr:uid="{00000000-0005-0000-0000-00002C000000}"/>
    <cellStyle name="Neutral 2" xfId="42" xr:uid="{00000000-0005-0000-0000-00002D000000}"/>
    <cellStyle name="Normal" xfId="0" builtinId="0"/>
    <cellStyle name="Normal 10" xfId="67" xr:uid="{00000000-0005-0000-0000-00002F000000}"/>
    <cellStyle name="Normal 10 2" xfId="76" xr:uid="{00000000-0005-0000-0000-000030000000}"/>
    <cellStyle name="Normal 11" xfId="71" xr:uid="{00000000-0005-0000-0000-000031000000}"/>
    <cellStyle name="Normal 12" xfId="73" xr:uid="{00000000-0005-0000-0000-000032000000}"/>
    <cellStyle name="Normal 2" xfId="43" xr:uid="{00000000-0005-0000-0000-000033000000}"/>
    <cellStyle name="Normal 2 2" xfId="57" xr:uid="{00000000-0005-0000-0000-000034000000}"/>
    <cellStyle name="Normal 2 3" xfId="77" xr:uid="{00000000-0005-0000-0000-000035000000}"/>
    <cellStyle name="Normal 3" xfId="44" xr:uid="{00000000-0005-0000-0000-000036000000}"/>
    <cellStyle name="Normal 3 2" xfId="58" xr:uid="{00000000-0005-0000-0000-000037000000}"/>
    <cellStyle name="Normal 3 2 2" xfId="62" xr:uid="{00000000-0005-0000-0000-000038000000}"/>
    <cellStyle name="Normal 3 3" xfId="66" xr:uid="{00000000-0005-0000-0000-000039000000}"/>
    <cellStyle name="Normal 4" xfId="45" xr:uid="{00000000-0005-0000-0000-00003A000000}"/>
    <cellStyle name="Normal 4 2" xfId="63" xr:uid="{00000000-0005-0000-0000-00003B000000}"/>
    <cellStyle name="Normal 4 3" xfId="64" xr:uid="{00000000-0005-0000-0000-00003C000000}"/>
    <cellStyle name="Normal 5" xfId="46" xr:uid="{00000000-0005-0000-0000-00003D000000}"/>
    <cellStyle name="Normal 5 2" xfId="59" xr:uid="{00000000-0005-0000-0000-00003E000000}"/>
    <cellStyle name="Normal 6" xfId="53" xr:uid="{00000000-0005-0000-0000-00003F000000}"/>
    <cellStyle name="Normal 6 2" xfId="78" xr:uid="{00000000-0005-0000-0000-000040000000}"/>
    <cellStyle name="Normal 7" xfId="61" xr:uid="{00000000-0005-0000-0000-000041000000}"/>
    <cellStyle name="Normal 8" xfId="3" xr:uid="{00000000-0005-0000-0000-000042000000}"/>
    <cellStyle name="Normal 9" xfId="68" xr:uid="{00000000-0005-0000-0000-000043000000}"/>
    <cellStyle name="Normal 9 2" xfId="72" xr:uid="{00000000-0005-0000-0000-000044000000}"/>
    <cellStyle name="Note 2" xfId="47" xr:uid="{00000000-0005-0000-0000-000045000000}"/>
    <cellStyle name="Output 2" xfId="48" xr:uid="{00000000-0005-0000-0000-000046000000}"/>
    <cellStyle name="Percent" xfId="2" builtinId="5"/>
    <cellStyle name="Percent 2" xfId="49" xr:uid="{00000000-0005-0000-0000-000048000000}"/>
    <cellStyle name="Percent 2 2" xfId="60" xr:uid="{00000000-0005-0000-0000-000049000000}"/>
    <cellStyle name="Percent 3" xfId="70" xr:uid="{00000000-0005-0000-0000-00004A000000}"/>
    <cellStyle name="Percent 4" xfId="75" xr:uid="{00000000-0005-0000-0000-00004B000000}"/>
    <cellStyle name="Title 2" xfId="50" xr:uid="{00000000-0005-0000-0000-00004C000000}"/>
    <cellStyle name="Total 2" xfId="51" xr:uid="{00000000-0005-0000-0000-00004D000000}"/>
    <cellStyle name="Warning Text 2" xfId="52" xr:uid="{00000000-0005-0000-0000-00004E000000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FF00"/>
      <color rgb="FF00FFFF"/>
      <color rgb="FFFF33CC"/>
      <color rgb="FFFF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2"/>
  <sheetViews>
    <sheetView showGridLines="0" tabSelected="1" showRuler="0" zoomScale="85" zoomScaleNormal="85" workbookViewId="0">
      <selection activeCell="M141" sqref="M141:M262"/>
    </sheetView>
  </sheetViews>
  <sheetFormatPr defaultColWidth="9.140625" defaultRowHeight="12.75" outlineLevelRow="1"/>
  <cols>
    <col min="1" max="1" width="8" style="1" bestFit="1" customWidth="1"/>
    <col min="2" max="2" width="51.85546875" style="1" bestFit="1" customWidth="1"/>
    <col min="3" max="3" width="2.42578125" style="1" customWidth="1"/>
    <col min="4" max="4" width="47.140625" style="1" bestFit="1" customWidth="1"/>
    <col min="5" max="5" width="2.28515625" style="1" customWidth="1"/>
    <col min="6" max="6" width="16" style="1" bestFit="1" customWidth="1"/>
    <col min="7" max="7" width="1.5703125" style="1" customWidth="1"/>
    <col min="8" max="8" width="14" style="1" bestFit="1" customWidth="1"/>
    <col min="9" max="9" width="1.5703125" style="1" customWidth="1"/>
    <col min="10" max="10" width="16" style="1" bestFit="1" customWidth="1"/>
    <col min="11" max="11" width="8.85546875" style="1" bestFit="1" customWidth="1"/>
    <col min="12" max="12" width="10" style="25" bestFit="1" customWidth="1"/>
    <col min="13" max="13" width="10.5703125" style="25" customWidth="1"/>
    <col min="14" max="14" width="14.7109375" style="1" bestFit="1" customWidth="1"/>
    <col min="15" max="15" width="9.140625" style="1"/>
    <col min="16" max="16" width="11.42578125" style="1" bestFit="1" customWidth="1"/>
    <col min="17" max="17" width="16.140625" style="1" bestFit="1" customWidth="1"/>
    <col min="18" max="16384" width="9.140625" style="1"/>
  </cols>
  <sheetData>
    <row r="1" spans="1:18">
      <c r="D1" s="3" t="s">
        <v>0</v>
      </c>
      <c r="F1" s="3"/>
      <c r="H1" s="3"/>
      <c r="J1" s="3"/>
      <c r="K1" s="3"/>
    </row>
    <row r="2" spans="1:18">
      <c r="A2" s="26" t="s">
        <v>448</v>
      </c>
      <c r="B2" s="27"/>
      <c r="D2" s="3" t="s">
        <v>3</v>
      </c>
      <c r="F2" s="3" t="s">
        <v>3</v>
      </c>
      <c r="H2" s="3" t="s">
        <v>543</v>
      </c>
      <c r="J2" s="3" t="s">
        <v>544</v>
      </c>
      <c r="K2" s="3" t="s">
        <v>560</v>
      </c>
      <c r="L2" s="3" t="s">
        <v>560</v>
      </c>
      <c r="M2" s="3" t="s">
        <v>560</v>
      </c>
      <c r="N2" s="3" t="s">
        <v>564</v>
      </c>
    </row>
    <row r="3" spans="1:18">
      <c r="A3" s="28" t="s">
        <v>446</v>
      </c>
      <c r="B3" s="4" t="s">
        <v>447</v>
      </c>
      <c r="D3" s="29" t="s">
        <v>5</v>
      </c>
      <c r="F3" s="29" t="s">
        <v>6</v>
      </c>
      <c r="H3" s="29" t="s">
        <v>6</v>
      </c>
      <c r="J3" s="29" t="s">
        <v>6</v>
      </c>
      <c r="K3" s="4" t="s">
        <v>562</v>
      </c>
      <c r="L3" s="4" t="s">
        <v>561</v>
      </c>
      <c r="M3" s="4" t="s">
        <v>563</v>
      </c>
      <c r="N3" s="4" t="s">
        <v>565</v>
      </c>
    </row>
    <row r="4" spans="1:18">
      <c r="D4" s="30"/>
      <c r="F4" s="15"/>
    </row>
    <row r="5" spans="1:18" ht="15">
      <c r="A5" s="1" t="s">
        <v>7</v>
      </c>
      <c r="B5" s="1" t="s">
        <v>499</v>
      </c>
      <c r="D5" s="13">
        <f>+assessment!H5</f>
        <v>7.6594101999080818E-4</v>
      </c>
      <c r="F5" s="8">
        <f>+assessment!J5</f>
        <v>45652.429336914356</v>
      </c>
      <c r="H5" s="8">
        <f>-F5*0.25</f>
        <v>-11413.107334228589</v>
      </c>
      <c r="J5" s="8">
        <f>SUM(F5:H5)</f>
        <v>34239.322002685767</v>
      </c>
      <c r="K5" s="78">
        <v>1</v>
      </c>
      <c r="L5" s="19">
        <v>225</v>
      </c>
      <c r="M5" s="19">
        <f>SUM(K5*L5)</f>
        <v>225</v>
      </c>
      <c r="N5" s="20">
        <f>J5+M5</f>
        <v>34464.322002685767</v>
      </c>
      <c r="O5" s="25"/>
      <c r="R5" s="25"/>
    </row>
    <row r="6" spans="1:18" ht="15">
      <c r="A6" s="1" t="s">
        <v>8</v>
      </c>
      <c r="B6" s="1" t="s">
        <v>500</v>
      </c>
      <c r="D6" s="13">
        <f>+assessment!H6</f>
        <v>1.212503505366874E-3</v>
      </c>
      <c r="F6" s="8">
        <f>+assessment!J6</f>
        <v>72268.920393095614</v>
      </c>
      <c r="H6" s="8">
        <f t="shared" ref="H6:H70" si="0">-F6*0.25</f>
        <v>-18067.230098273903</v>
      </c>
      <c r="J6" s="8">
        <f t="shared" ref="J6:J70" si="1">SUM(F6:H6)</f>
        <v>54201.69029482171</v>
      </c>
      <c r="K6" s="78">
        <v>1</v>
      </c>
      <c r="L6" s="19">
        <v>225</v>
      </c>
      <c r="M6" s="19">
        <f t="shared" ref="M6:M71" si="2">SUM(K6*L6)</f>
        <v>225</v>
      </c>
      <c r="N6" s="20">
        <f t="shared" ref="N6:N71" si="3">J6+M6</f>
        <v>54426.69029482171</v>
      </c>
      <c r="O6" s="25"/>
      <c r="R6" s="25"/>
    </row>
    <row r="7" spans="1:18" ht="15">
      <c r="A7" s="1" t="s">
        <v>9</v>
      </c>
      <c r="B7" s="1" t="s">
        <v>10</v>
      </c>
      <c r="D7" s="13">
        <f>+assessment!H7</f>
        <v>6.2068351258336542E-4</v>
      </c>
      <c r="F7" s="8">
        <f>+assessment!J7</f>
        <v>36994.637262200595</v>
      </c>
      <c r="H7" s="8">
        <f t="shared" si="0"/>
        <v>-9248.6593155501487</v>
      </c>
      <c r="J7" s="8">
        <f t="shared" si="1"/>
        <v>27745.977946650448</v>
      </c>
      <c r="K7" s="78">
        <v>1</v>
      </c>
      <c r="L7" s="19">
        <v>225</v>
      </c>
      <c r="M7" s="19">
        <f t="shared" si="2"/>
        <v>225</v>
      </c>
      <c r="N7" s="20">
        <f t="shared" si="3"/>
        <v>27970.977946650448</v>
      </c>
      <c r="O7" s="25"/>
      <c r="R7" s="25"/>
    </row>
    <row r="8" spans="1:18" ht="15">
      <c r="A8" s="1" t="s">
        <v>11</v>
      </c>
      <c r="B8" s="1" t="s">
        <v>12</v>
      </c>
      <c r="D8" s="13">
        <f>+assessment!H8</f>
        <v>2.2977421161340109E-4</v>
      </c>
      <c r="F8" s="8">
        <f>+assessment!J8</f>
        <v>13695.246351020454</v>
      </c>
      <c r="H8" s="8">
        <f t="shared" si="0"/>
        <v>-3423.8115877551136</v>
      </c>
      <c r="J8" s="8">
        <f t="shared" si="1"/>
        <v>10271.434763265341</v>
      </c>
      <c r="K8" s="78">
        <v>1</v>
      </c>
      <c r="L8" s="19">
        <v>225</v>
      </c>
      <c r="M8" s="19">
        <f t="shared" si="2"/>
        <v>225</v>
      </c>
      <c r="N8" s="20">
        <f t="shared" si="3"/>
        <v>10496.434763265341</v>
      </c>
      <c r="O8" s="25"/>
      <c r="R8" s="25"/>
    </row>
    <row r="9" spans="1:18" ht="15">
      <c r="A9" s="1" t="s">
        <v>13</v>
      </c>
      <c r="B9" s="66" t="s">
        <v>14</v>
      </c>
      <c r="D9" s="13">
        <f>+assessment!H9</f>
        <v>3.0745283932234865E-5</v>
      </c>
      <c r="F9" s="8">
        <f>+assessment!J9</f>
        <v>1832.5130336753145</v>
      </c>
      <c r="H9" s="8">
        <f t="shared" si="0"/>
        <v>-458.12825841882864</v>
      </c>
      <c r="J9" s="8">
        <f t="shared" si="1"/>
        <v>1374.3847752564859</v>
      </c>
      <c r="K9" s="78">
        <v>0</v>
      </c>
      <c r="L9" s="19">
        <v>225</v>
      </c>
      <c r="M9" s="19">
        <f t="shared" si="2"/>
        <v>0</v>
      </c>
      <c r="N9" s="20">
        <f t="shared" si="3"/>
        <v>1374.3847752564859</v>
      </c>
      <c r="O9" s="25"/>
      <c r="R9" s="25"/>
    </row>
    <row r="10" spans="1:18" ht="15">
      <c r="A10" s="1" t="s">
        <v>15</v>
      </c>
      <c r="B10" s="1" t="s">
        <v>16</v>
      </c>
      <c r="D10" s="13">
        <f>+assessment!H10</f>
        <v>4.8978772713237299E-5</v>
      </c>
      <c r="F10" s="8">
        <f>+assessment!J10</f>
        <v>2919.2847777322181</v>
      </c>
      <c r="H10" s="8">
        <f t="shared" si="0"/>
        <v>-729.82119443305453</v>
      </c>
      <c r="J10" s="8">
        <f t="shared" si="1"/>
        <v>2189.4635832991635</v>
      </c>
      <c r="K10" s="78">
        <v>1</v>
      </c>
      <c r="L10" s="19">
        <v>225</v>
      </c>
      <c r="M10" s="19">
        <f t="shared" si="2"/>
        <v>225</v>
      </c>
      <c r="N10" s="20">
        <f t="shared" si="3"/>
        <v>2414.4635832991635</v>
      </c>
      <c r="O10" s="25"/>
      <c r="R10" s="25"/>
    </row>
    <row r="11" spans="1:18" ht="15">
      <c r="A11" s="1" t="s">
        <v>17</v>
      </c>
      <c r="B11" s="1" t="s">
        <v>18</v>
      </c>
      <c r="D11" s="13">
        <f>+assessment!H11</f>
        <v>1.4106907137275543E-4</v>
      </c>
      <c r="F11" s="8">
        <f>+assessment!J11</f>
        <v>8408.148466243696</v>
      </c>
      <c r="H11" s="8">
        <f t="shared" si="0"/>
        <v>-2102.037116560924</v>
      </c>
      <c r="J11" s="8">
        <f t="shared" si="1"/>
        <v>6306.111349682772</v>
      </c>
      <c r="K11" s="78">
        <v>1</v>
      </c>
      <c r="L11" s="19">
        <v>225</v>
      </c>
      <c r="M11" s="19">
        <f t="shared" si="2"/>
        <v>225</v>
      </c>
      <c r="N11" s="20">
        <f t="shared" si="3"/>
        <v>6531.111349682772</v>
      </c>
      <c r="O11" s="25"/>
      <c r="R11" s="25"/>
    </row>
    <row r="12" spans="1:18" ht="15">
      <c r="A12" s="1" t="s">
        <v>19</v>
      </c>
      <c r="B12" s="1" t="s">
        <v>20</v>
      </c>
      <c r="D12" s="13">
        <f>+assessment!H12</f>
        <v>3.5865245729056145E-5</v>
      </c>
      <c r="F12" s="8">
        <f>+assessment!J12</f>
        <v>2137.6784289689231</v>
      </c>
      <c r="H12" s="8">
        <f t="shared" si="0"/>
        <v>-534.41960724223077</v>
      </c>
      <c r="J12" s="8">
        <f t="shared" si="1"/>
        <v>1603.2588217266923</v>
      </c>
      <c r="K12" s="78">
        <v>0</v>
      </c>
      <c r="L12" s="19">
        <v>225</v>
      </c>
      <c r="M12" s="19">
        <f t="shared" si="2"/>
        <v>0</v>
      </c>
      <c r="N12" s="20">
        <f t="shared" si="3"/>
        <v>1603.2588217266923</v>
      </c>
      <c r="O12" s="25"/>
      <c r="R12" s="25"/>
    </row>
    <row r="13" spans="1:18" ht="15">
      <c r="A13" s="1" t="s">
        <v>21</v>
      </c>
      <c r="B13" s="1" t="s">
        <v>22</v>
      </c>
      <c r="D13" s="13">
        <f>+assessment!H13</f>
        <v>1.1660463819449822E-4</v>
      </c>
      <c r="F13" s="8">
        <f>+assessment!J13</f>
        <v>6949.9933631896074</v>
      </c>
      <c r="H13" s="8">
        <f t="shared" si="0"/>
        <v>-1737.4983407974019</v>
      </c>
      <c r="J13" s="8">
        <f t="shared" si="1"/>
        <v>5212.495022392206</v>
      </c>
      <c r="K13" s="78">
        <v>1</v>
      </c>
      <c r="L13" s="19">
        <v>225</v>
      </c>
      <c r="M13" s="19">
        <f t="shared" si="2"/>
        <v>225</v>
      </c>
      <c r="N13" s="20">
        <f t="shared" si="3"/>
        <v>5437.495022392206</v>
      </c>
      <c r="O13" s="25"/>
      <c r="R13" s="25"/>
    </row>
    <row r="14" spans="1:18" ht="15">
      <c r="A14" s="1" t="s">
        <v>23</v>
      </c>
      <c r="B14" s="1" t="s">
        <v>24</v>
      </c>
      <c r="D14" s="13">
        <f>+assessment!H14</f>
        <v>4.566476289849503E-4</v>
      </c>
      <c r="F14" s="8">
        <f>+assessment!J14</f>
        <v>27217.596485895359</v>
      </c>
      <c r="H14" s="8">
        <f t="shared" si="0"/>
        <v>-6804.3991214738398</v>
      </c>
      <c r="J14" s="8">
        <f t="shared" si="1"/>
        <v>20413.197364421518</v>
      </c>
      <c r="K14" s="78">
        <v>0</v>
      </c>
      <c r="L14" s="19">
        <v>225</v>
      </c>
      <c r="M14" s="19">
        <f t="shared" si="2"/>
        <v>0</v>
      </c>
      <c r="N14" s="20">
        <f t="shared" si="3"/>
        <v>20413.197364421518</v>
      </c>
      <c r="O14" s="25"/>
      <c r="R14" s="25"/>
    </row>
    <row r="15" spans="1:18" ht="15">
      <c r="A15" s="1" t="s">
        <v>25</v>
      </c>
      <c r="B15" s="1" t="s">
        <v>26</v>
      </c>
      <c r="D15" s="13">
        <f>+assessment!H15</f>
        <v>7.0186780093020278E-6</v>
      </c>
      <c r="F15" s="8">
        <f>+assessment!J15</f>
        <v>418.33469352778735</v>
      </c>
      <c r="H15" s="8">
        <f t="shared" si="0"/>
        <v>-104.58367338194684</v>
      </c>
      <c r="J15" s="8">
        <f t="shared" si="1"/>
        <v>313.75102014584053</v>
      </c>
      <c r="K15" s="78">
        <v>1</v>
      </c>
      <c r="L15" s="19">
        <v>225</v>
      </c>
      <c r="M15" s="19">
        <f t="shared" si="2"/>
        <v>225</v>
      </c>
      <c r="N15" s="20">
        <f t="shared" si="3"/>
        <v>538.75102014584058</v>
      </c>
      <c r="O15" s="25"/>
      <c r="R15" s="25"/>
    </row>
    <row r="16" spans="1:18" ht="15">
      <c r="A16" s="1" t="s">
        <v>531</v>
      </c>
      <c r="B16" s="1" t="s">
        <v>552</v>
      </c>
      <c r="D16" s="13">
        <f>+assessment!H16</f>
        <v>7.4560469000582502E-5</v>
      </c>
      <c r="F16" s="8">
        <f>+assessment!J16</f>
        <v>4444.0321820303279</v>
      </c>
      <c r="H16" s="8">
        <f t="shared" si="0"/>
        <v>-1111.008045507582</v>
      </c>
      <c r="J16" s="8">
        <f t="shared" si="1"/>
        <v>3333.0241365227457</v>
      </c>
      <c r="K16" s="78">
        <v>0</v>
      </c>
      <c r="L16" s="19">
        <v>225</v>
      </c>
      <c r="M16" s="19">
        <f t="shared" si="2"/>
        <v>0</v>
      </c>
      <c r="N16" s="20">
        <f t="shared" si="3"/>
        <v>3333.0241365227457</v>
      </c>
      <c r="O16" s="25"/>
      <c r="R16" s="25"/>
    </row>
    <row r="17" spans="1:18" ht="15">
      <c r="A17" s="1" t="s">
        <v>27</v>
      </c>
      <c r="B17" s="1" t="s">
        <v>501</v>
      </c>
      <c r="D17" s="13">
        <f>+assessment!H17</f>
        <v>7.158932965008797E-5</v>
      </c>
      <c r="F17" s="8">
        <f>+assessment!J17</f>
        <v>4266.9431820833015</v>
      </c>
      <c r="H17" s="8">
        <f t="shared" si="0"/>
        <v>-1066.7357955208254</v>
      </c>
      <c r="J17" s="8">
        <f t="shared" si="1"/>
        <v>3200.2073865624761</v>
      </c>
      <c r="K17" s="78">
        <v>1</v>
      </c>
      <c r="L17" s="19">
        <v>225</v>
      </c>
      <c r="M17" s="19">
        <f t="shared" si="2"/>
        <v>225</v>
      </c>
      <c r="N17" s="20">
        <f t="shared" si="3"/>
        <v>3425.2073865624761</v>
      </c>
      <c r="O17" s="25"/>
      <c r="R17" s="25"/>
    </row>
    <row r="18" spans="1:18" ht="15">
      <c r="A18" s="1" t="s">
        <v>28</v>
      </c>
      <c r="B18" s="1" t="s">
        <v>502</v>
      </c>
      <c r="D18" s="13">
        <f>+assessment!H18</f>
        <v>8.4936746137671696E-5</v>
      </c>
      <c r="F18" s="8">
        <f>+assessment!J18</f>
        <v>5062.4900611851608</v>
      </c>
      <c r="H18" s="8">
        <f t="shared" si="0"/>
        <v>-1265.6225152962902</v>
      </c>
      <c r="J18" s="8">
        <f t="shared" si="1"/>
        <v>3796.8675458888706</v>
      </c>
      <c r="K18" s="78">
        <v>0</v>
      </c>
      <c r="L18" s="19">
        <v>225</v>
      </c>
      <c r="M18" s="19">
        <f t="shared" si="2"/>
        <v>0</v>
      </c>
      <c r="N18" s="20">
        <f t="shared" si="3"/>
        <v>3796.8675458888706</v>
      </c>
      <c r="O18" s="25"/>
      <c r="R18" s="25"/>
    </row>
    <row r="19" spans="1:18" ht="15">
      <c r="A19" s="1" t="s">
        <v>29</v>
      </c>
      <c r="B19" s="1" t="s">
        <v>503</v>
      </c>
      <c r="D19" s="13">
        <f>+assessment!H19</f>
        <v>5.657048824220011E-5</v>
      </c>
      <c r="F19" s="8">
        <f>+assessment!J19</f>
        <v>3371.7742614996359</v>
      </c>
      <c r="H19" s="8">
        <f t="shared" si="0"/>
        <v>-842.94356537490899</v>
      </c>
      <c r="J19" s="8">
        <f t="shared" si="1"/>
        <v>2528.8306961247272</v>
      </c>
      <c r="K19" s="78">
        <v>0</v>
      </c>
      <c r="L19" s="19">
        <v>225</v>
      </c>
      <c r="M19" s="19">
        <f t="shared" si="2"/>
        <v>0</v>
      </c>
      <c r="N19" s="20">
        <f t="shared" si="3"/>
        <v>2528.8306961247272</v>
      </c>
      <c r="O19" s="25"/>
      <c r="R19" s="25"/>
    </row>
    <row r="20" spans="1:18" ht="15">
      <c r="A20" s="1" t="s">
        <v>30</v>
      </c>
      <c r="B20" s="1" t="s">
        <v>504</v>
      </c>
      <c r="D20" s="13">
        <f>+assessment!H20</f>
        <v>6.2073494433207213E-5</v>
      </c>
      <c r="F20" s="8">
        <f>+assessment!J20</f>
        <v>3699.77027518561</v>
      </c>
      <c r="H20" s="8">
        <f t="shared" si="0"/>
        <v>-924.9425687964025</v>
      </c>
      <c r="J20" s="8">
        <f t="shared" si="1"/>
        <v>2774.8277063892074</v>
      </c>
      <c r="K20" s="78">
        <v>2</v>
      </c>
      <c r="L20" s="19">
        <v>225</v>
      </c>
      <c r="M20" s="19">
        <f t="shared" si="2"/>
        <v>450</v>
      </c>
      <c r="N20" s="20">
        <f t="shared" si="3"/>
        <v>3224.8277063892074</v>
      </c>
      <c r="O20" s="25"/>
      <c r="R20" s="25"/>
    </row>
    <row r="21" spans="1:18" ht="15">
      <c r="A21" s="1" t="s">
        <v>31</v>
      </c>
      <c r="B21" s="1" t="s">
        <v>505</v>
      </c>
      <c r="D21" s="13">
        <f>+assessment!H21</f>
        <v>1.0661015231557688E-4</v>
      </c>
      <c r="F21" s="8">
        <f>+assessment!J21</f>
        <v>6354.2914116846205</v>
      </c>
      <c r="H21" s="8">
        <f t="shared" si="0"/>
        <v>-1588.5728529211551</v>
      </c>
      <c r="J21" s="8">
        <f t="shared" si="1"/>
        <v>4765.7185587634649</v>
      </c>
      <c r="K21" s="78">
        <v>0</v>
      </c>
      <c r="L21" s="19">
        <v>225</v>
      </c>
      <c r="M21" s="19">
        <f t="shared" si="2"/>
        <v>0</v>
      </c>
      <c r="N21" s="20">
        <f t="shared" si="3"/>
        <v>4765.7185587634649</v>
      </c>
      <c r="O21" s="25"/>
      <c r="R21" s="25"/>
    </row>
    <row r="22" spans="1:18" ht="15">
      <c r="A22" s="1" t="s">
        <v>32</v>
      </c>
      <c r="B22" s="1" t="s">
        <v>506</v>
      </c>
      <c r="D22" s="13">
        <f>+assessment!H22</f>
        <v>2.7176729259878656E-5</v>
      </c>
      <c r="F22" s="8">
        <f>+assessment!J22</f>
        <v>1619.8162518570323</v>
      </c>
      <c r="H22" s="8">
        <f t="shared" si="0"/>
        <v>-404.95406296425807</v>
      </c>
      <c r="J22" s="8">
        <f t="shared" si="1"/>
        <v>1214.8621888927742</v>
      </c>
      <c r="K22" s="78">
        <v>0</v>
      </c>
      <c r="L22" s="19">
        <v>225</v>
      </c>
      <c r="M22" s="19">
        <f t="shared" si="2"/>
        <v>0</v>
      </c>
      <c r="N22" s="20">
        <f t="shared" si="3"/>
        <v>1214.8621888927742</v>
      </c>
      <c r="O22" s="25"/>
      <c r="R22" s="25"/>
    </row>
    <row r="23" spans="1:18" ht="15">
      <c r="A23" s="1" t="s">
        <v>33</v>
      </c>
      <c r="B23" s="1" t="s">
        <v>507</v>
      </c>
      <c r="D23" s="13">
        <f>+assessment!H23</f>
        <v>3.2369444956306665E-5</v>
      </c>
      <c r="F23" s="8">
        <f>+assessment!J23</f>
        <v>1929.3180022668885</v>
      </c>
      <c r="H23" s="8">
        <f t="shared" si="0"/>
        <v>-482.32950056672212</v>
      </c>
      <c r="J23" s="8">
        <f t="shared" si="1"/>
        <v>1446.9885017001664</v>
      </c>
      <c r="K23" s="78">
        <v>1</v>
      </c>
      <c r="L23" s="19">
        <v>225</v>
      </c>
      <c r="M23" s="19">
        <f t="shared" si="2"/>
        <v>225</v>
      </c>
      <c r="N23" s="20">
        <f t="shared" si="3"/>
        <v>1671.9885017001664</v>
      </c>
      <c r="O23" s="25"/>
      <c r="R23" s="25"/>
    </row>
    <row r="24" spans="1:18" ht="15">
      <c r="A24" s="1" t="s">
        <v>34</v>
      </c>
      <c r="B24" s="1" t="s">
        <v>508</v>
      </c>
      <c r="D24" s="13">
        <f>+assessment!H24</f>
        <v>2.8660908482468477E-5</v>
      </c>
      <c r="F24" s="8">
        <f>+assessment!J24</f>
        <v>1708.2778765959861</v>
      </c>
      <c r="H24" s="8">
        <f t="shared" si="0"/>
        <v>-427.06946914899652</v>
      </c>
      <c r="J24" s="8">
        <f t="shared" si="1"/>
        <v>1281.2084074469894</v>
      </c>
      <c r="K24" s="78">
        <v>0</v>
      </c>
      <c r="L24" s="19">
        <v>225</v>
      </c>
      <c r="M24" s="19">
        <f t="shared" si="2"/>
        <v>0</v>
      </c>
      <c r="N24" s="20">
        <f t="shared" si="3"/>
        <v>1281.2084074469894</v>
      </c>
      <c r="O24" s="25"/>
      <c r="R24" s="25"/>
    </row>
    <row r="25" spans="1:18" ht="15">
      <c r="A25" s="1" t="s">
        <v>35</v>
      </c>
      <c r="B25" s="1" t="s">
        <v>509</v>
      </c>
      <c r="D25" s="13">
        <f>+assessment!H25</f>
        <v>4.3527367566705424E-5</v>
      </c>
      <c r="F25" s="8">
        <f>+assessment!J25</f>
        <v>2594.3643442477651</v>
      </c>
      <c r="H25" s="8">
        <f t="shared" si="0"/>
        <v>-648.59108606194127</v>
      </c>
      <c r="J25" s="8">
        <f t="shared" si="1"/>
        <v>1945.7732581858238</v>
      </c>
      <c r="K25" s="78">
        <v>1</v>
      </c>
      <c r="L25" s="19">
        <v>225</v>
      </c>
      <c r="M25" s="19">
        <f t="shared" si="2"/>
        <v>225</v>
      </c>
      <c r="N25" s="20">
        <f t="shared" si="3"/>
        <v>2170.7732581858236</v>
      </c>
      <c r="O25" s="25"/>
      <c r="R25" s="25"/>
    </row>
    <row r="26" spans="1:18" ht="15">
      <c r="A26" s="1" t="s">
        <v>36</v>
      </c>
      <c r="B26" s="1" t="s">
        <v>510</v>
      </c>
      <c r="D26" s="13">
        <f>+assessment!H26</f>
        <v>6.6100007607321749E-5</v>
      </c>
      <c r="F26" s="8">
        <f>+assessment!J26</f>
        <v>3939.7627855196624</v>
      </c>
      <c r="H26" s="8">
        <f t="shared" si="0"/>
        <v>-984.94069637991561</v>
      </c>
      <c r="J26" s="8">
        <f t="shared" si="1"/>
        <v>2954.8220891397468</v>
      </c>
      <c r="K26" s="78">
        <v>0</v>
      </c>
      <c r="L26" s="19">
        <v>225</v>
      </c>
      <c r="M26" s="19">
        <f t="shared" si="2"/>
        <v>0</v>
      </c>
      <c r="N26" s="20">
        <f t="shared" si="3"/>
        <v>2954.8220891397468</v>
      </c>
      <c r="O26" s="25"/>
      <c r="R26" s="25"/>
    </row>
    <row r="27" spans="1:18" ht="15">
      <c r="A27" s="1" t="s">
        <v>37</v>
      </c>
      <c r="B27" s="1" t="s">
        <v>511</v>
      </c>
      <c r="D27" s="13">
        <f>+assessment!H27</f>
        <v>2.9398495160132757E-5</v>
      </c>
      <c r="F27" s="8">
        <f>+assessment!J27</f>
        <v>1752.2403003375975</v>
      </c>
      <c r="H27" s="8">
        <f t="shared" si="0"/>
        <v>-438.06007508439939</v>
      </c>
      <c r="J27" s="8">
        <f t="shared" si="1"/>
        <v>1314.1802252531982</v>
      </c>
      <c r="K27" s="78">
        <v>0</v>
      </c>
      <c r="L27" s="19">
        <v>225</v>
      </c>
      <c r="M27" s="19">
        <f t="shared" si="2"/>
        <v>0</v>
      </c>
      <c r="N27" s="20">
        <f t="shared" si="3"/>
        <v>1314.1802252531982</v>
      </c>
      <c r="O27" s="25"/>
      <c r="R27" s="25"/>
    </row>
    <row r="28" spans="1:18" ht="15">
      <c r="A28" s="1" t="s">
        <v>38</v>
      </c>
      <c r="B28" s="1" t="s">
        <v>512</v>
      </c>
      <c r="D28" s="13">
        <f>+assessment!H28</f>
        <v>2.7139162936833637E-5</v>
      </c>
      <c r="F28" s="8">
        <f>+assessment!J28</f>
        <v>1617.5771840130344</v>
      </c>
      <c r="H28" s="8">
        <f t="shared" si="0"/>
        <v>-404.3942960032586</v>
      </c>
      <c r="J28" s="8">
        <f t="shared" si="1"/>
        <v>1213.1828880097758</v>
      </c>
      <c r="K28" s="78">
        <v>0</v>
      </c>
      <c r="L28" s="19">
        <v>225</v>
      </c>
      <c r="M28" s="19">
        <f t="shared" si="2"/>
        <v>0</v>
      </c>
      <c r="N28" s="20">
        <f t="shared" si="3"/>
        <v>1213.1828880097758</v>
      </c>
      <c r="O28" s="25"/>
      <c r="R28" s="25"/>
    </row>
    <row r="29" spans="1:18" ht="15">
      <c r="A29" s="1" t="s">
        <v>39</v>
      </c>
      <c r="B29" s="1" t="s">
        <v>513</v>
      </c>
      <c r="D29" s="13">
        <f>+assessment!H29</f>
        <v>5.257813264721313E-5</v>
      </c>
      <c r="F29" s="8">
        <f>+assessment!J29</f>
        <v>3133.8176474379356</v>
      </c>
      <c r="H29" s="8">
        <f t="shared" si="0"/>
        <v>-783.45441185948391</v>
      </c>
      <c r="J29" s="8">
        <f t="shared" si="1"/>
        <v>2350.3632355784516</v>
      </c>
      <c r="K29" s="78">
        <v>0</v>
      </c>
      <c r="L29" s="19">
        <v>225</v>
      </c>
      <c r="M29" s="19">
        <f t="shared" si="2"/>
        <v>0</v>
      </c>
      <c r="N29" s="20">
        <f t="shared" si="3"/>
        <v>2350.3632355784516</v>
      </c>
      <c r="O29" s="25"/>
      <c r="R29" s="25"/>
    </row>
    <row r="30" spans="1:18" ht="15">
      <c r="A30" s="1" t="s">
        <v>40</v>
      </c>
      <c r="B30" s="1" t="s">
        <v>514</v>
      </c>
      <c r="D30" s="13">
        <f>+assessment!H30</f>
        <v>7.8981917098948034E-5</v>
      </c>
      <c r="F30" s="8">
        <f>+assessment!J30</f>
        <v>4707.5640227455424</v>
      </c>
      <c r="H30" s="8">
        <f t="shared" si="0"/>
        <v>-1176.8910056863856</v>
      </c>
      <c r="J30" s="8">
        <f t="shared" si="1"/>
        <v>3530.6730170591568</v>
      </c>
      <c r="K30" s="78">
        <v>0</v>
      </c>
      <c r="L30" s="19">
        <v>225</v>
      </c>
      <c r="M30" s="19">
        <f t="shared" si="2"/>
        <v>0</v>
      </c>
      <c r="N30" s="20">
        <f t="shared" si="3"/>
        <v>3530.6730170591568</v>
      </c>
      <c r="O30" s="25"/>
      <c r="R30" s="25"/>
    </row>
    <row r="31" spans="1:18" ht="15">
      <c r="A31" s="1" t="s">
        <v>586</v>
      </c>
      <c r="B31" s="1" t="s">
        <v>587</v>
      </c>
      <c r="D31" s="13">
        <f>+assessment!H31</f>
        <v>3.4290866641997707E-5</v>
      </c>
      <c r="F31" s="8">
        <f>+assessment!J31</f>
        <v>2043.8406162058545</v>
      </c>
      <c r="H31" s="8">
        <f t="shared" si="0"/>
        <v>-510.96015405146363</v>
      </c>
      <c r="J31" s="8">
        <f t="shared" si="1"/>
        <v>1532.8804621543909</v>
      </c>
      <c r="K31" s="78">
        <v>1</v>
      </c>
      <c r="L31" s="19">
        <v>225</v>
      </c>
      <c r="M31" s="19">
        <f t="shared" si="2"/>
        <v>225</v>
      </c>
      <c r="N31" s="20">
        <f t="shared" si="3"/>
        <v>1757.8804621543909</v>
      </c>
      <c r="O31" s="25"/>
      <c r="R31" s="25"/>
    </row>
    <row r="32" spans="1:18" ht="15">
      <c r="A32" s="1" t="s">
        <v>41</v>
      </c>
      <c r="B32" s="1" t="s">
        <v>515</v>
      </c>
      <c r="D32" s="13">
        <f>+assessment!H32</f>
        <v>2.7885417100628505E-2</v>
      </c>
      <c r="F32" s="8">
        <f>+assessment!J32</f>
        <v>1662056.216459204</v>
      </c>
      <c r="H32" s="8">
        <f t="shared" si="0"/>
        <v>-415514.05411480099</v>
      </c>
      <c r="J32" s="8">
        <f t="shared" si="1"/>
        <v>1246542.1623444031</v>
      </c>
      <c r="K32" s="78">
        <v>0</v>
      </c>
      <c r="L32" s="19">
        <v>225</v>
      </c>
      <c r="M32" s="19">
        <f t="shared" si="2"/>
        <v>0</v>
      </c>
      <c r="N32" s="20">
        <f t="shared" si="3"/>
        <v>1246542.1623444031</v>
      </c>
      <c r="O32" s="25"/>
      <c r="R32" s="25"/>
    </row>
    <row r="33" spans="1:18" ht="15">
      <c r="A33" s="1" t="s">
        <v>42</v>
      </c>
      <c r="B33" s="1" t="s">
        <v>43</v>
      </c>
      <c r="D33" s="13">
        <f>+assessment!H33</f>
        <v>1.8069024118661406E-5</v>
      </c>
      <c r="F33" s="8">
        <f>+assessment!J33</f>
        <v>1076.9691467550469</v>
      </c>
      <c r="H33" s="8">
        <f t="shared" si="0"/>
        <v>-269.24228668876174</v>
      </c>
      <c r="J33" s="8">
        <f t="shared" si="1"/>
        <v>807.72686006628521</v>
      </c>
      <c r="K33" s="78">
        <v>0</v>
      </c>
      <c r="L33" s="19">
        <v>225</v>
      </c>
      <c r="M33" s="19">
        <f t="shared" si="2"/>
        <v>0</v>
      </c>
      <c r="N33" s="20">
        <f t="shared" si="3"/>
        <v>807.72686006628521</v>
      </c>
      <c r="O33" s="25"/>
      <c r="R33" s="25"/>
    </row>
    <row r="34" spans="1:18" ht="15">
      <c r="A34" s="1" t="s">
        <v>44</v>
      </c>
      <c r="B34" s="1" t="s">
        <v>45</v>
      </c>
      <c r="D34" s="13">
        <f>+assessment!H34</f>
        <v>1.446563344961057E-5</v>
      </c>
      <c r="F34" s="8">
        <f>+assessment!J34</f>
        <v>862.19603290077919</v>
      </c>
      <c r="H34" s="8">
        <f t="shared" si="0"/>
        <v>-215.5490082251948</v>
      </c>
      <c r="J34" s="8">
        <f t="shared" si="1"/>
        <v>646.64702467558436</v>
      </c>
      <c r="K34" s="78">
        <v>1</v>
      </c>
      <c r="L34" s="19">
        <v>225</v>
      </c>
      <c r="M34" s="19">
        <f t="shared" si="2"/>
        <v>225</v>
      </c>
      <c r="N34" s="20">
        <f t="shared" si="3"/>
        <v>871.64702467558436</v>
      </c>
      <c r="O34" s="25"/>
      <c r="R34" s="25"/>
    </row>
    <row r="35" spans="1:18" ht="15">
      <c r="A35" s="1" t="s">
        <v>46</v>
      </c>
      <c r="B35" s="1" t="s">
        <v>47</v>
      </c>
      <c r="D35" s="13">
        <f>+assessment!H35</f>
        <v>5.2328878106283388E-4</v>
      </c>
      <c r="F35" s="8">
        <f>+assessment!J35</f>
        <v>31189.613138303732</v>
      </c>
      <c r="H35" s="8">
        <f t="shared" si="0"/>
        <v>-7797.403284575933</v>
      </c>
      <c r="J35" s="8">
        <f t="shared" si="1"/>
        <v>23392.2098537278</v>
      </c>
      <c r="K35" s="78">
        <v>1</v>
      </c>
      <c r="L35" s="19">
        <v>225</v>
      </c>
      <c r="M35" s="19">
        <f t="shared" si="2"/>
        <v>225</v>
      </c>
      <c r="N35" s="20">
        <f t="shared" si="3"/>
        <v>23617.2098537278</v>
      </c>
      <c r="O35" s="25"/>
      <c r="R35" s="25"/>
    </row>
    <row r="36" spans="1:18" ht="15">
      <c r="A36" s="1" t="s">
        <v>48</v>
      </c>
      <c r="B36" s="1" t="s">
        <v>49</v>
      </c>
      <c r="D36" s="13">
        <f>+assessment!H36</f>
        <v>6.5388997481580511E-3</v>
      </c>
      <c r="F36" s="8">
        <f>+assessment!J36</f>
        <v>389738.44056234893</v>
      </c>
      <c r="H36" s="8">
        <f t="shared" si="0"/>
        <v>-97434.610140587232</v>
      </c>
      <c r="J36" s="8">
        <f t="shared" si="1"/>
        <v>292303.83042176173</v>
      </c>
      <c r="K36" s="78">
        <v>1</v>
      </c>
      <c r="L36" s="19">
        <v>225</v>
      </c>
      <c r="M36" s="19">
        <f t="shared" si="2"/>
        <v>225</v>
      </c>
      <c r="N36" s="20">
        <f t="shared" si="3"/>
        <v>292528.83042176173</v>
      </c>
      <c r="O36" s="25"/>
      <c r="R36" s="25"/>
    </row>
    <row r="37" spans="1:18" ht="15">
      <c r="A37" s="1" t="s">
        <v>50</v>
      </c>
      <c r="B37" s="1" t="s">
        <v>485</v>
      </c>
      <c r="D37" s="13">
        <f>+assessment!H37</f>
        <v>1.7409122599529117E-3</v>
      </c>
      <c r="F37" s="8">
        <f>+assessment!J37</f>
        <v>103763.69962562126</v>
      </c>
      <c r="H37" s="8">
        <f t="shared" si="0"/>
        <v>-25940.924906405315</v>
      </c>
      <c r="J37" s="8">
        <f t="shared" si="1"/>
        <v>77822.774719215944</v>
      </c>
      <c r="K37" s="78">
        <v>1</v>
      </c>
      <c r="L37" s="19">
        <v>225</v>
      </c>
      <c r="M37" s="19">
        <f t="shared" si="2"/>
        <v>225</v>
      </c>
      <c r="N37" s="20">
        <f t="shared" si="3"/>
        <v>78047.774719215944</v>
      </c>
      <c r="O37" s="25"/>
      <c r="R37" s="25"/>
    </row>
    <row r="38" spans="1:18" ht="15">
      <c r="A38" s="1" t="s">
        <v>51</v>
      </c>
      <c r="B38" s="1" t="s">
        <v>52</v>
      </c>
      <c r="D38" s="13">
        <f>+assessment!H38</f>
        <v>5.3129849524394543E-3</v>
      </c>
      <c r="F38" s="8">
        <f>+assessment!J38</f>
        <v>316670.16621233092</v>
      </c>
      <c r="H38" s="8">
        <f t="shared" si="0"/>
        <v>-79167.54155308273</v>
      </c>
      <c r="J38" s="8">
        <f t="shared" si="1"/>
        <v>237502.62465924819</v>
      </c>
      <c r="K38" s="78">
        <v>1</v>
      </c>
      <c r="L38" s="19">
        <v>225</v>
      </c>
      <c r="M38" s="19">
        <f t="shared" si="2"/>
        <v>225</v>
      </c>
      <c r="N38" s="20">
        <f t="shared" si="3"/>
        <v>237727.62465924819</v>
      </c>
      <c r="O38" s="25"/>
      <c r="R38" s="25"/>
    </row>
    <row r="39" spans="1:18" ht="15">
      <c r="A39" s="1" t="s">
        <v>53</v>
      </c>
      <c r="B39" s="1" t="s">
        <v>54</v>
      </c>
      <c r="D39" s="13">
        <f>+assessment!H39</f>
        <v>1.4094909649101008E-3</v>
      </c>
      <c r="F39" s="8">
        <f>+assessment!J39</f>
        <v>84009.975960485594</v>
      </c>
      <c r="H39" s="8">
        <f t="shared" si="0"/>
        <v>-21002.493990121398</v>
      </c>
      <c r="J39" s="8">
        <f t="shared" si="1"/>
        <v>63007.481970364199</v>
      </c>
      <c r="K39" s="78">
        <v>1</v>
      </c>
      <c r="L39" s="19">
        <v>225</v>
      </c>
      <c r="M39" s="19">
        <f t="shared" si="2"/>
        <v>225</v>
      </c>
      <c r="N39" s="20">
        <f t="shared" si="3"/>
        <v>63232.481970364199</v>
      </c>
      <c r="O39" s="25"/>
      <c r="R39" s="25"/>
    </row>
    <row r="40" spans="1:18" ht="15">
      <c r="A40" s="1" t="s">
        <v>55</v>
      </c>
      <c r="B40" s="1" t="s">
        <v>56</v>
      </c>
      <c r="D40" s="13">
        <f>+assessment!H40</f>
        <v>2.8875474222715979E-4</v>
      </c>
      <c r="F40" s="8">
        <f>+assessment!J40</f>
        <v>17210.666515004679</v>
      </c>
      <c r="H40" s="8">
        <f t="shared" si="0"/>
        <v>-4302.6666287511698</v>
      </c>
      <c r="J40" s="8">
        <f t="shared" si="1"/>
        <v>12907.99988625351</v>
      </c>
      <c r="K40" s="78">
        <v>2</v>
      </c>
      <c r="L40" s="19">
        <v>225</v>
      </c>
      <c r="M40" s="19">
        <f t="shared" si="2"/>
        <v>450</v>
      </c>
      <c r="N40" s="20">
        <f t="shared" si="3"/>
        <v>13357.99988625351</v>
      </c>
      <c r="O40" s="25"/>
      <c r="R40" s="25"/>
    </row>
    <row r="41" spans="1:18" ht="15">
      <c r="A41" s="1" t="s">
        <v>57</v>
      </c>
      <c r="B41" s="1" t="s">
        <v>58</v>
      </c>
      <c r="D41" s="13">
        <f>+assessment!H41</f>
        <v>3.6996464806727939E-4</v>
      </c>
      <c r="F41" s="8">
        <f>+assessment!J41</f>
        <v>22051.025486597584</v>
      </c>
      <c r="H41" s="8">
        <f t="shared" si="0"/>
        <v>-5512.756371649396</v>
      </c>
      <c r="J41" s="8">
        <f t="shared" si="1"/>
        <v>16538.269114948187</v>
      </c>
      <c r="K41" s="78">
        <v>2</v>
      </c>
      <c r="L41" s="19">
        <v>225</v>
      </c>
      <c r="M41" s="19">
        <f t="shared" si="2"/>
        <v>450</v>
      </c>
      <c r="N41" s="20">
        <f t="shared" si="3"/>
        <v>16988.269114948187</v>
      </c>
      <c r="O41" s="25"/>
      <c r="R41" s="25"/>
    </row>
    <row r="42" spans="1:18" ht="15">
      <c r="A42" s="1" t="s">
        <v>59</v>
      </c>
      <c r="B42" s="1" t="s">
        <v>60</v>
      </c>
      <c r="D42" s="13">
        <f>+assessment!H42</f>
        <v>3.221841355452418E-4</v>
      </c>
      <c r="F42" s="8">
        <f>+assessment!J42</f>
        <v>19203.160684135317</v>
      </c>
      <c r="H42" s="8">
        <f t="shared" si="0"/>
        <v>-4800.7901710338292</v>
      </c>
      <c r="J42" s="8">
        <f t="shared" si="1"/>
        <v>14402.370513101487</v>
      </c>
      <c r="K42" s="78">
        <v>1</v>
      </c>
      <c r="L42" s="19">
        <v>225</v>
      </c>
      <c r="M42" s="19">
        <f t="shared" si="2"/>
        <v>225</v>
      </c>
      <c r="N42" s="20">
        <f t="shared" si="3"/>
        <v>14627.370513101487</v>
      </c>
      <c r="O42" s="25"/>
      <c r="R42" s="25"/>
    </row>
    <row r="43" spans="1:18" ht="15">
      <c r="A43" s="1" t="s">
        <v>61</v>
      </c>
      <c r="B43" s="1" t="s">
        <v>516</v>
      </c>
      <c r="D43" s="13">
        <f>+assessment!H43</f>
        <v>1.2148005223553463E-4</v>
      </c>
      <c r="F43" s="8">
        <f>+assessment!J43</f>
        <v>7240.5829636777571</v>
      </c>
      <c r="H43" s="8">
        <f t="shared" si="0"/>
        <v>-1810.1457409194393</v>
      </c>
      <c r="J43" s="8">
        <f t="shared" si="1"/>
        <v>5430.4372227583181</v>
      </c>
      <c r="K43" s="78">
        <v>1</v>
      </c>
      <c r="L43" s="19">
        <v>225</v>
      </c>
      <c r="M43" s="19">
        <f t="shared" si="2"/>
        <v>225</v>
      </c>
      <c r="N43" s="20">
        <f t="shared" si="3"/>
        <v>5655.4372227583181</v>
      </c>
      <c r="O43" s="25"/>
      <c r="R43" s="25"/>
    </row>
    <row r="44" spans="1:18" ht="15">
      <c r="A44" s="1" t="s">
        <v>62</v>
      </c>
      <c r="B44" s="1" t="s">
        <v>63</v>
      </c>
      <c r="D44" s="13">
        <f>+assessment!H44</f>
        <v>5.2195825946849995E-4</v>
      </c>
      <c r="F44" s="8">
        <f>+assessment!J44</f>
        <v>31110.309978554829</v>
      </c>
      <c r="H44" s="8">
        <f t="shared" si="0"/>
        <v>-7777.5774946387073</v>
      </c>
      <c r="J44" s="8">
        <f t="shared" si="1"/>
        <v>23332.732483916123</v>
      </c>
      <c r="K44" s="78">
        <v>2</v>
      </c>
      <c r="L44" s="19">
        <v>225</v>
      </c>
      <c r="M44" s="19">
        <f t="shared" si="2"/>
        <v>450</v>
      </c>
      <c r="N44" s="20">
        <f t="shared" si="3"/>
        <v>23782.732483916123</v>
      </c>
      <c r="O44" s="25"/>
      <c r="R44" s="25"/>
    </row>
    <row r="45" spans="1:18" ht="15">
      <c r="A45" s="1" t="s">
        <v>64</v>
      </c>
      <c r="B45" s="1" t="s">
        <v>517</v>
      </c>
      <c r="D45" s="13">
        <f>+assessment!H45</f>
        <v>1.0690801594751279E-2</v>
      </c>
      <c r="F45" s="8">
        <f>+assessment!J45</f>
        <v>637204.49959085777</v>
      </c>
      <c r="H45" s="8">
        <f t="shared" si="0"/>
        <v>-159301.12489771444</v>
      </c>
      <c r="J45" s="8">
        <f t="shared" si="1"/>
        <v>477903.3746931433</v>
      </c>
      <c r="K45" s="78">
        <v>4</v>
      </c>
      <c r="L45" s="19">
        <v>225</v>
      </c>
      <c r="M45" s="19">
        <f t="shared" si="2"/>
        <v>900</v>
      </c>
      <c r="N45" s="20">
        <f t="shared" si="3"/>
        <v>478803.3746931433</v>
      </c>
      <c r="O45" s="25"/>
      <c r="R45" s="25"/>
    </row>
    <row r="46" spans="1:18" ht="15">
      <c r="A46" s="1" t="s">
        <v>538</v>
      </c>
      <c r="B46" s="1" t="s">
        <v>539</v>
      </c>
      <c r="D46" s="13">
        <f>+assessment!H46</f>
        <v>1.0947246003659086E-5</v>
      </c>
      <c r="F46" s="8">
        <f>+assessment!J46</f>
        <v>652.48937133809875</v>
      </c>
      <c r="H46" s="8">
        <f t="shared" si="0"/>
        <v>-163.12234283452469</v>
      </c>
      <c r="J46" s="8">
        <f t="shared" si="1"/>
        <v>489.36702850357403</v>
      </c>
      <c r="K46" s="78">
        <v>0</v>
      </c>
      <c r="L46" s="19">
        <v>225</v>
      </c>
      <c r="M46" s="19">
        <f t="shared" si="2"/>
        <v>0</v>
      </c>
      <c r="N46" s="20">
        <f t="shared" si="3"/>
        <v>489.36702850357403</v>
      </c>
      <c r="O46" s="25"/>
      <c r="R46" s="25"/>
    </row>
    <row r="47" spans="1:18" ht="15">
      <c r="A47" s="1" t="s">
        <v>65</v>
      </c>
      <c r="B47" s="1" t="s">
        <v>66</v>
      </c>
      <c r="D47" s="13">
        <f>+assessment!H47</f>
        <v>2.2076375871655406E-4</v>
      </c>
      <c r="F47" s="8">
        <f>+assessment!J47</f>
        <v>13158.195777372053</v>
      </c>
      <c r="H47" s="8">
        <f t="shared" si="0"/>
        <v>-3289.5489443430133</v>
      </c>
      <c r="J47" s="8">
        <f t="shared" si="1"/>
        <v>9868.6468330290409</v>
      </c>
      <c r="K47" s="78">
        <v>1</v>
      </c>
      <c r="L47" s="19">
        <v>225</v>
      </c>
      <c r="M47" s="19">
        <f t="shared" si="2"/>
        <v>225</v>
      </c>
      <c r="N47" s="20">
        <f t="shared" si="3"/>
        <v>10093.646833029041</v>
      </c>
      <c r="O47" s="25"/>
      <c r="R47" s="25"/>
    </row>
    <row r="48" spans="1:18" ht="15">
      <c r="A48" s="1" t="s">
        <v>67</v>
      </c>
      <c r="B48" s="1" t="s">
        <v>68</v>
      </c>
      <c r="D48" s="13">
        <f>+assessment!H48</f>
        <v>5.6256317995056907E-4</v>
      </c>
      <c r="F48" s="8">
        <f>+assessment!J48</f>
        <v>33530.487530947743</v>
      </c>
      <c r="H48" s="8">
        <f t="shared" si="0"/>
        <v>-8382.6218827369357</v>
      </c>
      <c r="J48" s="8">
        <f t="shared" si="1"/>
        <v>25147.865648210805</v>
      </c>
      <c r="K48" s="78">
        <v>0</v>
      </c>
      <c r="L48" s="19">
        <v>225</v>
      </c>
      <c r="M48" s="19">
        <f t="shared" si="2"/>
        <v>0</v>
      </c>
      <c r="N48" s="20">
        <f t="shared" si="3"/>
        <v>25147.865648210805</v>
      </c>
      <c r="O48" s="25"/>
      <c r="R48" s="25"/>
    </row>
    <row r="49" spans="1:18" ht="15">
      <c r="A49" s="1" t="s">
        <v>69</v>
      </c>
      <c r="B49" s="1" t="s">
        <v>70</v>
      </c>
      <c r="D49" s="13">
        <f>+assessment!H49</f>
        <v>1.7955252305645946E-5</v>
      </c>
      <c r="F49" s="8">
        <f>+assessment!J49</f>
        <v>1070.187998443806</v>
      </c>
      <c r="H49" s="8">
        <f t="shared" si="0"/>
        <v>-267.5469996109515</v>
      </c>
      <c r="J49" s="8">
        <f t="shared" si="1"/>
        <v>802.64099883285451</v>
      </c>
      <c r="K49" s="78">
        <v>1</v>
      </c>
      <c r="L49" s="19">
        <v>225</v>
      </c>
      <c r="M49" s="19">
        <f t="shared" si="2"/>
        <v>225</v>
      </c>
      <c r="N49" s="20">
        <f t="shared" si="3"/>
        <v>1027.6409988328546</v>
      </c>
      <c r="O49" s="25"/>
      <c r="R49" s="25"/>
    </row>
    <row r="50" spans="1:18" ht="15">
      <c r="A50" s="1" t="s">
        <v>71</v>
      </c>
      <c r="B50" s="1" t="s">
        <v>72</v>
      </c>
      <c r="D50" s="13">
        <f>+assessment!H50</f>
        <v>2.4425325155052213E-5</v>
      </c>
      <c r="F50" s="8">
        <f>+assessment!J50</f>
        <v>1455.8241451614115</v>
      </c>
      <c r="H50" s="8">
        <f t="shared" si="0"/>
        <v>-363.95603629035287</v>
      </c>
      <c r="J50" s="8">
        <f t="shared" si="1"/>
        <v>1091.8681088710587</v>
      </c>
      <c r="K50" s="78">
        <v>0</v>
      </c>
      <c r="L50" s="19">
        <v>225</v>
      </c>
      <c r="M50" s="19">
        <f t="shared" si="2"/>
        <v>0</v>
      </c>
      <c r="N50" s="20">
        <f t="shared" si="3"/>
        <v>1091.8681088710587</v>
      </c>
      <c r="O50" s="25"/>
      <c r="R50" s="25"/>
    </row>
    <row r="51" spans="1:18" ht="15">
      <c r="A51" s="1" t="s">
        <v>73</v>
      </c>
      <c r="B51" s="1" t="s">
        <v>74</v>
      </c>
      <c r="D51" s="13">
        <f>+assessment!H51</f>
        <v>1.4825817580070449E-5</v>
      </c>
      <c r="F51" s="8">
        <f>+assessment!J51</f>
        <v>883.66410959981135</v>
      </c>
      <c r="H51" s="8">
        <f t="shared" si="0"/>
        <v>-220.91602739995284</v>
      </c>
      <c r="J51" s="8">
        <f t="shared" si="1"/>
        <v>662.74808219985857</v>
      </c>
      <c r="K51" s="78">
        <v>0</v>
      </c>
      <c r="L51" s="19">
        <v>225</v>
      </c>
      <c r="M51" s="19">
        <f t="shared" si="2"/>
        <v>0</v>
      </c>
      <c r="N51" s="20">
        <f t="shared" si="3"/>
        <v>662.74808219985857</v>
      </c>
      <c r="O51" s="25"/>
      <c r="R51" s="25"/>
    </row>
    <row r="52" spans="1:18" ht="15">
      <c r="A52" s="1" t="s">
        <v>75</v>
      </c>
      <c r="B52" s="1" t="s">
        <v>76</v>
      </c>
      <c r="D52" s="13">
        <f>+assessment!H52</f>
        <v>4.1282468480756144E-5</v>
      </c>
      <c r="F52" s="8">
        <f>+assessment!J52</f>
        <v>2460.5614870890859</v>
      </c>
      <c r="H52" s="8">
        <f t="shared" si="0"/>
        <v>-615.14037177227146</v>
      </c>
      <c r="J52" s="8">
        <f t="shared" si="1"/>
        <v>1845.4211153168144</v>
      </c>
      <c r="K52" s="78">
        <v>0</v>
      </c>
      <c r="L52" s="19">
        <v>225</v>
      </c>
      <c r="M52" s="19">
        <f t="shared" si="2"/>
        <v>0</v>
      </c>
      <c r="N52" s="20">
        <f t="shared" si="3"/>
        <v>1845.4211153168144</v>
      </c>
      <c r="O52" s="25"/>
      <c r="R52" s="25"/>
    </row>
    <row r="53" spans="1:18" ht="15">
      <c r="A53" s="1" t="s">
        <v>77</v>
      </c>
      <c r="B53" s="1" t="s">
        <v>78</v>
      </c>
      <c r="D53" s="13">
        <f>+assessment!H53</f>
        <v>1.943048194812876E-5</v>
      </c>
      <c r="F53" s="8">
        <f>+assessment!J53</f>
        <v>1158.1162008137173</v>
      </c>
      <c r="H53" s="8">
        <f t="shared" si="0"/>
        <v>-289.52905020342934</v>
      </c>
      <c r="J53" s="8">
        <f t="shared" si="1"/>
        <v>868.58715061028806</v>
      </c>
      <c r="K53" s="78">
        <v>0</v>
      </c>
      <c r="L53" s="19">
        <v>225</v>
      </c>
      <c r="M53" s="19">
        <f t="shared" si="2"/>
        <v>0</v>
      </c>
      <c r="N53" s="20">
        <f t="shared" si="3"/>
        <v>868.58715061028806</v>
      </c>
      <c r="O53" s="25"/>
      <c r="R53" s="25"/>
    </row>
    <row r="54" spans="1:18" ht="15">
      <c r="A54" s="1" t="s">
        <v>79</v>
      </c>
      <c r="B54" s="1" t="s">
        <v>80</v>
      </c>
      <c r="D54" s="13">
        <f>+assessment!H54</f>
        <v>1.9034978825214867E-4</v>
      </c>
      <c r="F54" s="8">
        <f>+assessment!J54</f>
        <v>11345.4300405299</v>
      </c>
      <c r="H54" s="8">
        <f t="shared" si="0"/>
        <v>-2836.357510132475</v>
      </c>
      <c r="J54" s="8">
        <f t="shared" si="1"/>
        <v>8509.072530397425</v>
      </c>
      <c r="K54" s="78">
        <v>0</v>
      </c>
      <c r="L54" s="19">
        <v>225</v>
      </c>
      <c r="M54" s="19">
        <f t="shared" si="2"/>
        <v>0</v>
      </c>
      <c r="N54" s="20">
        <f t="shared" si="3"/>
        <v>8509.072530397425</v>
      </c>
      <c r="O54" s="25"/>
      <c r="R54" s="25"/>
    </row>
    <row r="55" spans="1:18" ht="15">
      <c r="A55" s="1" t="s">
        <v>81</v>
      </c>
      <c r="B55" s="1" t="s">
        <v>82</v>
      </c>
      <c r="D55" s="13">
        <f>+assessment!H55</f>
        <v>1.1648444579845154E-5</v>
      </c>
      <c r="F55" s="8">
        <f>+assessment!J55</f>
        <v>694.2829528476301</v>
      </c>
      <c r="H55" s="8">
        <f t="shared" si="0"/>
        <v>-173.57073821190752</v>
      </c>
      <c r="J55" s="8">
        <f t="shared" si="1"/>
        <v>520.7122146357226</v>
      </c>
      <c r="K55" s="78">
        <v>0</v>
      </c>
      <c r="L55" s="19">
        <v>225</v>
      </c>
      <c r="M55" s="19">
        <f t="shared" si="2"/>
        <v>0</v>
      </c>
      <c r="N55" s="20">
        <f t="shared" si="3"/>
        <v>520.7122146357226</v>
      </c>
      <c r="O55" s="25"/>
      <c r="R55" s="25"/>
    </row>
    <row r="56" spans="1:18" ht="15">
      <c r="A56" s="1" t="s">
        <v>597</v>
      </c>
      <c r="B56" s="1" t="s">
        <v>598</v>
      </c>
      <c r="D56" s="13">
        <f>+assessment!H56</f>
        <v>1.9930493318120936E-4</v>
      </c>
      <c r="F56" s="8">
        <f>+assessment!J56</f>
        <v>11879.184090000546</v>
      </c>
      <c r="H56" s="8">
        <f t="shared" si="0"/>
        <v>-2969.7960225001366</v>
      </c>
      <c r="J56" s="8">
        <f t="shared" si="1"/>
        <v>8909.3880675004093</v>
      </c>
      <c r="K56" s="78">
        <v>0</v>
      </c>
      <c r="L56" s="19">
        <v>225</v>
      </c>
      <c r="M56" s="19">
        <f t="shared" si="2"/>
        <v>0</v>
      </c>
      <c r="N56" s="20">
        <f t="shared" si="3"/>
        <v>8909.3880675004093</v>
      </c>
      <c r="O56" s="62"/>
      <c r="R56" s="25"/>
    </row>
    <row r="57" spans="1:18" ht="15">
      <c r="A57" s="1" t="s">
        <v>83</v>
      </c>
      <c r="B57" s="10" t="s">
        <v>542</v>
      </c>
      <c r="D57" s="13">
        <f>+assessment!H57</f>
        <v>1.8811225033934922E-2</v>
      </c>
      <c r="F57" s="8">
        <f>+assessment!J57</f>
        <v>1121206.5931823503</v>
      </c>
      <c r="H57" s="8">
        <f t="shared" si="0"/>
        <v>-280301.64829558757</v>
      </c>
      <c r="J57" s="8">
        <f t="shared" si="1"/>
        <v>840904.94488676265</v>
      </c>
      <c r="K57" s="78">
        <v>2</v>
      </c>
      <c r="L57" s="19">
        <v>225</v>
      </c>
      <c r="M57" s="19">
        <f t="shared" si="2"/>
        <v>450</v>
      </c>
      <c r="N57" s="20">
        <f t="shared" si="3"/>
        <v>841354.94488676265</v>
      </c>
      <c r="O57" s="25"/>
      <c r="R57" s="25"/>
    </row>
    <row r="58" spans="1:18" ht="15">
      <c r="A58" s="1" t="s">
        <v>84</v>
      </c>
      <c r="B58" s="1" t="s">
        <v>85</v>
      </c>
      <c r="D58" s="13">
        <f>+assessment!H58</f>
        <v>7.5274175593616232E-4</v>
      </c>
      <c r="F58" s="8">
        <f>+assessment!J58</f>
        <v>44865.712796310196</v>
      </c>
      <c r="H58" s="8">
        <f t="shared" si="0"/>
        <v>-11216.428199077549</v>
      </c>
      <c r="J58" s="8">
        <f t="shared" si="1"/>
        <v>33649.284597232647</v>
      </c>
      <c r="K58" s="78">
        <v>3</v>
      </c>
      <c r="L58" s="19">
        <v>225</v>
      </c>
      <c r="M58" s="19">
        <f t="shared" si="2"/>
        <v>675</v>
      </c>
      <c r="N58" s="20">
        <f t="shared" si="3"/>
        <v>34324.284597232647</v>
      </c>
      <c r="O58" s="25"/>
      <c r="R58" s="25"/>
    </row>
    <row r="59" spans="1:18" ht="15">
      <c r="A59" s="1" t="s">
        <v>86</v>
      </c>
      <c r="B59" s="1" t="s">
        <v>87</v>
      </c>
      <c r="D59" s="13">
        <f>+assessment!H59</f>
        <v>7.3771028769892083E-2</v>
      </c>
      <c r="F59" s="8">
        <f>+assessment!J59</f>
        <v>4396979.1278046332</v>
      </c>
      <c r="H59" s="8">
        <f t="shared" si="0"/>
        <v>-1099244.7819511583</v>
      </c>
      <c r="J59" s="8">
        <f t="shared" si="1"/>
        <v>3297734.3458534749</v>
      </c>
      <c r="K59" s="78">
        <v>6</v>
      </c>
      <c r="L59" s="19">
        <v>225</v>
      </c>
      <c r="M59" s="19">
        <f t="shared" si="2"/>
        <v>1350</v>
      </c>
      <c r="N59" s="20">
        <f t="shared" si="3"/>
        <v>3299084.3458534749</v>
      </c>
      <c r="O59" s="25"/>
      <c r="R59" s="25"/>
    </row>
    <row r="60" spans="1:18" ht="15">
      <c r="A60" s="1" t="s">
        <v>88</v>
      </c>
      <c r="B60" s="10" t="s">
        <v>546</v>
      </c>
      <c r="D60" s="13">
        <f>+assessment!H60</f>
        <v>1.2599819361786756E-4</v>
      </c>
      <c r="F60" s="8">
        <f>+assessment!J60</f>
        <v>7509.8780200955707</v>
      </c>
      <c r="H60" s="8">
        <f t="shared" si="0"/>
        <v>-1877.4695050238927</v>
      </c>
      <c r="J60" s="8">
        <f t="shared" si="1"/>
        <v>5632.4085150716783</v>
      </c>
      <c r="K60" s="78">
        <v>0</v>
      </c>
      <c r="L60" s="19">
        <v>225</v>
      </c>
      <c r="M60" s="19">
        <f t="shared" si="2"/>
        <v>0</v>
      </c>
      <c r="N60" s="20">
        <f t="shared" si="3"/>
        <v>5632.4085150716783</v>
      </c>
      <c r="O60" s="25"/>
      <c r="R60" s="25"/>
    </row>
    <row r="61" spans="1:18" ht="15">
      <c r="A61" s="1" t="s">
        <v>89</v>
      </c>
      <c r="B61" s="1" t="s">
        <v>90</v>
      </c>
      <c r="D61" s="13">
        <f>+assessment!H61</f>
        <v>3.1646805271499861E-5</v>
      </c>
      <c r="F61" s="8">
        <f>+assessment!J61</f>
        <v>1886.2464650523277</v>
      </c>
      <c r="H61" s="8">
        <f t="shared" si="0"/>
        <v>-471.56161626308193</v>
      </c>
      <c r="J61" s="8">
        <f t="shared" si="1"/>
        <v>1414.6848487892457</v>
      </c>
      <c r="K61" s="78">
        <v>0</v>
      </c>
      <c r="L61" s="19">
        <v>225</v>
      </c>
      <c r="M61" s="19">
        <f t="shared" si="2"/>
        <v>0</v>
      </c>
      <c r="N61" s="20">
        <f t="shared" si="3"/>
        <v>1414.6848487892457</v>
      </c>
      <c r="O61" s="25"/>
      <c r="R61" s="25"/>
    </row>
    <row r="62" spans="1:18" ht="15">
      <c r="A62" s="1" t="s">
        <v>91</v>
      </c>
      <c r="B62" s="1" t="s">
        <v>92</v>
      </c>
      <c r="D62" s="13">
        <f>+assessment!H62</f>
        <v>5.568114355894732E-5</v>
      </c>
      <c r="F62" s="8">
        <f>+assessment!J62</f>
        <v>3318.7665960936943</v>
      </c>
      <c r="H62" s="8">
        <f t="shared" si="0"/>
        <v>-829.69164902342357</v>
      </c>
      <c r="J62" s="8">
        <f t="shared" si="1"/>
        <v>2489.0749470702708</v>
      </c>
      <c r="K62" s="78">
        <v>2</v>
      </c>
      <c r="L62" s="19">
        <v>225</v>
      </c>
      <c r="M62" s="19">
        <f t="shared" si="2"/>
        <v>450</v>
      </c>
      <c r="N62" s="20">
        <f t="shared" si="3"/>
        <v>2939.0749470702708</v>
      </c>
      <c r="O62" s="25"/>
      <c r="R62" s="25"/>
    </row>
    <row r="63" spans="1:18" ht="15">
      <c r="A63" s="1" t="s">
        <v>478</v>
      </c>
      <c r="B63" s="1" t="s">
        <v>479</v>
      </c>
      <c r="D63" s="13">
        <f>+assessment!H63</f>
        <v>2.3284313512482633E-4</v>
      </c>
      <c r="F63" s="8">
        <f>+assessment!J63</f>
        <v>13878.163586276267</v>
      </c>
      <c r="H63" s="8">
        <f t="shared" si="0"/>
        <v>-3469.5408965690667</v>
      </c>
      <c r="J63" s="8">
        <f t="shared" si="1"/>
        <v>10408.622689707201</v>
      </c>
      <c r="K63" s="78">
        <v>2</v>
      </c>
      <c r="L63" s="19">
        <v>225</v>
      </c>
      <c r="M63" s="19">
        <f t="shared" si="2"/>
        <v>450</v>
      </c>
      <c r="N63" s="20">
        <f t="shared" si="3"/>
        <v>10858.622689707201</v>
      </c>
      <c r="O63" s="25"/>
      <c r="R63" s="25"/>
    </row>
    <row r="64" spans="1:18" ht="15">
      <c r="A64" s="1" t="s">
        <v>93</v>
      </c>
      <c r="B64" s="1" t="s">
        <v>480</v>
      </c>
      <c r="D64" s="13">
        <f>+assessment!H64</f>
        <v>9.810115895226906E-5</v>
      </c>
      <c r="F64" s="8">
        <f>+assessment!J64</f>
        <v>5847.1293612027885</v>
      </c>
      <c r="H64" s="8">
        <f t="shared" si="0"/>
        <v>-1461.7823403006971</v>
      </c>
      <c r="J64" s="8">
        <f t="shared" si="1"/>
        <v>4385.3470209020916</v>
      </c>
      <c r="K64" s="78">
        <v>2</v>
      </c>
      <c r="L64" s="19">
        <v>225</v>
      </c>
      <c r="M64" s="19">
        <f t="shared" si="2"/>
        <v>450</v>
      </c>
      <c r="N64" s="20">
        <f t="shared" si="3"/>
        <v>4835.3470209020916</v>
      </c>
      <c r="O64" s="25"/>
      <c r="R64" s="25"/>
    </row>
    <row r="65" spans="1:18" ht="15">
      <c r="A65" s="1" t="s">
        <v>94</v>
      </c>
      <c r="B65" s="1" t="s">
        <v>95</v>
      </c>
      <c r="D65" s="13">
        <f>+assessment!H65</f>
        <v>7.4802658794844486E-4</v>
      </c>
      <c r="F65" s="8">
        <f>+assessment!J65</f>
        <v>44584.674351113026</v>
      </c>
      <c r="H65" s="8">
        <f t="shared" si="0"/>
        <v>-11146.168587778257</v>
      </c>
      <c r="J65" s="8">
        <f t="shared" si="1"/>
        <v>33438.505763334768</v>
      </c>
      <c r="K65" s="78">
        <v>0</v>
      </c>
      <c r="L65" s="19">
        <v>225</v>
      </c>
      <c r="M65" s="19">
        <f t="shared" si="2"/>
        <v>0</v>
      </c>
      <c r="N65" s="20">
        <f t="shared" si="3"/>
        <v>33438.505763334768</v>
      </c>
      <c r="O65" s="25"/>
      <c r="R65" s="25"/>
    </row>
    <row r="66" spans="1:18" ht="15">
      <c r="A66" s="1" t="s">
        <v>96</v>
      </c>
      <c r="B66" s="1" t="s">
        <v>97</v>
      </c>
      <c r="D66" s="13">
        <f>+assessment!H66</f>
        <v>1.2197773802061804E-3</v>
      </c>
      <c r="F66" s="8">
        <f>+assessment!J66</f>
        <v>72702.465598849158</v>
      </c>
      <c r="H66" s="8">
        <f t="shared" si="0"/>
        <v>-18175.616399712289</v>
      </c>
      <c r="J66" s="8">
        <f t="shared" si="1"/>
        <v>54526.849199136865</v>
      </c>
      <c r="K66" s="78">
        <v>1</v>
      </c>
      <c r="L66" s="19">
        <v>225</v>
      </c>
      <c r="M66" s="19">
        <f t="shared" si="2"/>
        <v>225</v>
      </c>
      <c r="N66" s="20">
        <f t="shared" si="3"/>
        <v>54751.849199136865</v>
      </c>
      <c r="O66" s="25"/>
      <c r="R66" s="25"/>
    </row>
    <row r="67" spans="1:18" ht="15">
      <c r="A67" s="1" t="s">
        <v>98</v>
      </c>
      <c r="B67" s="1" t="s">
        <v>99</v>
      </c>
      <c r="D67" s="13">
        <f>+assessment!H67</f>
        <v>2.8729796365091599E-3</v>
      </c>
      <c r="F67" s="8">
        <f>+assessment!J67</f>
        <v>171238.3805266133</v>
      </c>
      <c r="H67" s="8">
        <f t="shared" si="0"/>
        <v>-42809.595131653325</v>
      </c>
      <c r="J67" s="8">
        <f t="shared" si="1"/>
        <v>128428.78539495997</v>
      </c>
      <c r="K67" s="78">
        <v>3</v>
      </c>
      <c r="L67" s="19">
        <v>225</v>
      </c>
      <c r="M67" s="19">
        <f t="shared" si="2"/>
        <v>675</v>
      </c>
      <c r="N67" s="20">
        <f t="shared" si="3"/>
        <v>129103.78539495997</v>
      </c>
      <c r="O67" s="25"/>
      <c r="R67" s="25"/>
    </row>
    <row r="68" spans="1:18" ht="15">
      <c r="A68" s="1" t="s">
        <v>100</v>
      </c>
      <c r="B68" s="1" t="s">
        <v>518</v>
      </c>
      <c r="D68" s="13">
        <f>+assessment!H68</f>
        <v>1.623794409803158E-3</v>
      </c>
      <c r="F68" s="8">
        <f>+assessment!J68</f>
        <v>96783.117258956627</v>
      </c>
      <c r="H68" s="8">
        <f t="shared" si="0"/>
        <v>-24195.779314739157</v>
      </c>
      <c r="J68" s="8">
        <f t="shared" si="1"/>
        <v>72587.337944217463</v>
      </c>
      <c r="K68" s="78">
        <v>4</v>
      </c>
      <c r="L68" s="19">
        <v>225</v>
      </c>
      <c r="M68" s="19">
        <f t="shared" si="2"/>
        <v>900</v>
      </c>
      <c r="N68" s="20">
        <f t="shared" si="3"/>
        <v>73487.337944217463</v>
      </c>
      <c r="O68" s="25"/>
      <c r="R68" s="25"/>
    </row>
    <row r="69" spans="1:18" ht="15">
      <c r="A69" s="1" t="s">
        <v>101</v>
      </c>
      <c r="B69" s="1" t="s">
        <v>102</v>
      </c>
      <c r="D69" s="13">
        <f>+assessment!H69</f>
        <v>4.9160919896708635E-5</v>
      </c>
      <c r="F69" s="8">
        <f>+assessment!J69</f>
        <v>2930.1413074196385</v>
      </c>
      <c r="H69" s="8">
        <f t="shared" si="0"/>
        <v>-732.53532685490961</v>
      </c>
      <c r="J69" s="8">
        <f t="shared" si="1"/>
        <v>2197.6059805647287</v>
      </c>
      <c r="K69" s="78">
        <v>0</v>
      </c>
      <c r="L69" s="19">
        <v>225</v>
      </c>
      <c r="M69" s="19">
        <f t="shared" si="2"/>
        <v>0</v>
      </c>
      <c r="N69" s="20">
        <f t="shared" si="3"/>
        <v>2197.6059805647287</v>
      </c>
      <c r="O69" s="25"/>
      <c r="R69" s="25"/>
    </row>
    <row r="70" spans="1:18" ht="15">
      <c r="A70" s="1" t="s">
        <v>103</v>
      </c>
      <c r="B70" s="1" t="s">
        <v>104</v>
      </c>
      <c r="D70" s="13">
        <f>+assessment!H70</f>
        <v>1.465671660875574E-4</v>
      </c>
      <c r="F70" s="8">
        <f>+assessment!J70</f>
        <v>8735.8517409138149</v>
      </c>
      <c r="H70" s="8">
        <f t="shared" si="0"/>
        <v>-2183.9629352284537</v>
      </c>
      <c r="J70" s="8">
        <f t="shared" si="1"/>
        <v>6551.8888056853611</v>
      </c>
      <c r="K70" s="78">
        <v>0</v>
      </c>
      <c r="L70" s="19">
        <v>225</v>
      </c>
      <c r="M70" s="19">
        <f t="shared" si="2"/>
        <v>0</v>
      </c>
      <c r="N70" s="20">
        <f t="shared" si="3"/>
        <v>6551.8888056853611</v>
      </c>
      <c r="O70" s="25"/>
      <c r="R70" s="25"/>
    </row>
    <row r="71" spans="1:18" ht="15">
      <c r="A71" s="1" t="s">
        <v>105</v>
      </c>
      <c r="B71" s="1" t="s">
        <v>106</v>
      </c>
      <c r="D71" s="13">
        <f>+assessment!H71</f>
        <v>1.896563166521586E-3</v>
      </c>
      <c r="F71" s="8">
        <f>+assessment!J71</f>
        <v>113040.97010453924</v>
      </c>
      <c r="H71" s="8">
        <f t="shared" ref="H71:H134" si="4">-F71*0.25</f>
        <v>-28260.242526134811</v>
      </c>
      <c r="J71" s="8">
        <f t="shared" ref="J71:J134" si="5">SUM(F71:H71)</f>
        <v>84780.727578404432</v>
      </c>
      <c r="K71" s="78">
        <v>3</v>
      </c>
      <c r="L71" s="19">
        <v>225</v>
      </c>
      <c r="M71" s="19">
        <f t="shared" si="2"/>
        <v>675</v>
      </c>
      <c r="N71" s="20">
        <f t="shared" si="3"/>
        <v>85455.727578404432</v>
      </c>
      <c r="O71" s="25"/>
      <c r="R71" s="25"/>
    </row>
    <row r="72" spans="1:18" ht="15">
      <c r="A72" s="1" t="s">
        <v>107</v>
      </c>
      <c r="B72" s="1" t="s">
        <v>108</v>
      </c>
      <c r="D72" s="13">
        <f>+assessment!H72</f>
        <v>3.0640439808270042E-5</v>
      </c>
      <c r="F72" s="8">
        <f>+assessment!J72</f>
        <v>1826.2640029591475</v>
      </c>
      <c r="H72" s="8">
        <f t="shared" si="4"/>
        <v>-456.56600073978689</v>
      </c>
      <c r="J72" s="8">
        <f t="shared" si="5"/>
        <v>1369.6980022193607</v>
      </c>
      <c r="K72" s="78">
        <v>0</v>
      </c>
      <c r="L72" s="19">
        <v>225</v>
      </c>
      <c r="M72" s="19">
        <f t="shared" ref="M72:M135" si="6">SUM(K72*L72)</f>
        <v>0</v>
      </c>
      <c r="N72" s="20">
        <f t="shared" ref="N72:N135" si="7">J72+M72</f>
        <v>1369.6980022193607</v>
      </c>
      <c r="O72" s="25"/>
      <c r="R72" s="25"/>
    </row>
    <row r="73" spans="1:18" ht="15">
      <c r="A73" s="1" t="s">
        <v>109</v>
      </c>
      <c r="B73" s="1" t="s">
        <v>553</v>
      </c>
      <c r="D73" s="13">
        <f>+assessment!H73</f>
        <v>4.8896592226818232E-5</v>
      </c>
      <c r="F73" s="8">
        <f>+assessment!J73</f>
        <v>2914.3865691871729</v>
      </c>
      <c r="H73" s="8">
        <f t="shared" si="4"/>
        <v>-728.59664229679322</v>
      </c>
      <c r="J73" s="8">
        <f t="shared" si="5"/>
        <v>2185.7899268903798</v>
      </c>
      <c r="K73" s="78">
        <v>0</v>
      </c>
      <c r="L73" s="19">
        <v>225</v>
      </c>
      <c r="M73" s="19">
        <f t="shared" si="6"/>
        <v>0</v>
      </c>
      <c r="N73" s="20">
        <f t="shared" si="7"/>
        <v>2185.7899268903798</v>
      </c>
      <c r="O73" s="25"/>
      <c r="R73" s="25"/>
    </row>
    <row r="74" spans="1:18" ht="15">
      <c r="A74" s="1" t="s">
        <v>110</v>
      </c>
      <c r="B74" s="1" t="s">
        <v>111</v>
      </c>
      <c r="D74" s="13">
        <f>+assessment!H74</f>
        <v>9.412140859544005E-5</v>
      </c>
      <c r="F74" s="8">
        <f>+assessment!J74</f>
        <v>5609.9240579199377</v>
      </c>
      <c r="H74" s="8">
        <f t="shared" si="4"/>
        <v>-1402.4810144799844</v>
      </c>
      <c r="J74" s="8">
        <f t="shared" si="5"/>
        <v>4207.4430434399528</v>
      </c>
      <c r="K74" s="78">
        <v>0</v>
      </c>
      <c r="L74" s="19">
        <v>225</v>
      </c>
      <c r="M74" s="19">
        <f t="shared" si="6"/>
        <v>0</v>
      </c>
      <c r="N74" s="20">
        <f t="shared" si="7"/>
        <v>4207.4430434399528</v>
      </c>
      <c r="O74" s="25"/>
      <c r="R74" s="25"/>
    </row>
    <row r="75" spans="1:18" ht="15">
      <c r="A75" s="1" t="s">
        <v>112</v>
      </c>
      <c r="B75" s="1" t="s">
        <v>113</v>
      </c>
      <c r="D75" s="13">
        <f>+assessment!H75</f>
        <v>5.1587670725113233E-5</v>
      </c>
      <c r="F75" s="8">
        <f>+assessment!J75</f>
        <v>3074.7830850768382</v>
      </c>
      <c r="H75" s="8">
        <f t="shared" si="4"/>
        <v>-768.69577126920956</v>
      </c>
      <c r="J75" s="8">
        <f t="shared" si="5"/>
        <v>2306.0873138076286</v>
      </c>
      <c r="K75" s="78">
        <v>1</v>
      </c>
      <c r="L75" s="19">
        <v>225</v>
      </c>
      <c r="M75" s="19">
        <f t="shared" si="6"/>
        <v>225</v>
      </c>
      <c r="N75" s="20">
        <f t="shared" si="7"/>
        <v>2531.0873138076286</v>
      </c>
      <c r="O75" s="25"/>
      <c r="R75" s="25"/>
    </row>
    <row r="76" spans="1:18" ht="15">
      <c r="A76" s="1" t="s">
        <v>114</v>
      </c>
      <c r="B76" s="1" t="s">
        <v>115</v>
      </c>
      <c r="D76" s="13">
        <f>+assessment!H76</f>
        <v>4.2567068568553088E-4</v>
      </c>
      <c r="F76" s="8">
        <f>+assessment!J76</f>
        <v>25371.275844826523</v>
      </c>
      <c r="H76" s="8">
        <f t="shared" si="4"/>
        <v>-6342.8189612066308</v>
      </c>
      <c r="J76" s="8">
        <f t="shared" si="5"/>
        <v>19028.456883619892</v>
      </c>
      <c r="K76" s="78">
        <v>1</v>
      </c>
      <c r="L76" s="19">
        <v>225</v>
      </c>
      <c r="M76" s="19">
        <f t="shared" si="6"/>
        <v>225</v>
      </c>
      <c r="N76" s="20">
        <f t="shared" si="7"/>
        <v>19253.456883619892</v>
      </c>
      <c r="O76" s="25"/>
      <c r="R76" s="25"/>
    </row>
    <row r="77" spans="1:18" ht="15">
      <c r="A77" s="1" t="s">
        <v>116</v>
      </c>
      <c r="B77" s="1" t="s">
        <v>117</v>
      </c>
      <c r="D77" s="13">
        <f>+assessment!H77</f>
        <v>2.4625701342744618E-5</v>
      </c>
      <c r="F77" s="8">
        <f>+assessment!J77</f>
        <v>1467.7671792993895</v>
      </c>
      <c r="H77" s="8">
        <f t="shared" si="4"/>
        <v>-366.94179482484736</v>
      </c>
      <c r="J77" s="8">
        <f t="shared" si="5"/>
        <v>1100.825384474542</v>
      </c>
      <c r="K77" s="78">
        <v>1</v>
      </c>
      <c r="L77" s="19">
        <v>225</v>
      </c>
      <c r="M77" s="19">
        <f t="shared" si="6"/>
        <v>225</v>
      </c>
      <c r="N77" s="20">
        <f t="shared" si="7"/>
        <v>1325.825384474542</v>
      </c>
      <c r="O77" s="25"/>
      <c r="R77" s="25"/>
    </row>
    <row r="78" spans="1:18" ht="15">
      <c r="A78" s="1" t="s">
        <v>118</v>
      </c>
      <c r="B78" s="1" t="s">
        <v>119</v>
      </c>
      <c r="D78" s="13">
        <f>+assessment!H78</f>
        <v>6.1449237014905072E-5</v>
      </c>
      <c r="F78" s="8">
        <f>+assessment!J78</f>
        <v>3662.562622202845</v>
      </c>
      <c r="H78" s="8">
        <f t="shared" si="4"/>
        <v>-915.64065555071124</v>
      </c>
      <c r="J78" s="8">
        <f t="shared" si="5"/>
        <v>2746.921966652134</v>
      </c>
      <c r="K78" s="78">
        <v>3</v>
      </c>
      <c r="L78" s="19">
        <v>225</v>
      </c>
      <c r="M78" s="19">
        <f t="shared" si="6"/>
        <v>675</v>
      </c>
      <c r="N78" s="20">
        <f t="shared" si="7"/>
        <v>3421.921966652134</v>
      </c>
      <c r="O78" s="25"/>
      <c r="R78" s="25"/>
    </row>
    <row r="79" spans="1:18" ht="15">
      <c r="A79" s="1" t="s">
        <v>120</v>
      </c>
      <c r="B79" s="1" t="s">
        <v>486</v>
      </c>
      <c r="D79" s="13">
        <f>+assessment!H79</f>
        <v>3.1113078758105735E-5</v>
      </c>
      <c r="F79" s="8">
        <f>+assessment!J79</f>
        <v>1854.4347311171803</v>
      </c>
      <c r="H79" s="8">
        <f t="shared" si="4"/>
        <v>-463.60868277929507</v>
      </c>
      <c r="J79" s="8">
        <f t="shared" si="5"/>
        <v>1390.8260483378851</v>
      </c>
      <c r="K79" s="78">
        <v>0</v>
      </c>
      <c r="L79" s="19">
        <v>225</v>
      </c>
      <c r="M79" s="19">
        <f t="shared" si="6"/>
        <v>0</v>
      </c>
      <c r="N79" s="20">
        <f t="shared" si="7"/>
        <v>1390.8260483378851</v>
      </c>
      <c r="O79" s="25"/>
      <c r="R79" s="25"/>
    </row>
    <row r="80" spans="1:18" ht="15">
      <c r="A80" s="1" t="s">
        <v>121</v>
      </c>
      <c r="B80" s="1" t="s">
        <v>122</v>
      </c>
      <c r="D80" s="13">
        <f>+assessment!H80</f>
        <v>1.512672350675642E-4</v>
      </c>
      <c r="F80" s="8">
        <f>+assessment!J80</f>
        <v>9015.9902390333682</v>
      </c>
      <c r="H80" s="8">
        <f t="shared" si="4"/>
        <v>-2253.997559758342</v>
      </c>
      <c r="J80" s="8">
        <f t="shared" si="5"/>
        <v>6761.9926792750266</v>
      </c>
      <c r="K80" s="78">
        <v>0</v>
      </c>
      <c r="L80" s="19">
        <v>225</v>
      </c>
      <c r="M80" s="19">
        <f t="shared" si="6"/>
        <v>0</v>
      </c>
      <c r="N80" s="20">
        <f t="shared" si="7"/>
        <v>6761.9926792750266</v>
      </c>
      <c r="O80" s="25"/>
      <c r="R80" s="25"/>
    </row>
    <row r="81" spans="1:18" ht="15">
      <c r="A81" s="1" t="s">
        <v>470</v>
      </c>
      <c r="B81" s="1" t="s">
        <v>519</v>
      </c>
      <c r="D81" s="13">
        <f>+assessment!H81</f>
        <v>7.836785708612378E-6</v>
      </c>
      <c r="F81" s="8">
        <f>+assessment!J81</f>
        <v>467.09641663435178</v>
      </c>
      <c r="H81" s="8">
        <f t="shared" si="4"/>
        <v>-116.77410415858795</v>
      </c>
      <c r="J81" s="8">
        <f t="shared" si="5"/>
        <v>350.32231247576385</v>
      </c>
      <c r="K81" s="78">
        <v>0</v>
      </c>
      <c r="L81" s="19">
        <v>225</v>
      </c>
      <c r="M81" s="19">
        <f t="shared" si="6"/>
        <v>0</v>
      </c>
      <c r="N81" s="20">
        <f t="shared" si="7"/>
        <v>350.32231247576385</v>
      </c>
      <c r="O81" s="25"/>
      <c r="R81" s="25"/>
    </row>
    <row r="82" spans="1:18" ht="15">
      <c r="A82" s="1" t="s">
        <v>123</v>
      </c>
      <c r="B82" s="1" t="s">
        <v>481</v>
      </c>
      <c r="D82" s="13">
        <f>+assessment!H82</f>
        <v>3.0515828602934906E-4</v>
      </c>
      <c r="F82" s="8">
        <f>+assessment!J82</f>
        <v>18188.367936862738</v>
      </c>
      <c r="H82" s="8">
        <f t="shared" si="4"/>
        <v>-4547.0919842156845</v>
      </c>
      <c r="J82" s="8">
        <f t="shared" si="5"/>
        <v>13641.275952647055</v>
      </c>
      <c r="K82" s="78">
        <v>3</v>
      </c>
      <c r="L82" s="19">
        <v>225</v>
      </c>
      <c r="M82" s="19">
        <f t="shared" si="6"/>
        <v>675</v>
      </c>
      <c r="N82" s="20">
        <f t="shared" si="7"/>
        <v>14316.275952647055</v>
      </c>
      <c r="O82" s="25"/>
      <c r="R82" s="25"/>
    </row>
    <row r="83" spans="1:18" ht="15">
      <c r="A83" s="1" t="s">
        <v>124</v>
      </c>
      <c r="B83" s="1" t="s">
        <v>125</v>
      </c>
      <c r="D83" s="13">
        <f>+assessment!H83</f>
        <v>6.4100952453361419E-5</v>
      </c>
      <c r="F83" s="8">
        <f>+assessment!J83</f>
        <v>3820.6129792358001</v>
      </c>
      <c r="H83" s="8">
        <f t="shared" si="4"/>
        <v>-955.15324480895003</v>
      </c>
      <c r="J83" s="8">
        <f t="shared" si="5"/>
        <v>2865.45973442685</v>
      </c>
      <c r="K83" s="78">
        <v>0</v>
      </c>
      <c r="L83" s="19">
        <v>225</v>
      </c>
      <c r="M83" s="19">
        <f t="shared" si="6"/>
        <v>0</v>
      </c>
      <c r="N83" s="20">
        <f t="shared" si="7"/>
        <v>2865.45973442685</v>
      </c>
      <c r="O83" s="25"/>
      <c r="R83" s="25"/>
    </row>
    <row r="84" spans="1:18" ht="15">
      <c r="A84" s="1" t="s">
        <v>126</v>
      </c>
      <c r="B84" s="1" t="s">
        <v>520</v>
      </c>
      <c r="D84" s="13">
        <f>+assessment!H84</f>
        <v>1.964339687491268E-4</v>
      </c>
      <c r="F84" s="8">
        <f>+assessment!J84</f>
        <v>11708.065821826298</v>
      </c>
      <c r="H84" s="8">
        <f t="shared" si="4"/>
        <v>-2927.0164554565745</v>
      </c>
      <c r="J84" s="8">
        <f t="shared" si="5"/>
        <v>8781.0493663697234</v>
      </c>
      <c r="K84" s="78">
        <v>2</v>
      </c>
      <c r="L84" s="19">
        <v>225</v>
      </c>
      <c r="M84" s="19">
        <f t="shared" si="6"/>
        <v>450</v>
      </c>
      <c r="N84" s="20">
        <f t="shared" si="7"/>
        <v>9231.0493663697234</v>
      </c>
      <c r="O84" s="25"/>
      <c r="R84" s="25"/>
    </row>
    <row r="85" spans="1:18" ht="15">
      <c r="A85" s="1" t="s">
        <v>127</v>
      </c>
      <c r="B85" s="1" t="s">
        <v>128</v>
      </c>
      <c r="D85" s="13">
        <f>+assessment!H85</f>
        <v>1.5512264409139674E-5</v>
      </c>
      <c r="F85" s="8">
        <f>+assessment!J85</f>
        <v>924.57844182608096</v>
      </c>
      <c r="H85" s="8">
        <f t="shared" si="4"/>
        <v>-231.14461045652024</v>
      </c>
      <c r="J85" s="8">
        <f t="shared" si="5"/>
        <v>693.43383136956072</v>
      </c>
      <c r="K85" s="78">
        <v>0</v>
      </c>
      <c r="L85" s="19">
        <v>225</v>
      </c>
      <c r="M85" s="19">
        <f t="shared" si="6"/>
        <v>0</v>
      </c>
      <c r="N85" s="20">
        <f t="shared" si="7"/>
        <v>693.43383136956072</v>
      </c>
      <c r="O85" s="25"/>
      <c r="R85" s="25"/>
    </row>
    <row r="86" spans="1:18" ht="15">
      <c r="A86" s="1" t="s">
        <v>554</v>
      </c>
      <c r="B86" s="1" t="s">
        <v>555</v>
      </c>
      <c r="D86" s="13">
        <f>+assessment!H86</f>
        <v>7.2231797500200854E-5</v>
      </c>
      <c r="F86" s="8">
        <f>+assessment!J86</f>
        <v>4305.236232544119</v>
      </c>
      <c r="H86" s="8">
        <f t="shared" si="4"/>
        <v>-1076.3090581360298</v>
      </c>
      <c r="J86" s="8">
        <f t="shared" si="5"/>
        <v>3228.9271744080893</v>
      </c>
      <c r="K86" s="78">
        <v>1</v>
      </c>
      <c r="L86" s="19">
        <v>225</v>
      </c>
      <c r="M86" s="19">
        <f t="shared" si="6"/>
        <v>225</v>
      </c>
      <c r="N86" s="20">
        <f t="shared" si="7"/>
        <v>3453.9271744080893</v>
      </c>
      <c r="O86" s="25"/>
      <c r="R86" s="25"/>
    </row>
    <row r="87" spans="1:18" ht="15">
      <c r="A87" s="1" t="s">
        <v>129</v>
      </c>
      <c r="B87" s="1" t="s">
        <v>130</v>
      </c>
      <c r="D87" s="13">
        <f>+assessment!H87</f>
        <v>1.6206535377745755E-5</v>
      </c>
      <c r="F87" s="8">
        <f>+assessment!J87</f>
        <v>965.95911671843828</v>
      </c>
      <c r="H87" s="8">
        <f t="shared" si="4"/>
        <v>-241.48977917960957</v>
      </c>
      <c r="J87" s="8">
        <f t="shared" si="5"/>
        <v>724.46933753882877</v>
      </c>
      <c r="K87" s="78">
        <v>1</v>
      </c>
      <c r="L87" s="19">
        <v>225</v>
      </c>
      <c r="M87" s="19">
        <f t="shared" si="6"/>
        <v>225</v>
      </c>
      <c r="N87" s="20">
        <f t="shared" si="7"/>
        <v>949.46933753882877</v>
      </c>
      <c r="O87" s="25"/>
      <c r="R87" s="25"/>
    </row>
    <row r="88" spans="1:18" ht="15">
      <c r="A88" s="1" t="s">
        <v>131</v>
      </c>
      <c r="B88" s="1" t="s">
        <v>132</v>
      </c>
      <c r="D88" s="13">
        <f>+assessment!H88</f>
        <v>7.209843564027266E-6</v>
      </c>
      <c r="F88" s="8">
        <f>+assessment!J88</f>
        <v>429.72874574717457</v>
      </c>
      <c r="H88" s="8">
        <f t="shared" si="4"/>
        <v>-107.43218643679364</v>
      </c>
      <c r="J88" s="8">
        <f t="shared" si="5"/>
        <v>322.29655931038093</v>
      </c>
      <c r="K88" s="78">
        <v>0</v>
      </c>
      <c r="L88" s="19">
        <v>225</v>
      </c>
      <c r="M88" s="19">
        <f t="shared" si="6"/>
        <v>0</v>
      </c>
      <c r="N88" s="20">
        <f t="shared" si="7"/>
        <v>322.29655931038093</v>
      </c>
      <c r="O88" s="25"/>
      <c r="R88" s="25"/>
    </row>
    <row r="89" spans="1:18" ht="15">
      <c r="A89" s="1" t="s">
        <v>133</v>
      </c>
      <c r="B89" s="1" t="s">
        <v>134</v>
      </c>
      <c r="D89" s="13">
        <f>+assessment!H89</f>
        <v>1.8846593918956262E-4</v>
      </c>
      <c r="F89" s="8">
        <f>+assessment!J89</f>
        <v>11233.146869937791</v>
      </c>
      <c r="H89" s="8">
        <f t="shared" si="4"/>
        <v>-2808.2867174844478</v>
      </c>
      <c r="J89" s="8">
        <f t="shared" si="5"/>
        <v>8424.8601524533442</v>
      </c>
      <c r="K89" s="78">
        <v>2</v>
      </c>
      <c r="L89" s="19">
        <v>225</v>
      </c>
      <c r="M89" s="19">
        <f t="shared" si="6"/>
        <v>450</v>
      </c>
      <c r="N89" s="20">
        <f t="shared" si="7"/>
        <v>8874.8601524533442</v>
      </c>
      <c r="O89" s="25"/>
      <c r="R89" s="25"/>
    </row>
    <row r="90" spans="1:18" ht="15">
      <c r="A90" s="1" t="s">
        <v>135</v>
      </c>
      <c r="B90" s="1" t="s">
        <v>136</v>
      </c>
      <c r="D90" s="13">
        <f>+assessment!H90</f>
        <v>0.23504832385085689</v>
      </c>
      <c r="F90" s="8">
        <f>+assessment!J90</f>
        <v>14009599.584430378</v>
      </c>
      <c r="H90" s="8">
        <f t="shared" si="4"/>
        <v>-3502399.8961075945</v>
      </c>
      <c r="J90" s="8">
        <f t="shared" si="5"/>
        <v>10507199.688322783</v>
      </c>
      <c r="K90" s="78">
        <v>5</v>
      </c>
      <c r="L90" s="19">
        <v>225</v>
      </c>
      <c r="M90" s="19">
        <f t="shared" si="6"/>
        <v>1125</v>
      </c>
      <c r="N90" s="20">
        <f t="shared" si="7"/>
        <v>10508324.688322783</v>
      </c>
      <c r="O90" s="25"/>
      <c r="R90" s="25"/>
    </row>
    <row r="91" spans="1:18" ht="15">
      <c r="A91" s="1" t="s">
        <v>137</v>
      </c>
      <c r="B91" s="1" t="s">
        <v>473</v>
      </c>
      <c r="D91" s="13">
        <f>+assessment!H91</f>
        <v>3.2929275233860286E-2</v>
      </c>
      <c r="F91" s="8">
        <f>+assessment!J91</f>
        <v>1962685.6004495639</v>
      </c>
      <c r="H91" s="8">
        <f t="shared" si="4"/>
        <v>-490671.40011239098</v>
      </c>
      <c r="J91" s="8">
        <f t="shared" si="5"/>
        <v>1472014.200337173</v>
      </c>
      <c r="K91" s="78">
        <v>1</v>
      </c>
      <c r="L91" s="19">
        <v>225</v>
      </c>
      <c r="M91" s="19">
        <f t="shared" si="6"/>
        <v>225</v>
      </c>
      <c r="N91" s="20">
        <f t="shared" si="7"/>
        <v>1472239.200337173</v>
      </c>
      <c r="O91" s="25"/>
      <c r="R91" s="25"/>
    </row>
    <row r="92" spans="1:18" ht="15">
      <c r="A92" s="1" t="s">
        <v>138</v>
      </c>
      <c r="B92" s="1" t="s">
        <v>139</v>
      </c>
      <c r="D92" s="13">
        <f>+assessment!H92</f>
        <v>4.9778440026036763E-5</v>
      </c>
      <c r="F92" s="8">
        <f>+assessment!J92</f>
        <v>2966.947397356711</v>
      </c>
      <c r="H92" s="8">
        <f t="shared" si="4"/>
        <v>-741.73684933917775</v>
      </c>
      <c r="J92" s="8">
        <f t="shared" si="5"/>
        <v>2225.2105480175333</v>
      </c>
      <c r="K92" s="78">
        <v>0</v>
      </c>
      <c r="L92" s="19">
        <v>225</v>
      </c>
      <c r="M92" s="19">
        <f t="shared" si="6"/>
        <v>0</v>
      </c>
      <c r="N92" s="20">
        <f t="shared" si="7"/>
        <v>2225.2105480175333</v>
      </c>
      <c r="O92" s="25"/>
      <c r="R92" s="25"/>
    </row>
    <row r="93" spans="1:18" ht="15">
      <c r="A93" s="1" t="s">
        <v>472</v>
      </c>
      <c r="B93" s="1" t="s">
        <v>477</v>
      </c>
      <c r="D93" s="13">
        <f>+assessment!H93</f>
        <v>8.8138414980123599E-3</v>
      </c>
      <c r="F93" s="8">
        <f>+assessment!J93</f>
        <v>525331.93245036202</v>
      </c>
      <c r="H93" s="8">
        <f t="shared" si="4"/>
        <v>-131332.9831125905</v>
      </c>
      <c r="J93" s="8">
        <f t="shared" si="5"/>
        <v>393998.94933777151</v>
      </c>
      <c r="K93" s="78">
        <v>0</v>
      </c>
      <c r="L93" s="19">
        <v>225</v>
      </c>
      <c r="M93" s="19">
        <f t="shared" si="6"/>
        <v>0</v>
      </c>
      <c r="N93" s="20">
        <f t="shared" si="7"/>
        <v>393998.94933777151</v>
      </c>
      <c r="O93" s="25"/>
      <c r="R93" s="25"/>
    </row>
    <row r="94" spans="1:18" ht="15">
      <c r="A94" s="1" t="s">
        <v>492</v>
      </c>
      <c r="B94" s="1" t="s">
        <v>530</v>
      </c>
      <c r="D94" s="13">
        <f>+assessment!H94</f>
        <v>8.0661082053859413E-5</v>
      </c>
      <c r="F94" s="8">
        <f>+assessment!J94</f>
        <v>4807.6473939821881</v>
      </c>
      <c r="H94" s="8">
        <f t="shared" si="4"/>
        <v>-1201.911848495547</v>
      </c>
      <c r="J94" s="8">
        <f t="shared" si="5"/>
        <v>3605.7355454866411</v>
      </c>
      <c r="K94" s="78">
        <v>1</v>
      </c>
      <c r="L94" s="19">
        <v>225</v>
      </c>
      <c r="M94" s="19">
        <f t="shared" si="6"/>
        <v>225</v>
      </c>
      <c r="N94" s="20">
        <f t="shared" si="7"/>
        <v>3830.7355454866411</v>
      </c>
      <c r="O94" s="25"/>
      <c r="R94" s="25"/>
    </row>
    <row r="95" spans="1:18" ht="15">
      <c r="A95" s="1" t="s">
        <v>140</v>
      </c>
      <c r="B95" s="1" t="s">
        <v>141</v>
      </c>
      <c r="D95" s="13">
        <f>+assessment!H95</f>
        <v>1.8669117784305355E-3</v>
      </c>
      <c r="F95" s="8">
        <f>+assessment!J95</f>
        <v>111273.65661141369</v>
      </c>
      <c r="H95" s="8">
        <f t="shared" si="4"/>
        <v>-27818.414152853424</v>
      </c>
      <c r="J95" s="8">
        <f t="shared" si="5"/>
        <v>83455.242458560271</v>
      </c>
      <c r="K95" s="78">
        <v>2</v>
      </c>
      <c r="L95" s="19">
        <v>225</v>
      </c>
      <c r="M95" s="19">
        <f t="shared" si="6"/>
        <v>450</v>
      </c>
      <c r="N95" s="20">
        <f t="shared" si="7"/>
        <v>83905.242458560271</v>
      </c>
      <c r="O95" s="25"/>
      <c r="R95" s="25"/>
    </row>
    <row r="96" spans="1:18" ht="15">
      <c r="A96" s="1" t="s">
        <v>142</v>
      </c>
      <c r="B96" s="1" t="s">
        <v>143</v>
      </c>
      <c r="D96" s="13">
        <f>+assessment!H96</f>
        <v>1.1292774509784383E-3</v>
      </c>
      <c r="F96" s="8">
        <f>+assessment!J96</f>
        <v>67308.392796592365</v>
      </c>
      <c r="H96" s="8">
        <f t="shared" si="4"/>
        <v>-16827.098199148091</v>
      </c>
      <c r="J96" s="8">
        <f t="shared" si="5"/>
        <v>50481.29459744427</v>
      </c>
      <c r="K96" s="78">
        <v>2</v>
      </c>
      <c r="L96" s="19">
        <v>225</v>
      </c>
      <c r="M96" s="19">
        <f t="shared" si="6"/>
        <v>450</v>
      </c>
      <c r="N96" s="20">
        <f t="shared" si="7"/>
        <v>50931.29459744427</v>
      </c>
      <c r="O96" s="25"/>
      <c r="R96" s="25"/>
    </row>
    <row r="97" spans="1:18" ht="15">
      <c r="A97" s="1" t="s">
        <v>144</v>
      </c>
      <c r="B97" s="1" t="s">
        <v>145</v>
      </c>
      <c r="D97" s="13">
        <f>+assessment!H97</f>
        <v>3.2498659834506017E-5</v>
      </c>
      <c r="F97" s="8">
        <f>+assessment!J97</f>
        <v>1937.0196045343121</v>
      </c>
      <c r="H97" s="8">
        <f t="shared" si="4"/>
        <v>-484.25490113357802</v>
      </c>
      <c r="J97" s="8">
        <f t="shared" si="5"/>
        <v>1452.7647034007341</v>
      </c>
      <c r="K97" s="78">
        <v>0</v>
      </c>
      <c r="L97" s="19">
        <v>225</v>
      </c>
      <c r="M97" s="19">
        <f t="shared" si="6"/>
        <v>0</v>
      </c>
      <c r="N97" s="20">
        <f t="shared" si="7"/>
        <v>1452.7647034007341</v>
      </c>
      <c r="O97" s="25"/>
      <c r="R97" s="25"/>
    </row>
    <row r="98" spans="1:18" ht="15">
      <c r="A98" s="1" t="s">
        <v>146</v>
      </c>
      <c r="B98" s="1" t="s">
        <v>147</v>
      </c>
      <c r="D98" s="13">
        <f>+assessment!H98</f>
        <v>6.8119163421333695E-4</v>
      </c>
      <c r="F98" s="8">
        <f>+assessment!J98</f>
        <v>40601.106526707212</v>
      </c>
      <c r="H98" s="8">
        <f t="shared" si="4"/>
        <v>-10150.276631676803</v>
      </c>
      <c r="J98" s="8">
        <f t="shared" si="5"/>
        <v>30450.829895030409</v>
      </c>
      <c r="K98" s="78">
        <v>2</v>
      </c>
      <c r="L98" s="19">
        <v>225</v>
      </c>
      <c r="M98" s="19">
        <f t="shared" si="6"/>
        <v>450</v>
      </c>
      <c r="N98" s="20">
        <f t="shared" si="7"/>
        <v>30900.829895030409</v>
      </c>
      <c r="O98" s="25"/>
      <c r="R98" s="25"/>
    </row>
    <row r="99" spans="1:18" ht="15">
      <c r="A99" s="1" t="s">
        <v>148</v>
      </c>
      <c r="B99" s="1" t="s">
        <v>467</v>
      </c>
      <c r="D99" s="13">
        <f>+assessment!H99</f>
        <v>4.7676922428703736E-3</v>
      </c>
      <c r="F99" s="8">
        <f>+assessment!J99</f>
        <v>284169.05158102966</v>
      </c>
      <c r="H99" s="8">
        <f t="shared" si="4"/>
        <v>-71042.262895257416</v>
      </c>
      <c r="J99" s="8">
        <f t="shared" si="5"/>
        <v>213126.78868577225</v>
      </c>
      <c r="K99" s="78">
        <v>2</v>
      </c>
      <c r="L99" s="19">
        <v>225</v>
      </c>
      <c r="M99" s="19">
        <f t="shared" si="6"/>
        <v>450</v>
      </c>
      <c r="N99" s="20">
        <f t="shared" si="7"/>
        <v>213576.78868577225</v>
      </c>
      <c r="O99" s="25"/>
      <c r="R99" s="25"/>
    </row>
    <row r="100" spans="1:18" ht="15">
      <c r="A100" s="1" t="s">
        <v>149</v>
      </c>
      <c r="B100" s="1" t="s">
        <v>521</v>
      </c>
      <c r="D100" s="13">
        <f>+assessment!H100</f>
        <v>1.0141503892845665E-4</v>
      </c>
      <c r="F100" s="8">
        <f>+assessment!J100</f>
        <v>6044.646751570177</v>
      </c>
      <c r="H100" s="8">
        <f t="shared" si="4"/>
        <v>-1511.1616878925443</v>
      </c>
      <c r="J100" s="8">
        <f t="shared" si="5"/>
        <v>4533.4850636776328</v>
      </c>
      <c r="K100" s="78">
        <v>0</v>
      </c>
      <c r="L100" s="19">
        <v>225</v>
      </c>
      <c r="M100" s="19">
        <f t="shared" si="6"/>
        <v>0</v>
      </c>
      <c r="N100" s="20">
        <f t="shared" si="7"/>
        <v>4533.4850636776328</v>
      </c>
      <c r="O100" s="25"/>
      <c r="R100" s="25"/>
    </row>
    <row r="101" spans="1:18" ht="15">
      <c r="A101" s="1" t="s">
        <v>495</v>
      </c>
      <c r="B101" s="1" t="s">
        <v>496</v>
      </c>
      <c r="D101" s="13">
        <f>+assessment!H101</f>
        <v>2.3820199881522028E-3</v>
      </c>
      <c r="F101" s="8">
        <f>+assessment!J101</f>
        <v>141975.68265705503</v>
      </c>
      <c r="H101" s="8">
        <f t="shared" si="4"/>
        <v>-35493.920664263758</v>
      </c>
      <c r="J101" s="8">
        <f t="shared" si="5"/>
        <v>106481.76199279127</v>
      </c>
      <c r="K101" s="78">
        <v>2</v>
      </c>
      <c r="L101" s="19">
        <v>225</v>
      </c>
      <c r="M101" s="19">
        <f t="shared" si="6"/>
        <v>450</v>
      </c>
      <c r="N101" s="20">
        <f t="shared" si="7"/>
        <v>106931.76199279127</v>
      </c>
      <c r="O101" s="25"/>
      <c r="R101" s="25"/>
    </row>
    <row r="102" spans="1:18" ht="15">
      <c r="A102" s="1" t="s">
        <v>535</v>
      </c>
      <c r="B102" s="1" t="s">
        <v>536</v>
      </c>
      <c r="D102" s="13">
        <f>+assessment!H102</f>
        <v>4.4093507921747085E-2</v>
      </c>
      <c r="F102" s="8">
        <f>+assessment!J102</f>
        <v>2628108.0423638746</v>
      </c>
      <c r="H102" s="8">
        <f t="shared" si="4"/>
        <v>-657027.01059096865</v>
      </c>
      <c r="J102" s="8">
        <f t="shared" si="5"/>
        <v>1971081.031772906</v>
      </c>
      <c r="K102" s="78">
        <v>20</v>
      </c>
      <c r="L102" s="19">
        <v>225</v>
      </c>
      <c r="M102" s="19">
        <f t="shared" si="6"/>
        <v>4500</v>
      </c>
      <c r="N102" s="20">
        <f t="shared" si="7"/>
        <v>1975581.031772906</v>
      </c>
      <c r="O102" s="25"/>
      <c r="R102" s="25"/>
    </row>
    <row r="103" spans="1:18" ht="15">
      <c r="A103" s="1" t="s">
        <v>150</v>
      </c>
      <c r="B103" s="1" t="s">
        <v>151</v>
      </c>
      <c r="D103" s="13">
        <f>+assessment!H103</f>
        <v>0.33405800127435081</v>
      </c>
      <c r="F103" s="8">
        <f>+assessment!J103</f>
        <v>19910879.427493211</v>
      </c>
      <c r="H103" s="8">
        <f t="shared" si="4"/>
        <v>-4977719.8568733027</v>
      </c>
      <c r="J103" s="8">
        <f t="shared" si="5"/>
        <v>14933159.570619907</v>
      </c>
      <c r="K103" s="78">
        <v>15</v>
      </c>
      <c r="L103" s="19">
        <v>225</v>
      </c>
      <c r="M103" s="19">
        <f t="shared" si="6"/>
        <v>3375</v>
      </c>
      <c r="N103" s="20">
        <f t="shared" si="7"/>
        <v>14936534.570619907</v>
      </c>
      <c r="O103" s="25"/>
      <c r="R103" s="25"/>
    </row>
    <row r="104" spans="1:18" ht="15">
      <c r="A104" s="1" t="s">
        <v>498</v>
      </c>
      <c r="B104" s="1" t="s">
        <v>497</v>
      </c>
      <c r="D104" s="13">
        <f>+assessment!H104</f>
        <v>2.2386980685309308E-3</v>
      </c>
      <c r="F104" s="8">
        <f>+assessment!J104</f>
        <v>133433.25753923124</v>
      </c>
      <c r="H104" s="8">
        <f t="shared" si="4"/>
        <v>-33358.314384807811</v>
      </c>
      <c r="J104" s="8">
        <f t="shared" si="5"/>
        <v>100074.94315442344</v>
      </c>
      <c r="K104" s="78">
        <v>0</v>
      </c>
      <c r="L104" s="19">
        <v>225</v>
      </c>
      <c r="M104" s="19">
        <f t="shared" si="6"/>
        <v>0</v>
      </c>
      <c r="N104" s="20">
        <f t="shared" si="7"/>
        <v>100074.94315442344</v>
      </c>
      <c r="O104" s="25"/>
      <c r="R104" s="25"/>
    </row>
    <row r="105" spans="1:18" ht="15">
      <c r="A105" s="1" t="s">
        <v>152</v>
      </c>
      <c r="B105" s="1" t="s">
        <v>153</v>
      </c>
      <c r="D105" s="13">
        <f>+assessment!H105</f>
        <v>1.9949579797038943E-3</v>
      </c>
      <c r="F105" s="8">
        <f>+assessment!J105</f>
        <v>118905.60215672797</v>
      </c>
      <c r="H105" s="8">
        <f t="shared" si="4"/>
        <v>-29726.400539181992</v>
      </c>
      <c r="J105" s="8">
        <f t="shared" si="5"/>
        <v>89179.201617545972</v>
      </c>
      <c r="K105" s="78">
        <v>2</v>
      </c>
      <c r="L105" s="19">
        <v>225</v>
      </c>
      <c r="M105" s="19">
        <f t="shared" si="6"/>
        <v>450</v>
      </c>
      <c r="N105" s="20">
        <f t="shared" si="7"/>
        <v>89629.201617545972</v>
      </c>
      <c r="O105" s="25"/>
      <c r="R105" s="25"/>
    </row>
    <row r="106" spans="1:18" ht="15">
      <c r="A106" s="1" t="s">
        <v>566</v>
      </c>
      <c r="B106" s="1" t="s">
        <v>567</v>
      </c>
      <c r="D106" s="13">
        <f>+assessment!H106</f>
        <v>2.1644688035044754E-4</v>
      </c>
      <c r="F106" s="8">
        <f>+assessment!J106</f>
        <v>12900.896612787426</v>
      </c>
      <c r="H106" s="8">
        <f t="shared" si="4"/>
        <v>-3225.2241531968566</v>
      </c>
      <c r="J106" s="8">
        <f t="shared" si="5"/>
        <v>9675.6724595905689</v>
      </c>
      <c r="K106" s="78">
        <v>0</v>
      </c>
      <c r="L106" s="19">
        <v>225</v>
      </c>
      <c r="M106" s="19">
        <f t="shared" si="6"/>
        <v>0</v>
      </c>
      <c r="N106" s="20">
        <f t="shared" si="7"/>
        <v>9675.6724595905689</v>
      </c>
      <c r="O106" s="25"/>
      <c r="R106" s="25"/>
    </row>
    <row r="107" spans="1:18" ht="15">
      <c r="A107" s="1" t="s">
        <v>154</v>
      </c>
      <c r="B107" s="1" t="s">
        <v>155</v>
      </c>
      <c r="D107" s="13">
        <f>+assessment!H107</f>
        <v>3.0461063808054304E-3</v>
      </c>
      <c r="F107" s="8">
        <f>+assessment!J107</f>
        <v>181557.26442763529</v>
      </c>
      <c r="H107" s="8">
        <f t="shared" si="4"/>
        <v>-45389.316106908824</v>
      </c>
      <c r="J107" s="8">
        <f t="shared" si="5"/>
        <v>136167.94832072646</v>
      </c>
      <c r="K107" s="78">
        <v>1</v>
      </c>
      <c r="L107" s="19">
        <v>225</v>
      </c>
      <c r="M107" s="19">
        <f t="shared" si="6"/>
        <v>225</v>
      </c>
      <c r="N107" s="20">
        <f t="shared" si="7"/>
        <v>136392.94832072646</v>
      </c>
      <c r="O107" s="25"/>
      <c r="R107" s="25"/>
    </row>
    <row r="108" spans="1:18" ht="15">
      <c r="A108" s="1" t="s">
        <v>156</v>
      </c>
      <c r="B108" s="1" t="s">
        <v>157</v>
      </c>
      <c r="D108" s="13">
        <f>+assessment!H108</f>
        <v>3.8594616124344406E-3</v>
      </c>
      <c r="F108" s="8">
        <f>+assessment!J108</f>
        <v>230035.72591308833</v>
      </c>
      <c r="H108" s="8">
        <f t="shared" si="4"/>
        <v>-57508.931478272083</v>
      </c>
      <c r="J108" s="8">
        <f t="shared" si="5"/>
        <v>172526.79443481626</v>
      </c>
      <c r="K108" s="78">
        <v>4</v>
      </c>
      <c r="L108" s="19">
        <v>225</v>
      </c>
      <c r="M108" s="19">
        <f t="shared" si="6"/>
        <v>900</v>
      </c>
      <c r="N108" s="20">
        <f t="shared" si="7"/>
        <v>173426.79443481626</v>
      </c>
      <c r="O108" s="25"/>
      <c r="R108" s="25"/>
    </row>
    <row r="109" spans="1:18" ht="15">
      <c r="A109" s="1" t="s">
        <v>158</v>
      </c>
      <c r="B109" s="1" t="s">
        <v>159</v>
      </c>
      <c r="D109" s="13">
        <f>+assessment!H109</f>
        <v>1.9402370642270819E-2</v>
      </c>
      <c r="F109" s="8">
        <f>+assessment!J109</f>
        <v>1156440.6809358767</v>
      </c>
      <c r="H109" s="8">
        <f t="shared" si="4"/>
        <v>-289110.17023396917</v>
      </c>
      <c r="J109" s="8">
        <f t="shared" si="5"/>
        <v>867330.51070190757</v>
      </c>
      <c r="K109" s="78">
        <v>0</v>
      </c>
      <c r="L109" s="19">
        <v>225</v>
      </c>
      <c r="M109" s="19">
        <f t="shared" si="6"/>
        <v>0</v>
      </c>
      <c r="N109" s="20">
        <f t="shared" si="7"/>
        <v>867330.51070190757</v>
      </c>
      <c r="O109" s="25"/>
      <c r="R109" s="25"/>
    </row>
    <row r="110" spans="1:18" ht="15">
      <c r="A110" s="1" t="s">
        <v>160</v>
      </c>
      <c r="B110" s="1" t="s">
        <v>161</v>
      </c>
      <c r="D110" s="13">
        <f>+assessment!H110</f>
        <v>5.6544572945909383E-3</v>
      </c>
      <c r="F110" s="8">
        <f>+assessment!J110</f>
        <v>337022.96305139869</v>
      </c>
      <c r="H110" s="8">
        <f t="shared" si="4"/>
        <v>-84255.740762849673</v>
      </c>
      <c r="J110" s="8">
        <f t="shared" si="5"/>
        <v>252767.222288549</v>
      </c>
      <c r="K110" s="78">
        <v>4</v>
      </c>
      <c r="L110" s="19">
        <v>225</v>
      </c>
      <c r="M110" s="19">
        <f t="shared" si="6"/>
        <v>900</v>
      </c>
      <c r="N110" s="20">
        <f t="shared" si="7"/>
        <v>253667.222288549</v>
      </c>
      <c r="O110" s="25"/>
      <c r="R110" s="25"/>
    </row>
    <row r="111" spans="1:18" ht="15">
      <c r="A111" s="1" t="s">
        <v>162</v>
      </c>
      <c r="B111" s="1" t="s">
        <v>163</v>
      </c>
      <c r="D111" s="13">
        <f>+assessment!H111</f>
        <v>2.491868122227623E-2</v>
      </c>
      <c r="F111" s="8">
        <f>+assessment!J111</f>
        <v>1485229.6769308846</v>
      </c>
      <c r="H111" s="8">
        <f t="shared" si="4"/>
        <v>-371307.41923272115</v>
      </c>
      <c r="J111" s="8">
        <f t="shared" si="5"/>
        <v>1113922.2576981634</v>
      </c>
      <c r="K111" s="78">
        <v>6</v>
      </c>
      <c r="L111" s="19">
        <v>225</v>
      </c>
      <c r="M111" s="19">
        <f t="shared" si="6"/>
        <v>1350</v>
      </c>
      <c r="N111" s="20">
        <f t="shared" si="7"/>
        <v>1115272.2576981634</v>
      </c>
      <c r="O111" s="25"/>
      <c r="R111" s="25"/>
    </row>
    <row r="112" spans="1:18" ht="15">
      <c r="A112" s="1" t="s">
        <v>164</v>
      </c>
      <c r="B112" s="1" t="s">
        <v>165</v>
      </c>
      <c r="D112" s="13">
        <f>+assessment!H112</f>
        <v>3.2459120483704666E-3</v>
      </c>
      <c r="F112" s="8">
        <f>+assessment!J112</f>
        <v>193466.29381965988</v>
      </c>
      <c r="H112" s="8">
        <f t="shared" si="4"/>
        <v>-48366.573454914971</v>
      </c>
      <c r="J112" s="8">
        <f t="shared" si="5"/>
        <v>145099.72036474492</v>
      </c>
      <c r="K112" s="78">
        <v>2</v>
      </c>
      <c r="L112" s="19">
        <v>225</v>
      </c>
      <c r="M112" s="19">
        <f t="shared" si="6"/>
        <v>450</v>
      </c>
      <c r="N112" s="20">
        <f t="shared" si="7"/>
        <v>145549.72036474492</v>
      </c>
      <c r="O112" s="25"/>
      <c r="R112" s="25"/>
    </row>
    <row r="113" spans="1:18" ht="15">
      <c r="A113" s="1" t="s">
        <v>166</v>
      </c>
      <c r="B113" s="1" t="s">
        <v>167</v>
      </c>
      <c r="D113" s="13">
        <f>+assessment!H113</f>
        <v>1.9385336952660315E-3</v>
      </c>
      <c r="F113" s="8">
        <f>+assessment!J113</f>
        <v>115542.54208949668</v>
      </c>
      <c r="H113" s="8">
        <f t="shared" si="4"/>
        <v>-28885.63552237417</v>
      </c>
      <c r="J113" s="8">
        <f t="shared" si="5"/>
        <v>86656.906567122511</v>
      </c>
      <c r="K113" s="78">
        <v>0</v>
      </c>
      <c r="L113" s="19">
        <v>225</v>
      </c>
      <c r="M113" s="19">
        <f t="shared" si="6"/>
        <v>0</v>
      </c>
      <c r="N113" s="20">
        <f t="shared" si="7"/>
        <v>86656.906567122511</v>
      </c>
      <c r="O113" s="25"/>
      <c r="R113" s="25"/>
    </row>
    <row r="114" spans="1:18" ht="15">
      <c r="A114" s="1" t="s">
        <v>168</v>
      </c>
      <c r="B114" s="1" t="s">
        <v>169</v>
      </c>
      <c r="D114" s="13">
        <f>+assessment!H114</f>
        <v>1.6556047520438109E-3</v>
      </c>
      <c r="F114" s="8">
        <f>+assessment!J114</f>
        <v>98679.111027957129</v>
      </c>
      <c r="H114" s="8">
        <f t="shared" si="4"/>
        <v>-24669.777756989282</v>
      </c>
      <c r="J114" s="8">
        <f t="shared" si="5"/>
        <v>74009.333270967851</v>
      </c>
      <c r="K114" s="78">
        <v>0</v>
      </c>
      <c r="L114" s="19">
        <v>225</v>
      </c>
      <c r="M114" s="19">
        <f t="shared" si="6"/>
        <v>0</v>
      </c>
      <c r="N114" s="20">
        <f t="shared" si="7"/>
        <v>74009.333270967851</v>
      </c>
      <c r="O114" s="25"/>
      <c r="R114" s="25"/>
    </row>
    <row r="115" spans="1:18" ht="15">
      <c r="A115" s="1" t="s">
        <v>170</v>
      </c>
      <c r="B115" s="10" t="s">
        <v>522</v>
      </c>
      <c r="D115" s="13">
        <f>+assessment!H115</f>
        <v>1.0995572185573947E-2</v>
      </c>
      <c r="F115" s="8">
        <f>+assessment!J115</f>
        <v>655369.75970666728</v>
      </c>
      <c r="H115" s="8">
        <f t="shared" si="4"/>
        <v>-163842.43992666682</v>
      </c>
      <c r="J115" s="8">
        <f t="shared" si="5"/>
        <v>491527.31978000049</v>
      </c>
      <c r="K115" s="78">
        <v>0</v>
      </c>
      <c r="L115" s="19">
        <v>225</v>
      </c>
      <c r="M115" s="19">
        <f t="shared" si="6"/>
        <v>0</v>
      </c>
      <c r="N115" s="20">
        <f t="shared" si="7"/>
        <v>491527.31978000049</v>
      </c>
      <c r="O115" s="25"/>
      <c r="R115" s="25"/>
    </row>
    <row r="116" spans="1:18" ht="15">
      <c r="A116" s="1" t="s">
        <v>171</v>
      </c>
      <c r="B116" s="1" t="s">
        <v>172</v>
      </c>
      <c r="D116" s="13">
        <f>+assessment!H116</f>
        <v>1.4553594369445443E-2</v>
      </c>
      <c r="F116" s="8">
        <f>+assessment!J116</f>
        <v>867438.77297131321</v>
      </c>
      <c r="H116" s="8">
        <f t="shared" si="4"/>
        <v>-216859.6932428283</v>
      </c>
      <c r="J116" s="8">
        <f t="shared" si="5"/>
        <v>650579.07972848485</v>
      </c>
      <c r="K116" s="78">
        <v>1</v>
      </c>
      <c r="L116" s="19">
        <v>225</v>
      </c>
      <c r="M116" s="19">
        <f t="shared" si="6"/>
        <v>225</v>
      </c>
      <c r="N116" s="20">
        <f t="shared" si="7"/>
        <v>650804.07972848485</v>
      </c>
      <c r="O116" s="25"/>
      <c r="R116" s="25"/>
    </row>
    <row r="117" spans="1:18" ht="15">
      <c r="A117" s="1" t="s">
        <v>173</v>
      </c>
      <c r="B117" s="1" t="s">
        <v>174</v>
      </c>
      <c r="D117" s="13">
        <f>+assessment!H117</f>
        <v>5.8639691558311016E-3</v>
      </c>
      <c r="F117" s="8">
        <f>+assessment!J117</f>
        <v>349510.51129711966</v>
      </c>
      <c r="H117" s="8">
        <f t="shared" si="4"/>
        <v>-87377.627824279916</v>
      </c>
      <c r="J117" s="8">
        <f t="shared" si="5"/>
        <v>262132.88347283975</v>
      </c>
      <c r="K117" s="78">
        <v>1</v>
      </c>
      <c r="L117" s="19">
        <v>225</v>
      </c>
      <c r="M117" s="19">
        <f t="shared" si="6"/>
        <v>225</v>
      </c>
      <c r="N117" s="20">
        <f t="shared" si="7"/>
        <v>262357.88347283972</v>
      </c>
      <c r="O117" s="25"/>
      <c r="R117" s="25"/>
    </row>
    <row r="118" spans="1:18" ht="15">
      <c r="A118" s="1" t="s">
        <v>175</v>
      </c>
      <c r="B118" s="10" t="s">
        <v>541</v>
      </c>
      <c r="D118" s="13">
        <f>+assessment!H118</f>
        <v>1.2302427548429916E-2</v>
      </c>
      <c r="F118" s="8">
        <f>+assessment!J118</f>
        <v>733262.33961714874</v>
      </c>
      <c r="H118" s="8">
        <f t="shared" si="4"/>
        <v>-183315.58490428719</v>
      </c>
      <c r="J118" s="8">
        <f t="shared" si="5"/>
        <v>549946.7547128615</v>
      </c>
      <c r="K118" s="78">
        <v>1</v>
      </c>
      <c r="L118" s="19">
        <v>225</v>
      </c>
      <c r="M118" s="19">
        <f t="shared" si="6"/>
        <v>225</v>
      </c>
      <c r="N118" s="20">
        <f t="shared" si="7"/>
        <v>550171.7547128615</v>
      </c>
      <c r="O118" s="25"/>
      <c r="R118" s="25"/>
    </row>
    <row r="119" spans="1:18" ht="15">
      <c r="A119" s="1" t="s">
        <v>176</v>
      </c>
      <c r="B119" s="1" t="s">
        <v>177</v>
      </c>
      <c r="D119" s="13">
        <f>+assessment!H119</f>
        <v>1.3441295344984341E-3</v>
      </c>
      <c r="F119" s="8">
        <f>+assessment!J119</f>
        <v>80114.234636611771</v>
      </c>
      <c r="H119" s="8">
        <f t="shared" si="4"/>
        <v>-20028.558659152943</v>
      </c>
      <c r="J119" s="8">
        <f t="shared" si="5"/>
        <v>60085.675977458828</v>
      </c>
      <c r="K119" s="78">
        <v>0</v>
      </c>
      <c r="L119" s="19">
        <v>225</v>
      </c>
      <c r="M119" s="19">
        <f t="shared" si="6"/>
        <v>0</v>
      </c>
      <c r="N119" s="20">
        <f t="shared" si="7"/>
        <v>60085.675977458828</v>
      </c>
      <c r="O119" s="25"/>
      <c r="R119" s="25"/>
    </row>
    <row r="120" spans="1:18" ht="15">
      <c r="A120" s="1" t="s">
        <v>178</v>
      </c>
      <c r="B120" s="1" t="s">
        <v>523</v>
      </c>
      <c r="D120" s="13">
        <f>+assessment!H120</f>
        <v>1.1907913244065716E-4</v>
      </c>
      <c r="F120" s="8">
        <f>+assessment!J120</f>
        <v>7097.4807946875671</v>
      </c>
      <c r="H120" s="8">
        <f t="shared" si="4"/>
        <v>-1774.3701986718918</v>
      </c>
      <c r="J120" s="8">
        <f t="shared" si="5"/>
        <v>5323.1105960156756</v>
      </c>
      <c r="K120" s="78">
        <v>0</v>
      </c>
      <c r="L120" s="19">
        <v>225</v>
      </c>
      <c r="M120" s="19">
        <f t="shared" si="6"/>
        <v>0</v>
      </c>
      <c r="N120" s="20">
        <f t="shared" si="7"/>
        <v>5323.1105960156756</v>
      </c>
      <c r="O120" s="25"/>
      <c r="R120" s="25"/>
    </row>
    <row r="121" spans="1:18" ht="15">
      <c r="A121" s="1" t="s">
        <v>179</v>
      </c>
      <c r="B121" s="1" t="s">
        <v>180</v>
      </c>
      <c r="D121" s="13">
        <f>+assessment!H121</f>
        <v>3.3611270262427096E-3</v>
      </c>
      <c r="F121" s="8">
        <f>+assessment!J121</f>
        <v>200333.45917389283</v>
      </c>
      <c r="H121" s="8">
        <f t="shared" si="4"/>
        <v>-50083.364793473207</v>
      </c>
      <c r="J121" s="8">
        <f t="shared" si="5"/>
        <v>150250.09438041961</v>
      </c>
      <c r="K121" s="78">
        <v>4</v>
      </c>
      <c r="L121" s="19">
        <v>225</v>
      </c>
      <c r="M121" s="19">
        <f t="shared" si="6"/>
        <v>900</v>
      </c>
      <c r="N121" s="20">
        <f t="shared" si="7"/>
        <v>151150.09438041961</v>
      </c>
      <c r="O121" s="25"/>
      <c r="R121" s="25"/>
    </row>
    <row r="122" spans="1:18" ht="15">
      <c r="A122" s="1" t="s">
        <v>181</v>
      </c>
      <c r="B122" s="1" t="s">
        <v>182</v>
      </c>
      <c r="D122" s="13">
        <f>+assessment!H122</f>
        <v>4.3984371065984356E-3</v>
      </c>
      <c r="F122" s="8">
        <f>+assessment!J122</f>
        <v>262160.31516925007</v>
      </c>
      <c r="H122" s="8">
        <f t="shared" si="4"/>
        <v>-65540.078792312517</v>
      </c>
      <c r="J122" s="8">
        <f t="shared" si="5"/>
        <v>196620.23637693754</v>
      </c>
      <c r="K122" s="78">
        <v>2</v>
      </c>
      <c r="L122" s="19">
        <v>225</v>
      </c>
      <c r="M122" s="19">
        <f t="shared" si="6"/>
        <v>450</v>
      </c>
      <c r="N122" s="20">
        <f t="shared" si="7"/>
        <v>197070.23637693754</v>
      </c>
      <c r="O122" s="25"/>
      <c r="R122" s="25"/>
    </row>
    <row r="123" spans="1:18" ht="15">
      <c r="A123" s="1" t="s">
        <v>468</v>
      </c>
      <c r="B123" s="1" t="s">
        <v>469</v>
      </c>
      <c r="D123" s="13">
        <f>+assessment!H123</f>
        <v>7.4951411475055948E-4</v>
      </c>
      <c r="F123" s="8">
        <f>+assessment!J123</f>
        <v>44673.335501838599</v>
      </c>
      <c r="H123" s="8">
        <f t="shared" si="4"/>
        <v>-11168.33387545965</v>
      </c>
      <c r="J123" s="8">
        <f t="shared" si="5"/>
        <v>33505.001626378951</v>
      </c>
      <c r="K123" s="78">
        <v>0</v>
      </c>
      <c r="L123" s="19">
        <v>225</v>
      </c>
      <c r="M123" s="19">
        <f t="shared" si="6"/>
        <v>0</v>
      </c>
      <c r="N123" s="20">
        <f t="shared" si="7"/>
        <v>33505.001626378951</v>
      </c>
      <c r="O123" s="25"/>
      <c r="R123" s="25"/>
    </row>
    <row r="124" spans="1:18" ht="15">
      <c r="A124" s="1" t="s">
        <v>183</v>
      </c>
      <c r="B124" s="1" t="s">
        <v>487</v>
      </c>
      <c r="D124" s="13">
        <f>+assessment!H124</f>
        <v>1.0475505590669168E-3</v>
      </c>
      <c r="F124" s="8">
        <f>+assessment!J124</f>
        <v>62437.219872649548</v>
      </c>
      <c r="H124" s="8">
        <f t="shared" si="4"/>
        <v>-15609.304968162387</v>
      </c>
      <c r="J124" s="8">
        <f t="shared" si="5"/>
        <v>46827.914904487159</v>
      </c>
      <c r="K124" s="78">
        <v>2</v>
      </c>
      <c r="L124" s="19">
        <v>225</v>
      </c>
      <c r="M124" s="19">
        <f t="shared" si="6"/>
        <v>450</v>
      </c>
      <c r="N124" s="20">
        <f t="shared" si="7"/>
        <v>47277.914904487159</v>
      </c>
      <c r="O124" s="25"/>
      <c r="R124" s="25"/>
    </row>
    <row r="125" spans="1:18" ht="15">
      <c r="A125" s="1" t="s">
        <v>184</v>
      </c>
      <c r="B125" s="1" t="s">
        <v>185</v>
      </c>
      <c r="D125" s="13">
        <f>+assessment!H125</f>
        <v>2.3827607823993188E-3</v>
      </c>
      <c r="F125" s="8">
        <f>+assessment!J125</f>
        <v>142019.83626175433</v>
      </c>
      <c r="H125" s="8">
        <f t="shared" si="4"/>
        <v>-35504.959065438583</v>
      </c>
      <c r="J125" s="8">
        <f t="shared" si="5"/>
        <v>106514.87719631575</v>
      </c>
      <c r="K125" s="78">
        <v>1</v>
      </c>
      <c r="L125" s="19">
        <v>225</v>
      </c>
      <c r="M125" s="19">
        <f t="shared" si="6"/>
        <v>225</v>
      </c>
      <c r="N125" s="20">
        <f t="shared" si="7"/>
        <v>106739.87719631575</v>
      </c>
      <c r="O125" s="25"/>
      <c r="R125" s="25"/>
    </row>
    <row r="126" spans="1:18" ht="15">
      <c r="A126" s="1" t="s">
        <v>533</v>
      </c>
      <c r="B126" s="1" t="s">
        <v>534</v>
      </c>
      <c r="D126" s="13">
        <f>+assessment!H126</f>
        <v>8.9725296839071632E-4</v>
      </c>
      <c r="F126" s="8">
        <f>+assessment!J126</f>
        <v>53479.023407422937</v>
      </c>
      <c r="H126" s="8">
        <f t="shared" si="4"/>
        <v>-13369.755851855734</v>
      </c>
      <c r="J126" s="8">
        <f t="shared" si="5"/>
        <v>40109.267555567203</v>
      </c>
      <c r="K126" s="78">
        <v>0</v>
      </c>
      <c r="L126" s="19">
        <v>225</v>
      </c>
      <c r="M126" s="19">
        <f t="shared" si="6"/>
        <v>0</v>
      </c>
      <c r="N126" s="20">
        <f t="shared" si="7"/>
        <v>40109.267555567203</v>
      </c>
      <c r="O126" s="25"/>
      <c r="R126" s="25"/>
    </row>
    <row r="127" spans="1:18" ht="15">
      <c r="A127" s="10" t="s">
        <v>551</v>
      </c>
      <c r="B127" s="10" t="s">
        <v>547</v>
      </c>
      <c r="D127" s="13">
        <f>+assessment!H127</f>
        <v>4.9435295183627003E-3</v>
      </c>
      <c r="F127" s="8">
        <f>+assessment!J127</f>
        <v>294649.49143827264</v>
      </c>
      <c r="H127" s="8">
        <f t="shared" si="4"/>
        <v>-73662.37285956816</v>
      </c>
      <c r="J127" s="8">
        <f t="shared" si="5"/>
        <v>220987.11857870448</v>
      </c>
      <c r="K127" s="78">
        <v>0</v>
      </c>
      <c r="L127" s="19">
        <v>225</v>
      </c>
      <c r="M127" s="19">
        <f t="shared" si="6"/>
        <v>0</v>
      </c>
      <c r="N127" s="20">
        <f t="shared" si="7"/>
        <v>220987.11857870448</v>
      </c>
      <c r="O127" s="62"/>
      <c r="R127" s="25"/>
    </row>
    <row r="128" spans="1:18" ht="15">
      <c r="A128" s="1" t="s">
        <v>186</v>
      </c>
      <c r="B128" s="1" t="s">
        <v>187</v>
      </c>
      <c r="D128" s="13">
        <f>+assessment!H128</f>
        <v>5.3766853855453781E-4</v>
      </c>
      <c r="F128" s="8">
        <f>+assessment!J128</f>
        <v>32046.690701246971</v>
      </c>
      <c r="H128" s="8">
        <f t="shared" si="4"/>
        <v>-8011.6726753117428</v>
      </c>
      <c r="J128" s="8">
        <f t="shared" si="5"/>
        <v>24035.018025935227</v>
      </c>
      <c r="K128" s="78">
        <v>2</v>
      </c>
      <c r="L128" s="19">
        <v>225</v>
      </c>
      <c r="M128" s="19">
        <f t="shared" si="6"/>
        <v>450</v>
      </c>
      <c r="N128" s="20">
        <f t="shared" si="7"/>
        <v>24485.018025935227</v>
      </c>
      <c r="O128" s="25"/>
      <c r="R128" s="25"/>
    </row>
    <row r="129" spans="1:18" ht="15">
      <c r="A129" s="1" t="s">
        <v>188</v>
      </c>
      <c r="B129" s="1" t="s">
        <v>524</v>
      </c>
      <c r="D129" s="13">
        <f>+assessment!H129</f>
        <v>1.9920819897900862E-4</v>
      </c>
      <c r="F129" s="8">
        <f>+assessment!J129</f>
        <v>11873.418435445989</v>
      </c>
      <c r="H129" s="8">
        <f t="shared" si="4"/>
        <v>-2968.3546088614971</v>
      </c>
      <c r="J129" s="8">
        <f t="shared" si="5"/>
        <v>8905.0638265844918</v>
      </c>
      <c r="K129" s="78">
        <v>1</v>
      </c>
      <c r="L129" s="19">
        <v>225</v>
      </c>
      <c r="M129" s="19">
        <f t="shared" si="6"/>
        <v>225</v>
      </c>
      <c r="N129" s="20">
        <f t="shared" si="7"/>
        <v>9130.0638265844918</v>
      </c>
      <c r="O129" s="25"/>
      <c r="R129" s="25"/>
    </row>
    <row r="130" spans="1:18" ht="15">
      <c r="A130" s="1" t="s">
        <v>189</v>
      </c>
      <c r="B130" s="1" t="s">
        <v>190</v>
      </c>
      <c r="D130" s="13">
        <f>+assessment!H130</f>
        <v>2.1690644573467265E-3</v>
      </c>
      <c r="F130" s="8">
        <f>+assessment!J130</f>
        <v>129282.88116416884</v>
      </c>
      <c r="H130" s="8">
        <f t="shared" si="4"/>
        <v>-32320.720291042209</v>
      </c>
      <c r="J130" s="8">
        <f t="shared" si="5"/>
        <v>96962.160873126631</v>
      </c>
      <c r="K130" s="78">
        <v>4</v>
      </c>
      <c r="L130" s="19">
        <v>225</v>
      </c>
      <c r="M130" s="19">
        <f t="shared" si="6"/>
        <v>900</v>
      </c>
      <c r="N130" s="20">
        <f t="shared" si="7"/>
        <v>97862.160873126631</v>
      </c>
      <c r="O130" s="25"/>
      <c r="R130" s="25"/>
    </row>
    <row r="131" spans="1:18" ht="15">
      <c r="A131" s="1" t="s">
        <v>191</v>
      </c>
      <c r="B131" s="1" t="s">
        <v>525</v>
      </c>
      <c r="D131" s="13">
        <f>+assessment!H131</f>
        <v>2.9752363845958528E-4</v>
      </c>
      <c r="F131" s="8">
        <f>+assessment!J131</f>
        <v>17733.319572048607</v>
      </c>
      <c r="H131" s="8">
        <f t="shared" si="4"/>
        <v>-4433.3298930121518</v>
      </c>
      <c r="J131" s="8">
        <f t="shared" si="5"/>
        <v>13299.989679036455</v>
      </c>
      <c r="K131" s="78">
        <v>1</v>
      </c>
      <c r="L131" s="19">
        <v>225</v>
      </c>
      <c r="M131" s="19">
        <f t="shared" si="6"/>
        <v>225</v>
      </c>
      <c r="N131" s="20">
        <f t="shared" si="7"/>
        <v>13524.989679036455</v>
      </c>
      <c r="O131" s="25"/>
      <c r="R131" s="25"/>
    </row>
    <row r="132" spans="1:18" ht="15">
      <c r="A132" s="1" t="s">
        <v>192</v>
      </c>
      <c r="B132" s="1" t="s">
        <v>526</v>
      </c>
      <c r="D132" s="13">
        <f>+assessment!H132</f>
        <v>1.1732183977353227E-3</v>
      </c>
      <c r="F132" s="8">
        <f>+assessment!J132</f>
        <v>69927.407726540696</v>
      </c>
      <c r="H132" s="8">
        <f t="shared" si="4"/>
        <v>-17481.851931635174</v>
      </c>
      <c r="J132" s="8">
        <f t="shared" si="5"/>
        <v>52445.555794905522</v>
      </c>
      <c r="K132" s="78">
        <v>1</v>
      </c>
      <c r="L132" s="19">
        <v>225</v>
      </c>
      <c r="M132" s="19">
        <f t="shared" si="6"/>
        <v>225</v>
      </c>
      <c r="N132" s="20">
        <f t="shared" si="7"/>
        <v>52670.555794905522</v>
      </c>
      <c r="O132" s="25"/>
      <c r="R132" s="25"/>
    </row>
    <row r="133" spans="1:18" ht="15">
      <c r="A133" s="1" t="s">
        <v>193</v>
      </c>
      <c r="B133" s="1" t="s">
        <v>488</v>
      </c>
      <c r="D133" s="13">
        <f>+assessment!H133</f>
        <v>3.6193271578160399E-4</v>
      </c>
      <c r="F133" s="8">
        <f>+assessment!J133</f>
        <v>21572.297736626606</v>
      </c>
      <c r="H133" s="8">
        <f t="shared" si="4"/>
        <v>-5393.0744341566515</v>
      </c>
      <c r="J133" s="8">
        <f t="shared" si="5"/>
        <v>16179.223302469954</v>
      </c>
      <c r="K133" s="78">
        <v>0</v>
      </c>
      <c r="L133" s="19">
        <v>225</v>
      </c>
      <c r="M133" s="19">
        <f t="shared" si="6"/>
        <v>0</v>
      </c>
      <c r="N133" s="20">
        <f t="shared" si="7"/>
        <v>16179.223302469954</v>
      </c>
      <c r="O133" s="25"/>
      <c r="R133" s="25"/>
    </row>
    <row r="134" spans="1:18" ht="15">
      <c r="A134" s="1" t="s">
        <v>194</v>
      </c>
      <c r="B134" s="1" t="s">
        <v>527</v>
      </c>
      <c r="D134" s="13">
        <f>+assessment!H134</f>
        <v>1.8085323802373633E-2</v>
      </c>
      <c r="F134" s="8">
        <f>+assessment!J134</f>
        <v>1077940.6577976276</v>
      </c>
      <c r="H134" s="8">
        <f t="shared" si="4"/>
        <v>-269485.1644494069</v>
      </c>
      <c r="J134" s="8">
        <f t="shared" si="5"/>
        <v>808455.49334822071</v>
      </c>
      <c r="K134" s="78">
        <v>4</v>
      </c>
      <c r="L134" s="19">
        <v>225</v>
      </c>
      <c r="M134" s="19">
        <f t="shared" si="6"/>
        <v>900</v>
      </c>
      <c r="N134" s="20">
        <f t="shared" si="7"/>
        <v>809355.49334822071</v>
      </c>
      <c r="O134" s="25"/>
      <c r="R134" s="25"/>
    </row>
    <row r="135" spans="1:18" ht="15">
      <c r="A135" s="1" t="s">
        <v>195</v>
      </c>
      <c r="B135" s="1" t="s">
        <v>196</v>
      </c>
      <c r="D135" s="13">
        <f>+assessment!H135</f>
        <v>7.4495916168736327E-4</v>
      </c>
      <c r="F135" s="8">
        <f>+assessment!J135</f>
        <v>44401.846356560774</v>
      </c>
      <c r="H135" s="8">
        <f t="shared" ref="H135:H198" si="8">-F135*0.25</f>
        <v>-11100.461589140194</v>
      </c>
      <c r="J135" s="8">
        <f t="shared" ref="J135:J198" si="9">SUM(F135:H135)</f>
        <v>33301.384767420583</v>
      </c>
      <c r="K135" s="78">
        <v>1</v>
      </c>
      <c r="L135" s="19">
        <v>225</v>
      </c>
      <c r="M135" s="19">
        <f t="shared" si="6"/>
        <v>225</v>
      </c>
      <c r="N135" s="20">
        <f t="shared" si="7"/>
        <v>33526.384767420583</v>
      </c>
      <c r="O135" s="25"/>
      <c r="R135" s="25"/>
    </row>
    <row r="136" spans="1:18" ht="15">
      <c r="A136" s="1" t="s">
        <v>197</v>
      </c>
      <c r="B136" s="1" t="s">
        <v>198</v>
      </c>
      <c r="D136" s="13">
        <f>+assessment!H136</f>
        <v>5.4430148690136251E-4</v>
      </c>
      <c r="F136" s="8">
        <f>+assessment!J136</f>
        <v>32442.034726172609</v>
      </c>
      <c r="H136" s="8">
        <f t="shared" si="8"/>
        <v>-8110.5086815431523</v>
      </c>
      <c r="J136" s="8">
        <f t="shared" si="9"/>
        <v>24331.526044629456</v>
      </c>
      <c r="K136" s="78">
        <v>1</v>
      </c>
      <c r="L136" s="19">
        <v>225</v>
      </c>
      <c r="M136" s="19">
        <f t="shared" ref="M136:M200" si="10">SUM(K136*L136)</f>
        <v>225</v>
      </c>
      <c r="N136" s="20">
        <f t="shared" ref="N136:N200" si="11">J136+M136</f>
        <v>24556.526044629456</v>
      </c>
      <c r="O136" s="25"/>
      <c r="R136" s="25"/>
    </row>
    <row r="137" spans="1:18" ht="15">
      <c r="A137" s="1" t="s">
        <v>199</v>
      </c>
      <c r="B137" s="1" t="s">
        <v>200</v>
      </c>
      <c r="D137" s="13">
        <f>+assessment!H137</f>
        <v>1.918867949381103E-5</v>
      </c>
      <c r="F137" s="8">
        <f>+assessment!J137</f>
        <v>1143.7040343790679</v>
      </c>
      <c r="H137" s="8">
        <f t="shared" si="8"/>
        <v>-285.92600859476698</v>
      </c>
      <c r="J137" s="8">
        <f t="shared" si="9"/>
        <v>857.77802578430101</v>
      </c>
      <c r="K137" s="78">
        <v>0</v>
      </c>
      <c r="L137" s="19">
        <v>225</v>
      </c>
      <c r="M137" s="19">
        <f t="shared" si="10"/>
        <v>0</v>
      </c>
      <c r="N137" s="20">
        <f t="shared" si="11"/>
        <v>857.77802578430101</v>
      </c>
      <c r="O137" s="25"/>
      <c r="R137" s="25"/>
    </row>
    <row r="138" spans="1:18" ht="15">
      <c r="A138" s="1" t="s">
        <v>201</v>
      </c>
      <c r="B138" s="1" t="s">
        <v>449</v>
      </c>
      <c r="D138" s="13">
        <f>+assessment!H138</f>
        <v>1.4857845397117013E-5</v>
      </c>
      <c r="F138" s="8">
        <f>+assessment!J138</f>
        <v>885.57306553293461</v>
      </c>
      <c r="H138" s="8">
        <f t="shared" si="8"/>
        <v>-221.39326638323365</v>
      </c>
      <c r="J138" s="8">
        <f t="shared" si="9"/>
        <v>664.17979914970101</v>
      </c>
      <c r="K138" s="78">
        <v>0</v>
      </c>
      <c r="L138" s="19">
        <v>225</v>
      </c>
      <c r="M138" s="19">
        <f t="shared" si="10"/>
        <v>0</v>
      </c>
      <c r="N138" s="20">
        <f t="shared" si="11"/>
        <v>664.17979914970101</v>
      </c>
      <c r="O138" s="25"/>
      <c r="R138" s="25"/>
    </row>
    <row r="139" spans="1:18" ht="15">
      <c r="A139" s="1" t="s">
        <v>570</v>
      </c>
      <c r="B139" s="1" t="s">
        <v>572</v>
      </c>
      <c r="D139" s="13">
        <f>+assessment!H139</f>
        <v>2.2663049698064813E-5</v>
      </c>
      <c r="F139" s="8">
        <f>+assessment!J139</f>
        <v>1350.7871335997886</v>
      </c>
      <c r="H139" s="8">
        <f t="shared" si="8"/>
        <v>-337.69678339994715</v>
      </c>
      <c r="J139" s="8">
        <f t="shared" si="9"/>
        <v>1013.0903501998414</v>
      </c>
      <c r="K139" s="78">
        <v>0</v>
      </c>
      <c r="L139" s="19">
        <v>225</v>
      </c>
      <c r="M139" s="19">
        <f t="shared" si="10"/>
        <v>0</v>
      </c>
      <c r="N139" s="20">
        <f t="shared" si="11"/>
        <v>1013.0903501998414</v>
      </c>
      <c r="O139" s="25"/>
      <c r="R139" s="25"/>
    </row>
    <row r="140" spans="1:18" ht="15">
      <c r="A140" s="1" t="s">
        <v>571</v>
      </c>
      <c r="B140" s="1" t="s">
        <v>573</v>
      </c>
      <c r="D140" s="13">
        <f>+assessment!H140</f>
        <v>2.0419825836026675E-4</v>
      </c>
      <c r="F140" s="8">
        <f>+assessment!J140</f>
        <v>12170.841249140738</v>
      </c>
      <c r="H140" s="8">
        <f t="shared" si="8"/>
        <v>-3042.7103122851845</v>
      </c>
      <c r="J140" s="8">
        <f t="shared" si="9"/>
        <v>9128.130936855554</v>
      </c>
      <c r="K140" s="78">
        <v>0</v>
      </c>
      <c r="L140" s="19">
        <v>225</v>
      </c>
      <c r="M140" s="19">
        <f t="shared" si="10"/>
        <v>0</v>
      </c>
      <c r="N140" s="20">
        <f t="shared" si="11"/>
        <v>9128.130936855554</v>
      </c>
      <c r="O140" s="25"/>
      <c r="R140" s="25"/>
    </row>
    <row r="141" spans="1:18" ht="15" outlineLevel="1">
      <c r="A141" s="1" t="s">
        <v>202</v>
      </c>
      <c r="B141" s="1" t="s">
        <v>203</v>
      </c>
      <c r="D141" s="13">
        <f>+assessment!H141</f>
        <v>1.9396157823262212E-5</v>
      </c>
      <c r="F141" s="8">
        <f>+assessment!J141</f>
        <v>1156.0703779055248</v>
      </c>
      <c r="H141" s="8">
        <f t="shared" si="8"/>
        <v>-289.01759447638119</v>
      </c>
      <c r="J141" s="8">
        <f t="shared" si="9"/>
        <v>867.05278342914357</v>
      </c>
      <c r="K141" s="78">
        <v>0</v>
      </c>
      <c r="L141" s="19">
        <v>225</v>
      </c>
      <c r="M141" s="19">
        <f t="shared" si="10"/>
        <v>0</v>
      </c>
      <c r="N141" s="20">
        <f t="shared" si="11"/>
        <v>867.05278342914357</v>
      </c>
      <c r="O141" s="25"/>
      <c r="R141" s="25"/>
    </row>
    <row r="142" spans="1:18" ht="15" outlineLevel="1">
      <c r="A142" s="1" t="s">
        <v>204</v>
      </c>
      <c r="B142" s="1" t="s">
        <v>205</v>
      </c>
      <c r="D142" s="13">
        <f>+assessment!H142</f>
        <v>6.9263197470134422E-6</v>
      </c>
      <c r="F142" s="8">
        <f>+assessment!J142</f>
        <v>412.82985838674676</v>
      </c>
      <c r="H142" s="8">
        <f t="shared" si="8"/>
        <v>-103.20746459668669</v>
      </c>
      <c r="J142" s="8">
        <f t="shared" si="9"/>
        <v>309.62239379006007</v>
      </c>
      <c r="K142" s="78">
        <v>0</v>
      </c>
      <c r="L142" s="19">
        <v>225</v>
      </c>
      <c r="M142" s="19">
        <f t="shared" si="10"/>
        <v>0</v>
      </c>
      <c r="N142" s="20">
        <f t="shared" si="11"/>
        <v>309.62239379006007</v>
      </c>
      <c r="O142" s="25"/>
      <c r="R142" s="25"/>
    </row>
    <row r="143" spans="1:18" ht="15" outlineLevel="1">
      <c r="A143" s="1" t="s">
        <v>206</v>
      </c>
      <c r="B143" s="1" t="s">
        <v>207</v>
      </c>
      <c r="D143" s="13">
        <f>+assessment!H143</f>
        <v>2.6922145104397198E-5</v>
      </c>
      <c r="F143" s="8">
        <f>+assessment!J143</f>
        <v>1604.6422569082376</v>
      </c>
      <c r="H143" s="8">
        <f t="shared" si="8"/>
        <v>-401.16056422705941</v>
      </c>
      <c r="J143" s="8">
        <f t="shared" si="9"/>
        <v>1203.4816926811782</v>
      </c>
      <c r="K143" s="78">
        <v>0</v>
      </c>
      <c r="L143" s="19">
        <v>225</v>
      </c>
      <c r="M143" s="19">
        <f t="shared" si="10"/>
        <v>0</v>
      </c>
      <c r="N143" s="20">
        <f t="shared" si="11"/>
        <v>1203.4816926811782</v>
      </c>
      <c r="O143" s="25"/>
      <c r="R143" s="25"/>
    </row>
    <row r="144" spans="1:18" ht="15" outlineLevel="1">
      <c r="A144" s="1" t="s">
        <v>556</v>
      </c>
      <c r="B144" s="1" t="s">
        <v>585</v>
      </c>
      <c r="D144" s="13">
        <f>+assessment!H144</f>
        <v>4.8756746471827688E-5</v>
      </c>
      <c r="F144" s="8">
        <f>+assessment!J144</f>
        <v>2906.0513341218807</v>
      </c>
      <c r="H144" s="8">
        <f t="shared" si="8"/>
        <v>-726.51283353047017</v>
      </c>
      <c r="J144" s="8">
        <f t="shared" si="9"/>
        <v>2179.5385005914104</v>
      </c>
      <c r="K144" s="78">
        <v>0</v>
      </c>
      <c r="L144" s="19">
        <v>225</v>
      </c>
      <c r="M144" s="19">
        <f t="shared" si="10"/>
        <v>0</v>
      </c>
      <c r="N144" s="20">
        <f t="shared" si="11"/>
        <v>2179.5385005914104</v>
      </c>
      <c r="O144" s="25"/>
      <c r="R144" s="25"/>
    </row>
    <row r="145" spans="1:18" ht="15" outlineLevel="1">
      <c r="A145" s="1" t="s">
        <v>581</v>
      </c>
      <c r="B145" s="1" t="s">
        <v>582</v>
      </c>
      <c r="D145" s="13">
        <f>+assessment!H145</f>
        <v>5.2025590416784471E-6</v>
      </c>
      <c r="F145" s="8">
        <f>+assessment!J145</f>
        <v>310.088443917262</v>
      </c>
      <c r="H145" s="8">
        <f t="shared" si="8"/>
        <v>-77.522110979315499</v>
      </c>
      <c r="J145" s="8">
        <f t="shared" si="9"/>
        <v>232.5663329379465</v>
      </c>
      <c r="K145" s="78">
        <v>0</v>
      </c>
      <c r="L145" s="19">
        <v>225</v>
      </c>
      <c r="M145" s="19">
        <f t="shared" si="10"/>
        <v>0</v>
      </c>
      <c r="N145" s="20">
        <f t="shared" si="11"/>
        <v>232.5663329379465</v>
      </c>
      <c r="O145" s="25"/>
      <c r="R145" s="25"/>
    </row>
    <row r="146" spans="1:18" ht="15" outlineLevel="1">
      <c r="A146" s="1" t="s">
        <v>208</v>
      </c>
      <c r="B146" s="1" t="s">
        <v>209</v>
      </c>
      <c r="D146" s="13">
        <f>+assessment!H146</f>
        <v>3.8892722689727506E-5</v>
      </c>
      <c r="F146" s="8">
        <f>+assessment!J146</f>
        <v>2318.1253229319127</v>
      </c>
      <c r="H146" s="8">
        <f t="shared" si="8"/>
        <v>-579.53133073297818</v>
      </c>
      <c r="J146" s="8">
        <f t="shared" si="9"/>
        <v>1738.5939921989345</v>
      </c>
      <c r="K146" s="78">
        <v>1</v>
      </c>
      <c r="L146" s="19">
        <v>225</v>
      </c>
      <c r="M146" s="19">
        <f t="shared" si="10"/>
        <v>225</v>
      </c>
      <c r="N146" s="20">
        <f t="shared" si="11"/>
        <v>1963.5939921989345</v>
      </c>
      <c r="O146" s="25"/>
      <c r="R146" s="25"/>
    </row>
    <row r="147" spans="1:18" ht="15" outlineLevel="1">
      <c r="A147" s="1" t="s">
        <v>210</v>
      </c>
      <c r="B147" s="1" t="s">
        <v>211</v>
      </c>
      <c r="D147" s="13">
        <f>+assessment!H147</f>
        <v>1.9854674229682659E-6</v>
      </c>
      <c r="F147" s="8">
        <f>+assessment!J147</f>
        <v>118.33993592469035</v>
      </c>
      <c r="H147" s="8">
        <f t="shared" si="8"/>
        <v>-29.584983981172588</v>
      </c>
      <c r="J147" s="8">
        <f t="shared" si="9"/>
        <v>88.754951943517767</v>
      </c>
      <c r="K147" s="78">
        <v>0</v>
      </c>
      <c r="L147" s="19">
        <v>225</v>
      </c>
      <c r="M147" s="19">
        <f t="shared" si="10"/>
        <v>0</v>
      </c>
      <c r="N147" s="20">
        <f t="shared" si="11"/>
        <v>88.754951943517767</v>
      </c>
      <c r="O147" s="25"/>
      <c r="R147" s="25"/>
    </row>
    <row r="148" spans="1:18" ht="15" outlineLevel="1">
      <c r="A148" s="1" t="s">
        <v>212</v>
      </c>
      <c r="B148" s="1" t="s">
        <v>213</v>
      </c>
      <c r="D148" s="13">
        <f>+assessment!H148</f>
        <v>1.453874605508538E-4</v>
      </c>
      <c r="F148" s="8">
        <f>+assessment!J148</f>
        <v>8665.5376798476318</v>
      </c>
      <c r="H148" s="8">
        <f t="shared" si="8"/>
        <v>-2166.384419961908</v>
      </c>
      <c r="J148" s="8">
        <f t="shared" si="9"/>
        <v>6499.1532598857239</v>
      </c>
      <c r="K148" s="78">
        <v>0</v>
      </c>
      <c r="L148" s="19">
        <v>225</v>
      </c>
      <c r="M148" s="19">
        <f t="shared" si="10"/>
        <v>0</v>
      </c>
      <c r="N148" s="20">
        <f t="shared" si="11"/>
        <v>6499.1532598857239</v>
      </c>
      <c r="O148" s="25"/>
      <c r="R148" s="25"/>
    </row>
    <row r="149" spans="1:18" ht="15" outlineLevel="1">
      <c r="A149" s="1" t="s">
        <v>214</v>
      </c>
      <c r="B149" s="1" t="s">
        <v>215</v>
      </c>
      <c r="D149" s="13">
        <f>+assessment!H149</f>
        <v>1.2745051574178184E-3</v>
      </c>
      <c r="F149" s="8">
        <f>+assessment!J149</f>
        <v>75964.408642388837</v>
      </c>
      <c r="H149" s="8">
        <f t="shared" si="8"/>
        <v>-18991.102160597209</v>
      </c>
      <c r="J149" s="8">
        <f t="shared" si="9"/>
        <v>56973.306481791631</v>
      </c>
      <c r="K149" s="78">
        <v>1</v>
      </c>
      <c r="L149" s="19">
        <v>225</v>
      </c>
      <c r="M149" s="19">
        <f t="shared" si="10"/>
        <v>225</v>
      </c>
      <c r="N149" s="20">
        <f t="shared" si="11"/>
        <v>57198.306481791631</v>
      </c>
      <c r="O149" s="25"/>
      <c r="R149" s="25"/>
    </row>
    <row r="150" spans="1:18" ht="15" outlineLevel="1">
      <c r="A150" s="1" t="s">
        <v>216</v>
      </c>
      <c r="B150" s="1" t="s">
        <v>217</v>
      </c>
      <c r="D150" s="13">
        <f>+assessment!H150</f>
        <v>8.6636793257741058E-5</v>
      </c>
      <c r="F150" s="8">
        <f>+assessment!J150</f>
        <v>5163.8180733855288</v>
      </c>
      <c r="H150" s="8">
        <f t="shared" si="8"/>
        <v>-1290.9545183463822</v>
      </c>
      <c r="J150" s="8">
        <f t="shared" si="9"/>
        <v>3872.8635550391464</v>
      </c>
      <c r="K150" s="78">
        <v>0</v>
      </c>
      <c r="L150" s="19">
        <v>225</v>
      </c>
      <c r="M150" s="19">
        <f t="shared" si="10"/>
        <v>0</v>
      </c>
      <c r="N150" s="20">
        <f t="shared" si="11"/>
        <v>3872.8635550391464</v>
      </c>
      <c r="O150" s="25"/>
      <c r="R150" s="25"/>
    </row>
    <row r="151" spans="1:18" ht="15" outlineLevel="1">
      <c r="A151" s="1" t="s">
        <v>218</v>
      </c>
      <c r="B151" s="1" t="s">
        <v>219</v>
      </c>
      <c r="D151" s="13">
        <f>+assessment!H151</f>
        <v>1.0564586191118814E-4</v>
      </c>
      <c r="F151" s="8">
        <f>+assessment!J151</f>
        <v>6296.8167518901237</v>
      </c>
      <c r="H151" s="8">
        <f t="shared" si="8"/>
        <v>-1574.2041879725309</v>
      </c>
      <c r="J151" s="8">
        <f t="shared" si="9"/>
        <v>4722.6125639175925</v>
      </c>
      <c r="K151" s="78">
        <v>0</v>
      </c>
      <c r="L151" s="19">
        <v>225</v>
      </c>
      <c r="M151" s="19">
        <f t="shared" si="10"/>
        <v>0</v>
      </c>
      <c r="N151" s="20">
        <f t="shared" si="11"/>
        <v>4722.6125639175925</v>
      </c>
      <c r="O151" s="25"/>
      <c r="R151" s="25"/>
    </row>
    <row r="152" spans="1:18" ht="15" outlineLevel="1">
      <c r="A152" s="1" t="s">
        <v>220</v>
      </c>
      <c r="B152" s="1" t="s">
        <v>221</v>
      </c>
      <c r="D152" s="13">
        <f>+assessment!H152</f>
        <v>5.9122011775146864E-5</v>
      </c>
      <c r="F152" s="8">
        <f>+assessment!J152</f>
        <v>3523.8528742767967</v>
      </c>
      <c r="H152" s="8">
        <f t="shared" si="8"/>
        <v>-880.96321856919917</v>
      </c>
      <c r="J152" s="8">
        <f t="shared" si="9"/>
        <v>2642.8896557075977</v>
      </c>
      <c r="K152" s="78">
        <v>0</v>
      </c>
      <c r="L152" s="19">
        <v>225</v>
      </c>
      <c r="M152" s="19">
        <f t="shared" si="10"/>
        <v>0</v>
      </c>
      <c r="N152" s="20">
        <f t="shared" si="11"/>
        <v>2642.8896557075977</v>
      </c>
      <c r="O152" s="25"/>
      <c r="R152" s="25"/>
    </row>
    <row r="153" spans="1:18" ht="15" outlineLevel="1">
      <c r="A153" s="1" t="s">
        <v>222</v>
      </c>
      <c r="B153" s="1" t="s">
        <v>223</v>
      </c>
      <c r="D153" s="13">
        <f>+assessment!H153</f>
        <v>1.3338687160263695E-5</v>
      </c>
      <c r="F153" s="8">
        <f>+assessment!J153</f>
        <v>795.02658447311376</v>
      </c>
      <c r="H153" s="8">
        <f t="shared" si="8"/>
        <v>-198.75664611827844</v>
      </c>
      <c r="J153" s="8">
        <f t="shared" si="9"/>
        <v>596.26993835483529</v>
      </c>
      <c r="K153" s="78">
        <v>0</v>
      </c>
      <c r="L153" s="19">
        <v>225</v>
      </c>
      <c r="M153" s="19">
        <f t="shared" si="10"/>
        <v>0</v>
      </c>
      <c r="N153" s="20">
        <f t="shared" si="11"/>
        <v>596.26993835483529</v>
      </c>
      <c r="O153" s="25"/>
      <c r="R153" s="25"/>
    </row>
    <row r="154" spans="1:18" ht="15" outlineLevel="1">
      <c r="A154" s="1" t="s">
        <v>224</v>
      </c>
      <c r="B154" s="1" t="s">
        <v>225</v>
      </c>
      <c r="D154" s="13">
        <f>+assessment!H154</f>
        <v>8.0529788809040982E-5</v>
      </c>
      <c r="F154" s="8">
        <f>+assessment!J154</f>
        <v>4799.8219147023874</v>
      </c>
      <c r="H154" s="8">
        <f t="shared" si="8"/>
        <v>-1199.9554786755969</v>
      </c>
      <c r="J154" s="8">
        <f t="shared" si="9"/>
        <v>3599.8664360267903</v>
      </c>
      <c r="K154" s="78">
        <v>0</v>
      </c>
      <c r="L154" s="19">
        <v>225</v>
      </c>
      <c r="M154" s="19">
        <f t="shared" si="10"/>
        <v>0</v>
      </c>
      <c r="N154" s="20">
        <f t="shared" si="11"/>
        <v>3599.8664360267903</v>
      </c>
      <c r="O154" s="25"/>
      <c r="R154" s="25"/>
    </row>
    <row r="155" spans="1:18" ht="15" outlineLevel="1">
      <c r="A155" s="1" t="s">
        <v>226</v>
      </c>
      <c r="B155" s="1" t="s">
        <v>227</v>
      </c>
      <c r="D155" s="13">
        <f>+assessment!H155</f>
        <v>2.1049011401914205E-4</v>
      </c>
      <c r="F155" s="8">
        <f>+assessment!J155</f>
        <v>12545.85510577988</v>
      </c>
      <c r="H155" s="8">
        <f t="shared" si="8"/>
        <v>-3136.4637764449699</v>
      </c>
      <c r="J155" s="8">
        <f t="shared" si="9"/>
        <v>9409.3913293349106</v>
      </c>
      <c r="K155" s="78">
        <v>1</v>
      </c>
      <c r="L155" s="19">
        <v>225</v>
      </c>
      <c r="M155" s="19">
        <f t="shared" si="10"/>
        <v>225</v>
      </c>
      <c r="N155" s="20">
        <f t="shared" si="11"/>
        <v>9634.3913293349106</v>
      </c>
      <c r="O155" s="25"/>
      <c r="R155" s="25"/>
    </row>
    <row r="156" spans="1:18" ht="15" outlineLevel="1">
      <c r="A156" s="1" t="s">
        <v>228</v>
      </c>
      <c r="B156" s="1" t="s">
        <v>229</v>
      </c>
      <c r="D156" s="13">
        <f>+assessment!H156</f>
        <v>2.1410732159171737E-4</v>
      </c>
      <c r="F156" s="8">
        <f>+assessment!J156</f>
        <v>12761.451749377748</v>
      </c>
      <c r="H156" s="8">
        <f t="shared" si="8"/>
        <v>-3190.3629373444369</v>
      </c>
      <c r="J156" s="8">
        <f t="shared" si="9"/>
        <v>9571.0888120333111</v>
      </c>
      <c r="K156" s="78">
        <v>0</v>
      </c>
      <c r="L156" s="19">
        <v>225</v>
      </c>
      <c r="M156" s="19">
        <f t="shared" si="10"/>
        <v>0</v>
      </c>
      <c r="N156" s="20">
        <f t="shared" si="11"/>
        <v>9571.0888120333111</v>
      </c>
      <c r="O156" s="25"/>
      <c r="R156" s="25"/>
    </row>
    <row r="157" spans="1:18" ht="15" outlineLevel="1">
      <c r="A157" s="1" t="s">
        <v>230</v>
      </c>
      <c r="B157" s="1" t="s">
        <v>231</v>
      </c>
      <c r="D157" s="13">
        <f>+assessment!H157</f>
        <v>3.7660523178102154E-5</v>
      </c>
      <c r="F157" s="8">
        <f>+assessment!J157</f>
        <v>2244.6824602763368</v>
      </c>
      <c r="H157" s="8">
        <f t="shared" si="8"/>
        <v>-561.17061506908419</v>
      </c>
      <c r="J157" s="8">
        <f t="shared" si="9"/>
        <v>1683.5118452072525</v>
      </c>
      <c r="K157" s="78">
        <v>0</v>
      </c>
      <c r="L157" s="19">
        <v>225</v>
      </c>
      <c r="M157" s="19">
        <f t="shared" si="10"/>
        <v>0</v>
      </c>
      <c r="N157" s="20">
        <f t="shared" si="11"/>
        <v>1683.5118452072525</v>
      </c>
      <c r="O157" s="25"/>
      <c r="R157" s="25"/>
    </row>
    <row r="158" spans="1:18" ht="15" outlineLevel="1">
      <c r="A158" s="1" t="s">
        <v>574</v>
      </c>
      <c r="B158" s="1" t="s">
        <v>575</v>
      </c>
      <c r="D158" s="13">
        <f>+assessment!H158</f>
        <v>1.1887700575579008E-5</v>
      </c>
      <c r="F158" s="8">
        <f>+assessment!J158</f>
        <v>708.54334255597075</v>
      </c>
      <c r="H158" s="8">
        <f t="shared" si="8"/>
        <v>-177.13583563899269</v>
      </c>
      <c r="J158" s="8">
        <f t="shared" si="9"/>
        <v>531.40750691697804</v>
      </c>
      <c r="K158" s="78">
        <v>0</v>
      </c>
      <c r="L158" s="19">
        <v>225</v>
      </c>
      <c r="M158" s="19">
        <f t="shared" si="10"/>
        <v>0</v>
      </c>
      <c r="N158" s="20">
        <f t="shared" si="11"/>
        <v>531.40750691697804</v>
      </c>
      <c r="O158" s="25"/>
      <c r="R158" s="25"/>
    </row>
    <row r="159" spans="1:18" ht="15" outlineLevel="1">
      <c r="A159" s="1" t="s">
        <v>232</v>
      </c>
      <c r="B159" s="1" t="s">
        <v>233</v>
      </c>
      <c r="D159" s="13">
        <f>+assessment!H159</f>
        <v>1.4416449126940308E-5</v>
      </c>
      <c r="F159" s="8">
        <f>+assessment!J159</f>
        <v>859.2644967164199</v>
      </c>
      <c r="H159" s="8">
        <f t="shared" si="8"/>
        <v>-214.81612417910497</v>
      </c>
      <c r="J159" s="8">
        <f t="shared" si="9"/>
        <v>644.44837253731498</v>
      </c>
      <c r="K159" s="78">
        <v>0</v>
      </c>
      <c r="L159" s="19">
        <v>225</v>
      </c>
      <c r="M159" s="19">
        <f t="shared" si="10"/>
        <v>0</v>
      </c>
      <c r="N159" s="20">
        <f t="shared" si="11"/>
        <v>644.44837253731498</v>
      </c>
      <c r="O159" s="25"/>
      <c r="R159" s="25"/>
    </row>
    <row r="160" spans="1:18" ht="15" outlineLevel="1">
      <c r="A160" s="1" t="s">
        <v>234</v>
      </c>
      <c r="B160" s="1" t="s">
        <v>235</v>
      </c>
      <c r="D160" s="13">
        <f>+assessment!H160</f>
        <v>5.5230271646809605E-6</v>
      </c>
      <c r="F160" s="8">
        <f>+assessment!J160</f>
        <v>329.18932500113635</v>
      </c>
      <c r="H160" s="8">
        <f t="shared" si="8"/>
        <v>-82.297331250284088</v>
      </c>
      <c r="J160" s="8">
        <f t="shared" si="9"/>
        <v>246.89199375085227</v>
      </c>
      <c r="K160" s="78">
        <v>0</v>
      </c>
      <c r="L160" s="19">
        <v>225</v>
      </c>
      <c r="M160" s="19">
        <f t="shared" si="10"/>
        <v>0</v>
      </c>
      <c r="N160" s="20">
        <f t="shared" si="11"/>
        <v>246.89199375085227</v>
      </c>
      <c r="O160" s="25"/>
      <c r="R160" s="25"/>
    </row>
    <row r="161" spans="1:18" ht="15" outlineLevel="1">
      <c r="A161" s="1" t="s">
        <v>236</v>
      </c>
      <c r="B161" s="1" t="s">
        <v>237</v>
      </c>
      <c r="D161" s="13">
        <f>+assessment!H161</f>
        <v>1.4369980884601231E-4</v>
      </c>
      <c r="F161" s="8">
        <f>+assessment!J161</f>
        <v>8564.9484723372116</v>
      </c>
      <c r="H161" s="8">
        <f t="shared" si="8"/>
        <v>-2141.2371180843029</v>
      </c>
      <c r="J161" s="8">
        <f t="shared" si="9"/>
        <v>6423.7113542529087</v>
      </c>
      <c r="K161" s="78">
        <v>1</v>
      </c>
      <c r="L161" s="19">
        <v>225</v>
      </c>
      <c r="M161" s="19">
        <f t="shared" si="10"/>
        <v>225</v>
      </c>
      <c r="N161" s="20">
        <f t="shared" si="11"/>
        <v>6648.7113542529087</v>
      </c>
      <c r="O161" s="25"/>
      <c r="R161" s="25"/>
    </row>
    <row r="162" spans="1:18" ht="15" outlineLevel="1">
      <c r="A162" s="1" t="s">
        <v>238</v>
      </c>
      <c r="B162" s="1" t="s">
        <v>239</v>
      </c>
      <c r="D162" s="13">
        <f>+assessment!H162</f>
        <v>8.0025596967409469E-6</v>
      </c>
      <c r="F162" s="8">
        <f>+assessment!J162</f>
        <v>476.97705376099213</v>
      </c>
      <c r="H162" s="8">
        <f t="shared" si="8"/>
        <v>-119.24426344024803</v>
      </c>
      <c r="J162" s="8">
        <f t="shared" si="9"/>
        <v>357.73279032074413</v>
      </c>
      <c r="K162" s="78">
        <v>0</v>
      </c>
      <c r="L162" s="19">
        <v>225</v>
      </c>
      <c r="M162" s="19">
        <f t="shared" si="10"/>
        <v>0</v>
      </c>
      <c r="N162" s="20">
        <f t="shared" si="11"/>
        <v>357.73279032074413</v>
      </c>
      <c r="O162" s="25"/>
      <c r="R162" s="25"/>
    </row>
    <row r="163" spans="1:18" ht="15" outlineLevel="1">
      <c r="A163" s="1" t="s">
        <v>240</v>
      </c>
      <c r="B163" s="1" t="s">
        <v>241</v>
      </c>
      <c r="D163" s="13">
        <f>+assessment!H163</f>
        <v>1.6921027087194768E-5</v>
      </c>
      <c r="F163" s="8">
        <f>+assessment!J163</f>
        <v>1008.545009660722</v>
      </c>
      <c r="H163" s="8">
        <f t="shared" si="8"/>
        <v>-252.13625241518051</v>
      </c>
      <c r="J163" s="8">
        <f t="shared" si="9"/>
        <v>756.40875724554155</v>
      </c>
      <c r="K163" s="78">
        <v>0</v>
      </c>
      <c r="L163" s="19">
        <v>225</v>
      </c>
      <c r="M163" s="19">
        <f t="shared" si="10"/>
        <v>0</v>
      </c>
      <c r="N163" s="20">
        <f t="shared" si="11"/>
        <v>756.40875724554155</v>
      </c>
      <c r="O163" s="25"/>
      <c r="R163" s="25"/>
    </row>
    <row r="164" spans="1:18" ht="15" outlineLevel="1">
      <c r="A164" s="1" t="s">
        <v>242</v>
      </c>
      <c r="B164" s="1" t="s">
        <v>243</v>
      </c>
      <c r="D164" s="13">
        <f>+assessment!H164</f>
        <v>1.1487697714451942E-5</v>
      </c>
      <c r="F164" s="8">
        <f>+assessment!J164</f>
        <v>684.70194762403969</v>
      </c>
      <c r="H164" s="8">
        <f t="shared" si="8"/>
        <v>-171.17548690600992</v>
      </c>
      <c r="J164" s="8">
        <f t="shared" si="9"/>
        <v>513.52646071802974</v>
      </c>
      <c r="K164" s="78">
        <v>0</v>
      </c>
      <c r="L164" s="19">
        <v>225</v>
      </c>
      <c r="M164" s="19">
        <f t="shared" si="10"/>
        <v>0</v>
      </c>
      <c r="N164" s="20">
        <f t="shared" si="11"/>
        <v>513.52646071802974</v>
      </c>
      <c r="O164" s="25"/>
      <c r="R164" s="25"/>
    </row>
    <row r="165" spans="1:18" ht="15" outlineLevel="1">
      <c r="A165" s="1" t="s">
        <v>483</v>
      </c>
      <c r="B165" s="1" t="s">
        <v>484</v>
      </c>
      <c r="D165" s="13">
        <f>+assessment!H165</f>
        <v>3.6872800686636418E-6</v>
      </c>
      <c r="F165" s="8">
        <f>+assessment!J165</f>
        <v>219.77317885664323</v>
      </c>
      <c r="H165" s="8">
        <f t="shared" si="8"/>
        <v>-54.943294714160807</v>
      </c>
      <c r="J165" s="8">
        <f t="shared" si="9"/>
        <v>164.82988414248243</v>
      </c>
      <c r="K165" s="78">
        <v>0</v>
      </c>
      <c r="L165" s="19">
        <v>225</v>
      </c>
      <c r="M165" s="19">
        <f t="shared" si="10"/>
        <v>0</v>
      </c>
      <c r="N165" s="20">
        <f t="shared" si="11"/>
        <v>164.82988414248243</v>
      </c>
      <c r="O165" s="25"/>
      <c r="R165" s="25"/>
    </row>
    <row r="166" spans="1:18" ht="15" outlineLevel="1">
      <c r="A166" s="1" t="s">
        <v>244</v>
      </c>
      <c r="B166" s="1" t="s">
        <v>245</v>
      </c>
      <c r="D166" s="13">
        <f>+assessment!H166</f>
        <v>9.5079430145481795E-4</v>
      </c>
      <c r="F166" s="8">
        <f>+assessment!J166</f>
        <v>56670.250748063903</v>
      </c>
      <c r="H166" s="8">
        <f t="shared" si="8"/>
        <v>-14167.562687015976</v>
      </c>
      <c r="J166" s="8">
        <f t="shared" si="9"/>
        <v>42502.688061047927</v>
      </c>
      <c r="K166" s="78">
        <v>0</v>
      </c>
      <c r="L166" s="19">
        <v>225</v>
      </c>
      <c r="M166" s="19">
        <f t="shared" si="10"/>
        <v>0</v>
      </c>
      <c r="N166" s="20">
        <f t="shared" si="11"/>
        <v>42502.688061047927</v>
      </c>
      <c r="O166" s="25"/>
      <c r="R166" s="25"/>
    </row>
    <row r="167" spans="1:18" ht="15" outlineLevel="1">
      <c r="A167" s="1" t="s">
        <v>246</v>
      </c>
      <c r="B167" s="1" t="s">
        <v>247</v>
      </c>
      <c r="D167" s="13">
        <f>+assessment!H167</f>
        <v>1.1731934885363324E-5</v>
      </c>
      <c r="F167" s="8">
        <f>+assessment!J167</f>
        <v>699.25923062033826</v>
      </c>
      <c r="H167" s="8">
        <f t="shared" si="8"/>
        <v>-174.81480765508456</v>
      </c>
      <c r="J167" s="8">
        <f t="shared" si="9"/>
        <v>524.44442296525369</v>
      </c>
      <c r="K167" s="78">
        <v>0</v>
      </c>
      <c r="L167" s="19">
        <v>225</v>
      </c>
      <c r="M167" s="19">
        <f t="shared" si="10"/>
        <v>0</v>
      </c>
      <c r="N167" s="20">
        <f t="shared" si="11"/>
        <v>524.44442296525369</v>
      </c>
      <c r="O167" s="25"/>
      <c r="R167" s="25"/>
    </row>
    <row r="168" spans="1:18" ht="15" outlineLevel="1">
      <c r="A168" s="1" t="s">
        <v>248</v>
      </c>
      <c r="B168" s="1" t="s">
        <v>249</v>
      </c>
      <c r="D168" s="13">
        <f>+assessment!H168</f>
        <v>1.0341887035434002E-5</v>
      </c>
      <c r="F168" s="8">
        <f>+assessment!J168</f>
        <v>616.40812382808201</v>
      </c>
      <c r="H168" s="8">
        <f t="shared" si="8"/>
        <v>-154.1020309570205</v>
      </c>
      <c r="J168" s="8">
        <f t="shared" si="9"/>
        <v>462.30609287106154</v>
      </c>
      <c r="K168" s="78">
        <v>0</v>
      </c>
      <c r="L168" s="19">
        <v>225</v>
      </c>
      <c r="M168" s="19">
        <f t="shared" si="10"/>
        <v>0</v>
      </c>
      <c r="N168" s="20">
        <f t="shared" si="11"/>
        <v>462.30609287106154</v>
      </c>
      <c r="O168" s="25"/>
      <c r="R168" s="25"/>
    </row>
    <row r="169" spans="1:18" ht="15" outlineLevel="1">
      <c r="A169" s="1" t="s">
        <v>250</v>
      </c>
      <c r="B169" s="1" t="s">
        <v>251</v>
      </c>
      <c r="D169" s="13">
        <f>+assessment!H169</f>
        <v>1.6764355271198713E-4</v>
      </c>
      <c r="F169" s="8">
        <f>+assessment!J169</f>
        <v>9992.0688985492852</v>
      </c>
      <c r="H169" s="8">
        <f t="shared" si="8"/>
        <v>-2498.0172246373213</v>
      </c>
      <c r="J169" s="8">
        <f t="shared" si="9"/>
        <v>7494.0516739119639</v>
      </c>
      <c r="K169" s="78">
        <v>1</v>
      </c>
      <c r="L169" s="19">
        <v>225</v>
      </c>
      <c r="M169" s="19">
        <f t="shared" si="10"/>
        <v>225</v>
      </c>
      <c r="N169" s="20">
        <f t="shared" si="11"/>
        <v>7719.0516739119639</v>
      </c>
      <c r="O169" s="25"/>
      <c r="R169" s="25"/>
    </row>
    <row r="170" spans="1:18" ht="15" outlineLevel="1">
      <c r="A170" s="1" t="s">
        <v>252</v>
      </c>
      <c r="B170" s="1" t="s">
        <v>253</v>
      </c>
      <c r="D170" s="13">
        <f>+assessment!H170</f>
        <v>8.6869498448177906E-6</v>
      </c>
      <c r="F170" s="8">
        <f>+assessment!J170</f>
        <v>517.76880150461534</v>
      </c>
      <c r="H170" s="8">
        <f t="shared" si="8"/>
        <v>-129.44220037615383</v>
      </c>
      <c r="J170" s="8">
        <f t="shared" si="9"/>
        <v>388.3266011284615</v>
      </c>
      <c r="K170" s="78">
        <v>0</v>
      </c>
      <c r="L170" s="19">
        <v>225</v>
      </c>
      <c r="M170" s="19">
        <f t="shared" si="10"/>
        <v>0</v>
      </c>
      <c r="N170" s="20">
        <f t="shared" si="11"/>
        <v>388.3266011284615</v>
      </c>
      <c r="O170" s="25"/>
      <c r="R170" s="25"/>
    </row>
    <row r="171" spans="1:18" ht="15" outlineLevel="1">
      <c r="A171" s="1" t="s">
        <v>254</v>
      </c>
      <c r="B171" s="1" t="s">
        <v>255</v>
      </c>
      <c r="D171" s="13">
        <f>+assessment!H171</f>
        <v>4.0230100102274139E-5</v>
      </c>
      <c r="F171" s="8">
        <f>+assessment!J171</f>
        <v>2397.8371104319517</v>
      </c>
      <c r="H171" s="8">
        <f t="shared" si="8"/>
        <v>-599.45927760798793</v>
      </c>
      <c r="J171" s="8">
        <f t="shared" si="9"/>
        <v>1798.3778328239637</v>
      </c>
      <c r="K171" s="78">
        <v>1</v>
      </c>
      <c r="L171" s="19">
        <v>225</v>
      </c>
      <c r="M171" s="19">
        <f t="shared" si="10"/>
        <v>225</v>
      </c>
      <c r="N171" s="20">
        <f t="shared" si="11"/>
        <v>2023.3778328239637</v>
      </c>
      <c r="O171" s="25"/>
      <c r="R171" s="25"/>
    </row>
    <row r="172" spans="1:18" ht="15" outlineLevel="1">
      <c r="A172" s="1" t="s">
        <v>256</v>
      </c>
      <c r="B172" s="1" t="s">
        <v>257</v>
      </c>
      <c r="D172" s="13">
        <f>+assessment!H172</f>
        <v>9.0044822352585124E-5</v>
      </c>
      <c r="F172" s="8">
        <f>+assessment!J172</f>
        <v>5366.947039415295</v>
      </c>
      <c r="H172" s="8">
        <f t="shared" si="8"/>
        <v>-1341.7367598538237</v>
      </c>
      <c r="J172" s="8">
        <f t="shared" si="9"/>
        <v>4025.210279561471</v>
      </c>
      <c r="K172" s="78">
        <v>0</v>
      </c>
      <c r="L172" s="19">
        <v>225</v>
      </c>
      <c r="M172" s="19">
        <f t="shared" si="10"/>
        <v>0</v>
      </c>
      <c r="N172" s="20">
        <f t="shared" si="11"/>
        <v>4025.210279561471</v>
      </c>
      <c r="O172" s="25"/>
      <c r="R172" s="25"/>
    </row>
    <row r="173" spans="1:18" ht="15" outlineLevel="1">
      <c r="A173" s="1" t="s">
        <v>258</v>
      </c>
      <c r="B173" s="1" t="s">
        <v>259</v>
      </c>
      <c r="D173" s="13">
        <f>+assessment!H173</f>
        <v>2.528527324837204E-4</v>
      </c>
      <c r="F173" s="8">
        <f>+assessment!J173</f>
        <v>15070.796838243868</v>
      </c>
      <c r="H173" s="8">
        <f t="shared" si="8"/>
        <v>-3767.6992095609671</v>
      </c>
      <c r="J173" s="8">
        <f t="shared" si="9"/>
        <v>11303.097628682901</v>
      </c>
      <c r="K173" s="78">
        <v>1</v>
      </c>
      <c r="L173" s="19">
        <v>225</v>
      </c>
      <c r="M173" s="19">
        <f t="shared" si="10"/>
        <v>225</v>
      </c>
      <c r="N173" s="20">
        <f t="shared" si="11"/>
        <v>11528.097628682901</v>
      </c>
      <c r="O173" s="25"/>
      <c r="R173" s="25"/>
    </row>
    <row r="174" spans="1:18" ht="15" outlineLevel="1">
      <c r="A174" s="1" t="s">
        <v>260</v>
      </c>
      <c r="B174" s="1" t="s">
        <v>261</v>
      </c>
      <c r="D174" s="13">
        <f>+assessment!H174</f>
        <v>7.5565492117064173E-6</v>
      </c>
      <c r="F174" s="8">
        <f>+assessment!J174</f>
        <v>450.3934636148395</v>
      </c>
      <c r="H174" s="8">
        <f t="shared" si="8"/>
        <v>-112.59836590370988</v>
      </c>
      <c r="J174" s="8">
        <f t="shared" si="9"/>
        <v>337.79509771112964</v>
      </c>
      <c r="K174" s="78">
        <v>0</v>
      </c>
      <c r="L174" s="19">
        <v>225</v>
      </c>
      <c r="M174" s="19">
        <f t="shared" si="10"/>
        <v>0</v>
      </c>
      <c r="N174" s="20">
        <f t="shared" si="11"/>
        <v>337.79509771112964</v>
      </c>
      <c r="O174" s="25"/>
      <c r="R174" s="25"/>
    </row>
    <row r="175" spans="1:18" ht="15" outlineLevel="1">
      <c r="A175" s="1" t="s">
        <v>262</v>
      </c>
      <c r="B175" s="1" t="s">
        <v>263</v>
      </c>
      <c r="D175" s="13">
        <f>+assessment!H175</f>
        <v>1.1374489280079675E-5</v>
      </c>
      <c r="F175" s="8">
        <f>+assessment!J175</f>
        <v>677.95437840443492</v>
      </c>
      <c r="H175" s="8">
        <f t="shared" si="8"/>
        <v>-169.48859460110873</v>
      </c>
      <c r="J175" s="8">
        <f t="shared" si="9"/>
        <v>508.46578380332619</v>
      </c>
      <c r="K175" s="78">
        <v>0</v>
      </c>
      <c r="L175" s="19">
        <v>225</v>
      </c>
      <c r="M175" s="19">
        <f t="shared" si="10"/>
        <v>0</v>
      </c>
      <c r="N175" s="20">
        <f t="shared" si="11"/>
        <v>508.46578380332619</v>
      </c>
      <c r="O175" s="25"/>
      <c r="R175" s="25"/>
    </row>
    <row r="176" spans="1:18" ht="15" outlineLevel="1">
      <c r="A176" s="1" t="s">
        <v>264</v>
      </c>
      <c r="B176" s="1" t="s">
        <v>265</v>
      </c>
      <c r="D176" s="13">
        <f>+assessment!H176</f>
        <v>1.1046583065320825E-5</v>
      </c>
      <c r="F176" s="8">
        <f>+assessment!J176</f>
        <v>658.41016428388411</v>
      </c>
      <c r="H176" s="8">
        <f t="shared" si="8"/>
        <v>-164.60254107097103</v>
      </c>
      <c r="J176" s="8">
        <f t="shared" si="9"/>
        <v>493.80762321291309</v>
      </c>
      <c r="K176" s="78">
        <v>0</v>
      </c>
      <c r="L176" s="19">
        <v>225</v>
      </c>
      <c r="M176" s="19">
        <f t="shared" si="10"/>
        <v>0</v>
      </c>
      <c r="N176" s="20">
        <f t="shared" si="11"/>
        <v>493.80762321291309</v>
      </c>
      <c r="O176" s="25"/>
      <c r="R176" s="25"/>
    </row>
    <row r="177" spans="1:18" ht="15" outlineLevel="1">
      <c r="A177" s="1" t="s">
        <v>266</v>
      </c>
      <c r="B177" s="1" t="s">
        <v>267</v>
      </c>
      <c r="D177" s="13">
        <f>+assessment!H177</f>
        <v>2.5092461363067531E-5</v>
      </c>
      <c r="F177" s="8">
        <f>+assessment!J177</f>
        <v>1495.5875052630572</v>
      </c>
      <c r="H177" s="8">
        <f t="shared" si="8"/>
        <v>-373.8968763157643</v>
      </c>
      <c r="J177" s="8">
        <f t="shared" si="9"/>
        <v>1121.6906289472929</v>
      </c>
      <c r="K177" s="78">
        <v>1</v>
      </c>
      <c r="L177" s="19">
        <v>225</v>
      </c>
      <c r="M177" s="19">
        <f t="shared" si="10"/>
        <v>225</v>
      </c>
      <c r="N177" s="20">
        <f t="shared" si="11"/>
        <v>1346.6906289472929</v>
      </c>
      <c r="O177" s="25"/>
      <c r="R177" s="25"/>
    </row>
    <row r="178" spans="1:18" ht="15" outlineLevel="1">
      <c r="A178" s="1" t="s">
        <v>268</v>
      </c>
      <c r="B178" s="1" t="s">
        <v>269</v>
      </c>
      <c r="D178" s="13">
        <f>+assessment!H178</f>
        <v>2.6441640025136832E-6</v>
      </c>
      <c r="F178" s="8">
        <f>+assessment!J178</f>
        <v>157.60026833582722</v>
      </c>
      <c r="H178" s="8">
        <f t="shared" si="8"/>
        <v>-39.400067083956806</v>
      </c>
      <c r="J178" s="8">
        <f t="shared" si="9"/>
        <v>118.20020125187042</v>
      </c>
      <c r="K178" s="78">
        <v>0</v>
      </c>
      <c r="L178" s="19">
        <v>225</v>
      </c>
      <c r="M178" s="19">
        <f t="shared" si="10"/>
        <v>0</v>
      </c>
      <c r="N178" s="20">
        <f t="shared" si="11"/>
        <v>118.20020125187042</v>
      </c>
      <c r="O178" s="25"/>
      <c r="R178" s="25"/>
    </row>
    <row r="179" spans="1:18" ht="15" outlineLevel="1">
      <c r="A179" s="1" t="s">
        <v>270</v>
      </c>
      <c r="B179" s="1" t="s">
        <v>271</v>
      </c>
      <c r="D179" s="13">
        <f>+assessment!H179</f>
        <v>2.1455275313198566E-4</v>
      </c>
      <c r="F179" s="8">
        <f>+assessment!J179</f>
        <v>12788.000832643682</v>
      </c>
      <c r="H179" s="8">
        <f t="shared" si="8"/>
        <v>-3197.0002081609205</v>
      </c>
      <c r="J179" s="8">
        <f t="shared" si="9"/>
        <v>9591.0006244827619</v>
      </c>
      <c r="K179" s="78">
        <v>0</v>
      </c>
      <c r="L179" s="19">
        <v>225</v>
      </c>
      <c r="M179" s="19">
        <f t="shared" si="10"/>
        <v>0</v>
      </c>
      <c r="N179" s="20">
        <f t="shared" si="11"/>
        <v>9591.0006244827619</v>
      </c>
      <c r="O179" s="25"/>
      <c r="R179" s="25"/>
    </row>
    <row r="180" spans="1:18" ht="15" outlineLevel="1">
      <c r="A180" s="1" t="s">
        <v>272</v>
      </c>
      <c r="B180" s="1" t="s">
        <v>273</v>
      </c>
      <c r="D180" s="13">
        <f>+assessment!H180</f>
        <v>1.1446881434672146E-4</v>
      </c>
      <c r="F180" s="8">
        <f>+assessment!J180</f>
        <v>6822.6917241053143</v>
      </c>
      <c r="H180" s="8">
        <f t="shared" si="8"/>
        <v>-1705.6729310263286</v>
      </c>
      <c r="J180" s="8">
        <f t="shared" si="9"/>
        <v>5117.0187930789853</v>
      </c>
      <c r="K180" s="78">
        <v>0</v>
      </c>
      <c r="L180" s="19">
        <v>225</v>
      </c>
      <c r="M180" s="19">
        <f t="shared" si="10"/>
        <v>0</v>
      </c>
      <c r="N180" s="20">
        <f t="shared" si="11"/>
        <v>5117.0187930789853</v>
      </c>
      <c r="O180" s="25"/>
      <c r="R180" s="25"/>
    </row>
    <row r="181" spans="1:18" ht="15" outlineLevel="1">
      <c r="A181" s="1" t="s">
        <v>274</v>
      </c>
      <c r="B181" s="1" t="s">
        <v>275</v>
      </c>
      <c r="D181" s="13">
        <f>+assessment!H181</f>
        <v>3.5819614187052403E-6</v>
      </c>
      <c r="F181" s="8">
        <f>+assessment!J181</f>
        <v>213.49586493873497</v>
      </c>
      <c r="H181" s="8">
        <f t="shared" si="8"/>
        <v>-53.373966234683742</v>
      </c>
      <c r="J181" s="8">
        <f t="shared" si="9"/>
        <v>160.12189870405123</v>
      </c>
      <c r="K181" s="78">
        <v>1</v>
      </c>
      <c r="L181" s="19">
        <v>225</v>
      </c>
      <c r="M181" s="19">
        <f t="shared" si="10"/>
        <v>225</v>
      </c>
      <c r="N181" s="20">
        <f t="shared" si="11"/>
        <v>385.1218987040512</v>
      </c>
      <c r="O181" s="25"/>
      <c r="R181" s="25"/>
    </row>
    <row r="182" spans="1:18" ht="15" outlineLevel="1">
      <c r="A182" s="1" t="s">
        <v>276</v>
      </c>
      <c r="B182" s="1" t="s">
        <v>277</v>
      </c>
      <c r="D182" s="13">
        <f>+assessment!H182</f>
        <v>4.5317309133051683E-5</v>
      </c>
      <c r="F182" s="8">
        <f>+assessment!J182</f>
        <v>2701.0503406131365</v>
      </c>
      <c r="H182" s="8">
        <f t="shared" si="8"/>
        <v>-675.26258515328414</v>
      </c>
      <c r="J182" s="8">
        <f t="shared" si="9"/>
        <v>2025.7877554598524</v>
      </c>
      <c r="K182" s="78">
        <v>0</v>
      </c>
      <c r="L182" s="19">
        <v>225</v>
      </c>
      <c r="M182" s="19">
        <f t="shared" si="10"/>
        <v>0</v>
      </c>
      <c r="N182" s="20">
        <f t="shared" si="11"/>
        <v>2025.7877554598524</v>
      </c>
      <c r="O182" s="25"/>
      <c r="R182" s="25"/>
    </row>
    <row r="183" spans="1:18" ht="15" outlineLevel="1">
      <c r="A183" s="1" t="s">
        <v>278</v>
      </c>
      <c r="B183" s="1" t="s">
        <v>279</v>
      </c>
      <c r="D183" s="13">
        <f>+assessment!H183</f>
        <v>1.8051618899755191E-4</v>
      </c>
      <c r="F183" s="8">
        <f>+assessment!J183</f>
        <v>10759.317424308616</v>
      </c>
      <c r="H183" s="8">
        <f t="shared" si="8"/>
        <v>-2689.829356077154</v>
      </c>
      <c r="J183" s="8">
        <f t="shared" si="9"/>
        <v>8069.4880682314615</v>
      </c>
      <c r="K183" s="78">
        <v>0</v>
      </c>
      <c r="L183" s="19">
        <v>225</v>
      </c>
      <c r="M183" s="19">
        <f t="shared" si="10"/>
        <v>0</v>
      </c>
      <c r="N183" s="20">
        <f t="shared" si="11"/>
        <v>8069.4880682314615</v>
      </c>
      <c r="O183" s="25"/>
      <c r="R183" s="25"/>
    </row>
    <row r="184" spans="1:18" ht="15" outlineLevel="1">
      <c r="A184" s="1" t="s">
        <v>280</v>
      </c>
      <c r="B184" s="1" t="s">
        <v>281</v>
      </c>
      <c r="D184" s="13">
        <f>+assessment!H184</f>
        <v>4.3376895078698564E-5</v>
      </c>
      <c r="F184" s="8">
        <f>+assessment!J184</f>
        <v>2585.3957233662704</v>
      </c>
      <c r="H184" s="8">
        <f t="shared" si="8"/>
        <v>-646.34893084156761</v>
      </c>
      <c r="J184" s="8">
        <f t="shared" si="9"/>
        <v>1939.0467925247028</v>
      </c>
      <c r="K184" s="78">
        <v>0</v>
      </c>
      <c r="L184" s="19">
        <v>225</v>
      </c>
      <c r="M184" s="19">
        <f t="shared" si="10"/>
        <v>0</v>
      </c>
      <c r="N184" s="20">
        <f t="shared" si="11"/>
        <v>1939.0467925247028</v>
      </c>
      <c r="O184" s="25"/>
      <c r="R184" s="25"/>
    </row>
    <row r="185" spans="1:18" ht="15" outlineLevel="1">
      <c r="A185" s="1" t="s">
        <v>282</v>
      </c>
      <c r="B185" s="1" t="s">
        <v>283</v>
      </c>
      <c r="D185" s="13">
        <f>+assessment!H185</f>
        <v>1.1559663867027335E-5</v>
      </c>
      <c r="F185" s="8">
        <f>+assessment!J185</f>
        <v>688.99135060592619</v>
      </c>
      <c r="H185" s="8">
        <f t="shared" si="8"/>
        <v>-172.24783765148155</v>
      </c>
      <c r="J185" s="8">
        <f t="shared" si="9"/>
        <v>516.74351295444467</v>
      </c>
      <c r="K185" s="78">
        <v>0</v>
      </c>
      <c r="L185" s="19">
        <v>225</v>
      </c>
      <c r="M185" s="19">
        <f t="shared" si="10"/>
        <v>0</v>
      </c>
      <c r="N185" s="20">
        <f t="shared" si="11"/>
        <v>516.74351295444467</v>
      </c>
      <c r="O185" s="25"/>
      <c r="R185" s="25"/>
    </row>
    <row r="186" spans="1:18" ht="15" outlineLevel="1">
      <c r="A186" s="1" t="s">
        <v>284</v>
      </c>
      <c r="B186" s="1" t="s">
        <v>285</v>
      </c>
      <c r="D186" s="13">
        <f>+assessment!H186</f>
        <v>2.1865708024063381E-5</v>
      </c>
      <c r="F186" s="8">
        <f>+assessment!J186</f>
        <v>1303.2631291664391</v>
      </c>
      <c r="H186" s="8">
        <f t="shared" si="8"/>
        <v>-325.81578229160976</v>
      </c>
      <c r="J186" s="8">
        <f t="shared" si="9"/>
        <v>977.44734687482924</v>
      </c>
      <c r="K186" s="78">
        <v>0</v>
      </c>
      <c r="L186" s="19">
        <v>225</v>
      </c>
      <c r="M186" s="19">
        <f t="shared" si="10"/>
        <v>0</v>
      </c>
      <c r="N186" s="20">
        <f t="shared" si="11"/>
        <v>977.44734687482924</v>
      </c>
      <c r="O186" s="25"/>
      <c r="R186" s="25"/>
    </row>
    <row r="187" spans="1:18" ht="15" outlineLevel="1">
      <c r="A187" s="1" t="s">
        <v>286</v>
      </c>
      <c r="B187" s="1" t="s">
        <v>287</v>
      </c>
      <c r="D187" s="13">
        <f>+assessment!H187</f>
        <v>8.4263708115428428E-4</v>
      </c>
      <c r="F187" s="8">
        <f>+assessment!J187</f>
        <v>50223.749348900754</v>
      </c>
      <c r="H187" s="8">
        <f t="shared" si="8"/>
        <v>-12555.937337225188</v>
      </c>
      <c r="J187" s="8">
        <f t="shared" si="9"/>
        <v>37667.812011675567</v>
      </c>
      <c r="K187" s="78">
        <v>2</v>
      </c>
      <c r="L187" s="19">
        <v>225</v>
      </c>
      <c r="M187" s="19">
        <f t="shared" si="10"/>
        <v>450</v>
      </c>
      <c r="N187" s="20">
        <f t="shared" si="11"/>
        <v>38117.812011675567</v>
      </c>
      <c r="O187" s="25"/>
      <c r="R187" s="25"/>
    </row>
    <row r="188" spans="1:18" ht="15" outlineLevel="1">
      <c r="A188" s="1" t="s">
        <v>288</v>
      </c>
      <c r="B188" s="1" t="s">
        <v>289</v>
      </c>
      <c r="D188" s="13">
        <f>+assessment!H188</f>
        <v>1.5827775758125255E-5</v>
      </c>
      <c r="F188" s="8">
        <f>+assessment!J188</f>
        <v>943.38388400586086</v>
      </c>
      <c r="H188" s="8">
        <f t="shared" si="8"/>
        <v>-235.84597100146522</v>
      </c>
      <c r="J188" s="8">
        <f t="shared" si="9"/>
        <v>707.5379130043957</v>
      </c>
      <c r="K188" s="78">
        <v>0</v>
      </c>
      <c r="L188" s="19">
        <v>225</v>
      </c>
      <c r="M188" s="19">
        <f t="shared" si="10"/>
        <v>0</v>
      </c>
      <c r="N188" s="20">
        <f t="shared" si="11"/>
        <v>707.5379130043957</v>
      </c>
      <c r="O188" s="25"/>
      <c r="R188" s="25"/>
    </row>
    <row r="189" spans="1:18" ht="15" outlineLevel="1">
      <c r="A189" s="1" t="s">
        <v>290</v>
      </c>
      <c r="B189" s="1" t="s">
        <v>291</v>
      </c>
      <c r="D189" s="13">
        <f>+assessment!H189</f>
        <v>3.1126093369527021E-6</v>
      </c>
      <c r="F189" s="8">
        <f>+assessment!J189</f>
        <v>185.52104417956144</v>
      </c>
      <c r="H189" s="8">
        <f t="shared" si="8"/>
        <v>-46.380261044890361</v>
      </c>
      <c r="J189" s="8">
        <f t="shared" si="9"/>
        <v>139.1407831346711</v>
      </c>
      <c r="K189" s="78">
        <v>0</v>
      </c>
      <c r="L189" s="19">
        <v>225</v>
      </c>
      <c r="M189" s="19">
        <f t="shared" si="10"/>
        <v>0</v>
      </c>
      <c r="N189" s="20">
        <f t="shared" si="11"/>
        <v>139.1407831346711</v>
      </c>
      <c r="O189" s="25"/>
      <c r="R189" s="25"/>
    </row>
    <row r="190" spans="1:18" ht="15" outlineLevel="1">
      <c r="A190" s="1" t="s">
        <v>292</v>
      </c>
      <c r="B190" s="1" t="s">
        <v>293</v>
      </c>
      <c r="D190" s="13">
        <f>+assessment!H190</f>
        <v>1.4311860499938325E-5</v>
      </c>
      <c r="F190" s="8">
        <f>+assessment!J190</f>
        <v>853.03069440131446</v>
      </c>
      <c r="H190" s="8">
        <f t="shared" si="8"/>
        <v>-213.25767360032862</v>
      </c>
      <c r="J190" s="8">
        <f t="shared" si="9"/>
        <v>639.77302080098582</v>
      </c>
      <c r="K190" s="78">
        <v>0</v>
      </c>
      <c r="L190" s="19">
        <v>225</v>
      </c>
      <c r="M190" s="19">
        <f t="shared" si="10"/>
        <v>0</v>
      </c>
      <c r="N190" s="20">
        <f t="shared" si="11"/>
        <v>639.77302080098582</v>
      </c>
      <c r="O190" s="25"/>
      <c r="R190" s="25"/>
    </row>
    <row r="191" spans="1:18" ht="15" outlineLevel="1">
      <c r="A191" s="1" t="s">
        <v>294</v>
      </c>
      <c r="B191" s="1" t="s">
        <v>295</v>
      </c>
      <c r="D191" s="13">
        <f>+assessment!H191</f>
        <v>2.7459532520131405E-4</v>
      </c>
      <c r="F191" s="8">
        <f>+assessment!J191</f>
        <v>16366.721918288758</v>
      </c>
      <c r="H191" s="8">
        <f t="shared" si="8"/>
        <v>-4091.6804795721896</v>
      </c>
      <c r="J191" s="8">
        <f t="shared" si="9"/>
        <v>12275.041438716569</v>
      </c>
      <c r="K191" s="78">
        <v>0</v>
      </c>
      <c r="L191" s="19">
        <v>225</v>
      </c>
      <c r="M191" s="19">
        <f t="shared" si="10"/>
        <v>0</v>
      </c>
      <c r="N191" s="20">
        <f t="shared" si="11"/>
        <v>12275.041438716569</v>
      </c>
      <c r="O191" s="25"/>
      <c r="R191" s="25"/>
    </row>
    <row r="192" spans="1:18" ht="15" outlineLevel="1">
      <c r="A192" s="1" t="s">
        <v>296</v>
      </c>
      <c r="B192" s="1" t="s">
        <v>297</v>
      </c>
      <c r="D192" s="13">
        <f>+assessment!H192</f>
        <v>1.4944553066189689E-5</v>
      </c>
      <c r="F192" s="8">
        <f>+assessment!J192</f>
        <v>890.74110802184111</v>
      </c>
      <c r="H192" s="8">
        <f t="shared" si="8"/>
        <v>-222.68527700546028</v>
      </c>
      <c r="J192" s="8">
        <f t="shared" si="9"/>
        <v>668.05583101638081</v>
      </c>
      <c r="K192" s="78">
        <v>1</v>
      </c>
      <c r="L192" s="19">
        <v>225</v>
      </c>
      <c r="M192" s="19">
        <f t="shared" si="10"/>
        <v>225</v>
      </c>
      <c r="N192" s="20">
        <f t="shared" si="11"/>
        <v>893.05583101638081</v>
      </c>
      <c r="O192" s="25"/>
      <c r="R192" s="25"/>
    </row>
    <row r="193" spans="1:18" ht="15" outlineLevel="1">
      <c r="A193" s="1" t="s">
        <v>298</v>
      </c>
      <c r="B193" s="1" t="s">
        <v>299</v>
      </c>
      <c r="D193" s="13">
        <f>+assessment!H193</f>
        <v>5.8055707095139299E-6</v>
      </c>
      <c r="F193" s="8">
        <f>+assessment!J193</f>
        <v>346.02978513897204</v>
      </c>
      <c r="H193" s="8">
        <f t="shared" si="8"/>
        <v>-86.507446284743011</v>
      </c>
      <c r="J193" s="8">
        <f t="shared" si="9"/>
        <v>259.52233885422902</v>
      </c>
      <c r="K193" s="78">
        <v>0</v>
      </c>
      <c r="L193" s="19">
        <v>225</v>
      </c>
      <c r="M193" s="19">
        <f t="shared" si="10"/>
        <v>0</v>
      </c>
      <c r="N193" s="20">
        <f t="shared" si="11"/>
        <v>259.52233885422902</v>
      </c>
      <c r="O193" s="25"/>
      <c r="R193" s="25"/>
    </row>
    <row r="194" spans="1:18" ht="15" outlineLevel="1">
      <c r="A194" s="1" t="s">
        <v>300</v>
      </c>
      <c r="B194" s="1" t="s">
        <v>301</v>
      </c>
      <c r="D194" s="13">
        <f>+assessment!H194</f>
        <v>1.7072040343857726E-5</v>
      </c>
      <c r="F194" s="8">
        <f>+assessment!J194</f>
        <v>1017.545862009413</v>
      </c>
      <c r="H194" s="8">
        <f t="shared" si="8"/>
        <v>-254.38646550235325</v>
      </c>
      <c r="J194" s="8">
        <f t="shared" si="9"/>
        <v>763.15939650705968</v>
      </c>
      <c r="K194" s="78">
        <v>0</v>
      </c>
      <c r="L194" s="19">
        <v>225</v>
      </c>
      <c r="M194" s="19">
        <f t="shared" si="10"/>
        <v>0</v>
      </c>
      <c r="N194" s="20">
        <f t="shared" si="11"/>
        <v>763.15939650705968</v>
      </c>
      <c r="O194" s="25"/>
      <c r="R194" s="25"/>
    </row>
    <row r="195" spans="1:18" ht="15" outlineLevel="1">
      <c r="A195" s="1" t="s">
        <v>302</v>
      </c>
      <c r="B195" s="1" t="s">
        <v>303</v>
      </c>
      <c r="D195" s="13">
        <f>+assessment!H195</f>
        <v>1.8420893980200329E-5</v>
      </c>
      <c r="F195" s="8">
        <f>+assessment!J195</f>
        <v>1097.941667576413</v>
      </c>
      <c r="H195" s="8">
        <f t="shared" si="8"/>
        <v>-274.48541689410325</v>
      </c>
      <c r="J195" s="8">
        <f t="shared" si="9"/>
        <v>823.4562506823097</v>
      </c>
      <c r="K195" s="78">
        <v>0</v>
      </c>
      <c r="L195" s="19">
        <v>225</v>
      </c>
      <c r="M195" s="19">
        <f t="shared" si="10"/>
        <v>0</v>
      </c>
      <c r="N195" s="20">
        <f t="shared" si="11"/>
        <v>823.4562506823097</v>
      </c>
      <c r="O195" s="25"/>
      <c r="R195" s="25"/>
    </row>
    <row r="196" spans="1:18" ht="15" outlineLevel="1">
      <c r="A196" s="1" t="s">
        <v>304</v>
      </c>
      <c r="B196" s="1" t="s">
        <v>305</v>
      </c>
      <c r="D196" s="13">
        <f>+assessment!H196</f>
        <v>3.800421572371573E-5</v>
      </c>
      <c r="F196" s="8">
        <f>+assessment!J196</f>
        <v>2265.1675880377879</v>
      </c>
      <c r="H196" s="8">
        <f t="shared" si="8"/>
        <v>-566.29189700944698</v>
      </c>
      <c r="J196" s="8">
        <f t="shared" si="9"/>
        <v>1698.875691028341</v>
      </c>
      <c r="K196" s="78">
        <v>0</v>
      </c>
      <c r="L196" s="19">
        <v>225</v>
      </c>
      <c r="M196" s="19">
        <f t="shared" si="10"/>
        <v>0</v>
      </c>
      <c r="N196" s="20">
        <f t="shared" si="11"/>
        <v>1698.875691028341</v>
      </c>
      <c r="O196" s="25"/>
      <c r="R196" s="25"/>
    </row>
    <row r="197" spans="1:18" ht="15" outlineLevel="1">
      <c r="A197" s="1" t="s">
        <v>306</v>
      </c>
      <c r="B197" s="1" t="s">
        <v>307</v>
      </c>
      <c r="D197" s="13">
        <f>+assessment!H197</f>
        <v>1.9618820368409124E-5</v>
      </c>
      <c r="F197" s="8">
        <f>+assessment!J197</f>
        <v>1169.3417471663315</v>
      </c>
      <c r="H197" s="8">
        <f t="shared" si="8"/>
        <v>-292.33543679158288</v>
      </c>
      <c r="J197" s="8">
        <f t="shared" si="9"/>
        <v>877.00631037474864</v>
      </c>
      <c r="K197" s="78">
        <v>0</v>
      </c>
      <c r="L197" s="19">
        <v>225</v>
      </c>
      <c r="M197" s="19">
        <f t="shared" si="10"/>
        <v>0</v>
      </c>
      <c r="N197" s="20">
        <f t="shared" si="11"/>
        <v>877.00631037474864</v>
      </c>
      <c r="O197" s="25"/>
      <c r="R197" s="25"/>
    </row>
    <row r="198" spans="1:18" ht="15" outlineLevel="1">
      <c r="A198" s="1" t="s">
        <v>308</v>
      </c>
      <c r="B198" s="1" t="s">
        <v>309</v>
      </c>
      <c r="D198" s="13">
        <f>+assessment!H198</f>
        <v>1.4570065009361606E-4</v>
      </c>
      <c r="F198" s="8">
        <f>+assessment!J198</f>
        <v>8684.2047352694535</v>
      </c>
      <c r="H198" s="8">
        <f t="shared" si="8"/>
        <v>-2171.0511838173634</v>
      </c>
      <c r="J198" s="8">
        <f t="shared" si="9"/>
        <v>6513.1535514520901</v>
      </c>
      <c r="K198" s="78">
        <v>0</v>
      </c>
      <c r="L198" s="19">
        <v>225</v>
      </c>
      <c r="M198" s="19">
        <f t="shared" si="10"/>
        <v>0</v>
      </c>
      <c r="N198" s="20">
        <f t="shared" si="11"/>
        <v>6513.1535514520901</v>
      </c>
      <c r="O198" s="25"/>
      <c r="R198" s="25"/>
    </row>
    <row r="199" spans="1:18" ht="15" outlineLevel="1">
      <c r="A199" s="1" t="s">
        <v>310</v>
      </c>
      <c r="B199" s="1" t="s">
        <v>580</v>
      </c>
      <c r="D199" s="13">
        <f>+assessment!H199</f>
        <v>3.5496232596155783E-5</v>
      </c>
      <c r="F199" s="8">
        <f>+assessment!J199</f>
        <v>2115.6841166988615</v>
      </c>
      <c r="H199" s="8">
        <f t="shared" ref="H199:H262" si="12">-F199*0.25</f>
        <v>-528.92102917471539</v>
      </c>
      <c r="J199" s="8">
        <f t="shared" ref="J199:J262" si="13">SUM(F199:H199)</f>
        <v>1586.7630875241462</v>
      </c>
      <c r="K199" s="78">
        <v>0</v>
      </c>
      <c r="L199" s="19">
        <v>225</v>
      </c>
      <c r="M199" s="19">
        <f t="shared" si="10"/>
        <v>0</v>
      </c>
      <c r="N199" s="20">
        <f t="shared" si="11"/>
        <v>1586.7630875241462</v>
      </c>
      <c r="O199" s="25"/>
      <c r="R199" s="25"/>
    </row>
    <row r="200" spans="1:18" ht="15" outlineLevel="1">
      <c r="A200" s="1" t="s">
        <v>312</v>
      </c>
      <c r="B200" s="1" t="s">
        <v>313</v>
      </c>
      <c r="D200" s="13">
        <f>+assessment!H200</f>
        <v>8.7330212945041313E-5</v>
      </c>
      <c r="F200" s="8">
        <f>+assessment!J200</f>
        <v>5205.1480093062873</v>
      </c>
      <c r="H200" s="8">
        <f t="shared" si="12"/>
        <v>-1301.2870023265718</v>
      </c>
      <c r="J200" s="8">
        <f t="shared" si="13"/>
        <v>3903.8610069797155</v>
      </c>
      <c r="K200" s="78">
        <v>0</v>
      </c>
      <c r="L200" s="19">
        <v>225</v>
      </c>
      <c r="M200" s="19">
        <f t="shared" si="10"/>
        <v>0</v>
      </c>
      <c r="N200" s="20">
        <f t="shared" si="11"/>
        <v>3903.8610069797155</v>
      </c>
      <c r="O200" s="25"/>
      <c r="R200" s="25"/>
    </row>
    <row r="201" spans="1:18" ht="15" outlineLevel="1">
      <c r="A201" s="1" t="s">
        <v>314</v>
      </c>
      <c r="B201" s="1" t="s">
        <v>315</v>
      </c>
      <c r="D201" s="13">
        <f>+assessment!H201</f>
        <v>2.0275099491056796E-5</v>
      </c>
      <c r="F201" s="8">
        <f>+assessment!J201</f>
        <v>1208.4579917465271</v>
      </c>
      <c r="H201" s="8">
        <f t="shared" si="12"/>
        <v>-302.11449793663178</v>
      </c>
      <c r="J201" s="8">
        <f t="shared" si="13"/>
        <v>906.34349380989534</v>
      </c>
      <c r="K201" s="78">
        <v>0</v>
      </c>
      <c r="L201" s="19">
        <v>225</v>
      </c>
      <c r="M201" s="19">
        <f t="shared" ref="M201:M261" si="14">SUM(K201*L201)</f>
        <v>0</v>
      </c>
      <c r="N201" s="20">
        <f t="shared" ref="N201:N260" si="15">J201+M201</f>
        <v>906.34349380989534</v>
      </c>
      <c r="O201" s="25"/>
      <c r="R201" s="25"/>
    </row>
    <row r="202" spans="1:18" ht="15" outlineLevel="1">
      <c r="A202" s="1" t="s">
        <v>316</v>
      </c>
      <c r="B202" s="1" t="s">
        <v>317</v>
      </c>
      <c r="D202" s="13">
        <f>+assessment!H202</f>
        <v>9.0908332387495746E-5</v>
      </c>
      <c r="F202" s="8">
        <f>+assessment!J202</f>
        <v>5418.4148807001848</v>
      </c>
      <c r="H202" s="8">
        <f t="shared" si="12"/>
        <v>-1354.6037201750462</v>
      </c>
      <c r="J202" s="8">
        <f t="shared" si="13"/>
        <v>4063.8111605251388</v>
      </c>
      <c r="K202" s="78">
        <v>1</v>
      </c>
      <c r="L202" s="19">
        <v>225</v>
      </c>
      <c r="M202" s="19">
        <f t="shared" si="14"/>
        <v>225</v>
      </c>
      <c r="N202" s="20">
        <f t="shared" si="15"/>
        <v>4288.8111605251388</v>
      </c>
      <c r="O202" s="25"/>
      <c r="R202" s="25"/>
    </row>
    <row r="203" spans="1:18" ht="15" outlineLevel="1">
      <c r="A203" s="1" t="s">
        <v>318</v>
      </c>
      <c r="B203" s="1" t="s">
        <v>319</v>
      </c>
      <c r="D203" s="13">
        <f>+assessment!H203</f>
        <v>7.878388714823389E-6</v>
      </c>
      <c r="F203" s="8">
        <f>+assessment!J203</f>
        <v>469.57608315133007</v>
      </c>
      <c r="H203" s="8">
        <f t="shared" si="12"/>
        <v>-117.39402078783252</v>
      </c>
      <c r="J203" s="8">
        <f t="shared" si="13"/>
        <v>352.18206236349755</v>
      </c>
      <c r="K203" s="78">
        <v>0</v>
      </c>
      <c r="L203" s="19">
        <v>225</v>
      </c>
      <c r="M203" s="19">
        <f t="shared" si="14"/>
        <v>0</v>
      </c>
      <c r="N203" s="20">
        <f t="shared" si="15"/>
        <v>352.18206236349755</v>
      </c>
      <c r="O203" s="25"/>
      <c r="R203" s="25"/>
    </row>
    <row r="204" spans="1:18" ht="15" outlineLevel="1">
      <c r="A204" s="1" t="s">
        <v>320</v>
      </c>
      <c r="B204" s="1" t="s">
        <v>321</v>
      </c>
      <c r="D204" s="13">
        <f>+assessment!H204</f>
        <v>4.6743610067289224E-5</v>
      </c>
      <c r="F204" s="8">
        <f>+assessment!J204</f>
        <v>2786.0622422008537</v>
      </c>
      <c r="H204" s="8">
        <f t="shared" si="12"/>
        <v>-696.51556055021342</v>
      </c>
      <c r="J204" s="8">
        <f t="shared" si="13"/>
        <v>2089.5466816506405</v>
      </c>
      <c r="K204" s="78">
        <v>0</v>
      </c>
      <c r="L204" s="19">
        <v>225</v>
      </c>
      <c r="M204" s="19">
        <f t="shared" si="14"/>
        <v>0</v>
      </c>
      <c r="N204" s="20">
        <f t="shared" si="15"/>
        <v>2089.5466816506405</v>
      </c>
      <c r="O204" s="25"/>
      <c r="R204" s="25"/>
    </row>
    <row r="205" spans="1:18" ht="15" outlineLevel="1">
      <c r="A205" s="1" t="s">
        <v>491</v>
      </c>
      <c r="B205" s="1" t="s">
        <v>490</v>
      </c>
      <c r="D205" s="13">
        <f>+assessment!H205</f>
        <v>6.6757708728103996E-4</v>
      </c>
      <c r="F205" s="8">
        <f>+assessment!J205</f>
        <v>39789.637855414148</v>
      </c>
      <c r="H205" s="8">
        <f t="shared" si="12"/>
        <v>-9947.4094638535371</v>
      </c>
      <c r="J205" s="8">
        <f t="shared" si="13"/>
        <v>29842.228391560609</v>
      </c>
      <c r="K205" s="78">
        <v>0</v>
      </c>
      <c r="L205" s="19">
        <v>225</v>
      </c>
      <c r="M205" s="19">
        <f t="shared" si="14"/>
        <v>0</v>
      </c>
      <c r="N205" s="20">
        <f t="shared" si="15"/>
        <v>29842.228391560609</v>
      </c>
      <c r="O205" s="25"/>
      <c r="R205" s="25"/>
    </row>
    <row r="206" spans="1:18" ht="15" outlineLevel="1">
      <c r="A206" s="1" t="s">
        <v>322</v>
      </c>
      <c r="B206" s="1" t="s">
        <v>323</v>
      </c>
      <c r="D206" s="13">
        <f>+assessment!H206</f>
        <v>7.4501285533920262E-5</v>
      </c>
      <c r="F206" s="8">
        <f>+assessment!J206</f>
        <v>4440.5046662566674</v>
      </c>
      <c r="H206" s="8">
        <f t="shared" si="12"/>
        <v>-1110.1261665641669</v>
      </c>
      <c r="J206" s="8">
        <f t="shared" si="13"/>
        <v>3330.3784996925006</v>
      </c>
      <c r="K206" s="78">
        <v>0</v>
      </c>
      <c r="L206" s="19">
        <v>225</v>
      </c>
      <c r="M206" s="19">
        <f t="shared" si="14"/>
        <v>0</v>
      </c>
      <c r="N206" s="20">
        <f t="shared" si="15"/>
        <v>3330.3784996925006</v>
      </c>
      <c r="O206" s="25"/>
      <c r="R206" s="25"/>
    </row>
    <row r="207" spans="1:18" ht="15" outlineLevel="1">
      <c r="A207" s="1" t="s">
        <v>324</v>
      </c>
      <c r="B207" s="1" t="s">
        <v>325</v>
      </c>
      <c r="D207" s="13">
        <f>+assessment!H207</f>
        <v>1.853735474795237E-5</v>
      </c>
      <c r="F207" s="8">
        <f>+assessment!J207</f>
        <v>1104.8830858208448</v>
      </c>
      <c r="H207" s="8">
        <f t="shared" si="12"/>
        <v>-276.22077145521121</v>
      </c>
      <c r="J207" s="8">
        <f t="shared" si="13"/>
        <v>828.66231436563362</v>
      </c>
      <c r="K207" s="78">
        <v>0</v>
      </c>
      <c r="L207" s="19">
        <v>225</v>
      </c>
      <c r="M207" s="19">
        <f t="shared" si="14"/>
        <v>0</v>
      </c>
      <c r="N207" s="20">
        <f t="shared" si="15"/>
        <v>828.66231436563362</v>
      </c>
      <c r="O207" s="25"/>
      <c r="R207" s="25"/>
    </row>
    <row r="208" spans="1:18" ht="15" outlineLevel="1">
      <c r="A208" s="1" t="s">
        <v>326</v>
      </c>
      <c r="B208" s="1" t="s">
        <v>327</v>
      </c>
      <c r="D208" s="13">
        <f>+assessment!H208</f>
        <v>1.2381990019100095E-5</v>
      </c>
      <c r="F208" s="8">
        <f>+assessment!J208</f>
        <v>738.0045064098141</v>
      </c>
      <c r="H208" s="8">
        <f t="shared" si="12"/>
        <v>-184.50112660245352</v>
      </c>
      <c r="J208" s="8">
        <f t="shared" si="13"/>
        <v>553.5033798073606</v>
      </c>
      <c r="K208" s="78">
        <v>0</v>
      </c>
      <c r="L208" s="19">
        <v>225</v>
      </c>
      <c r="M208" s="19">
        <f t="shared" si="14"/>
        <v>0</v>
      </c>
      <c r="N208" s="20">
        <f t="shared" si="15"/>
        <v>553.5033798073606</v>
      </c>
      <c r="O208" s="25"/>
      <c r="R208" s="25"/>
    </row>
    <row r="209" spans="1:18" ht="15" outlineLevel="1">
      <c r="A209" s="1" t="s">
        <v>328</v>
      </c>
      <c r="B209" s="1" t="s">
        <v>329</v>
      </c>
      <c r="D209" s="13">
        <f>+assessment!H209</f>
        <v>4.4964093110502928E-6</v>
      </c>
      <c r="F209" s="8">
        <f>+assessment!J209</f>
        <v>267.99975844749861</v>
      </c>
      <c r="H209" s="8">
        <f t="shared" si="12"/>
        <v>-66.999939611874652</v>
      </c>
      <c r="J209" s="8">
        <f t="shared" si="13"/>
        <v>200.99981883562396</v>
      </c>
      <c r="K209" s="78">
        <v>0</v>
      </c>
      <c r="L209" s="19">
        <v>225</v>
      </c>
      <c r="M209" s="19">
        <f t="shared" si="14"/>
        <v>0</v>
      </c>
      <c r="N209" s="20">
        <f t="shared" si="15"/>
        <v>200.99981883562396</v>
      </c>
      <c r="O209" s="25"/>
      <c r="R209" s="25"/>
    </row>
    <row r="210" spans="1:18" ht="15" outlineLevel="1">
      <c r="A210" s="1" t="s">
        <v>330</v>
      </c>
      <c r="B210" s="1" t="s">
        <v>331</v>
      </c>
      <c r="D210" s="13">
        <f>+assessment!H210</f>
        <v>1.3415307675716982E-4</v>
      </c>
      <c r="F210" s="8">
        <f>+assessment!J210</f>
        <v>7995.9340172952752</v>
      </c>
      <c r="H210" s="8">
        <f t="shared" si="12"/>
        <v>-1998.9835043238188</v>
      </c>
      <c r="J210" s="8">
        <f t="shared" si="13"/>
        <v>5996.9505129714562</v>
      </c>
      <c r="K210" s="78">
        <v>0</v>
      </c>
      <c r="L210" s="19">
        <v>225</v>
      </c>
      <c r="M210" s="19">
        <f t="shared" si="14"/>
        <v>0</v>
      </c>
      <c r="N210" s="20">
        <f t="shared" si="15"/>
        <v>5996.9505129714562</v>
      </c>
      <c r="O210" s="25"/>
      <c r="R210" s="25"/>
    </row>
    <row r="211" spans="1:18" ht="15" outlineLevel="1">
      <c r="A211" s="1" t="s">
        <v>332</v>
      </c>
      <c r="B211" s="1" t="s">
        <v>576</v>
      </c>
      <c r="D211" s="13">
        <f>+assessment!H211</f>
        <v>1.7659628463021778E-5</v>
      </c>
      <c r="F211" s="8">
        <f>+assessment!J211</f>
        <v>1052.5679125188233</v>
      </c>
      <c r="H211" s="8">
        <f t="shared" si="12"/>
        <v>-263.14197812970582</v>
      </c>
      <c r="J211" s="8">
        <f t="shared" si="13"/>
        <v>789.4259343891174</v>
      </c>
      <c r="K211" s="78">
        <v>0</v>
      </c>
      <c r="L211" s="19">
        <v>225</v>
      </c>
      <c r="M211" s="19">
        <f t="shared" si="14"/>
        <v>0</v>
      </c>
      <c r="N211" s="20">
        <f t="shared" si="15"/>
        <v>789.4259343891174</v>
      </c>
      <c r="O211" s="25"/>
      <c r="R211" s="25"/>
    </row>
    <row r="212" spans="1:18" ht="15" outlineLevel="1">
      <c r="A212" s="1" t="s">
        <v>334</v>
      </c>
      <c r="B212" s="1" t="s">
        <v>335</v>
      </c>
      <c r="D212" s="13">
        <f>+assessment!H212</f>
        <v>1.2508111754010085E-5</v>
      </c>
      <c r="F212" s="8">
        <f>+assessment!J212</f>
        <v>745.52174786908006</v>
      </c>
      <c r="H212" s="8">
        <f t="shared" si="12"/>
        <v>-186.38043696727001</v>
      </c>
      <c r="J212" s="8">
        <f t="shared" si="13"/>
        <v>559.14131090181002</v>
      </c>
      <c r="K212" s="78">
        <v>0</v>
      </c>
      <c r="L212" s="19">
        <v>225</v>
      </c>
      <c r="M212" s="19">
        <f t="shared" si="14"/>
        <v>0</v>
      </c>
      <c r="N212" s="20">
        <f t="shared" si="15"/>
        <v>559.14131090181002</v>
      </c>
      <c r="O212" s="25"/>
      <c r="R212" s="25"/>
    </row>
    <row r="213" spans="1:18" ht="15" outlineLevel="1">
      <c r="A213" s="1" t="s">
        <v>336</v>
      </c>
      <c r="B213" s="1" t="s">
        <v>337</v>
      </c>
      <c r="D213" s="13">
        <f>+assessment!H213</f>
        <v>2.4907262462390114E-4</v>
      </c>
      <c r="F213" s="8">
        <f>+assessment!J213</f>
        <v>14845.490838888481</v>
      </c>
      <c r="H213" s="8">
        <f t="shared" si="12"/>
        <v>-3711.3727097221204</v>
      </c>
      <c r="J213" s="8">
        <f t="shared" si="13"/>
        <v>11134.118129166362</v>
      </c>
      <c r="K213" s="78">
        <v>2</v>
      </c>
      <c r="L213" s="19">
        <v>225</v>
      </c>
      <c r="M213" s="19">
        <f t="shared" si="14"/>
        <v>450</v>
      </c>
      <c r="N213" s="20">
        <f t="shared" si="15"/>
        <v>11584.118129166362</v>
      </c>
      <c r="O213" s="25"/>
      <c r="R213" s="25"/>
    </row>
    <row r="214" spans="1:18" ht="15" outlineLevel="1">
      <c r="A214" s="1" t="s">
        <v>474</v>
      </c>
      <c r="B214" s="1" t="s">
        <v>590</v>
      </c>
      <c r="D214" s="13">
        <f>+assessment!H214</f>
        <v>2.7848492637213661E-5</v>
      </c>
      <c r="F214" s="8">
        <f>+assessment!J214</f>
        <v>1659.8554054138967</v>
      </c>
      <c r="H214" s="8">
        <f t="shared" si="12"/>
        <v>-414.96385135347418</v>
      </c>
      <c r="J214" s="8">
        <f t="shared" si="13"/>
        <v>1244.8915540604225</v>
      </c>
      <c r="K214" s="78">
        <v>0</v>
      </c>
      <c r="L214" s="19">
        <v>225</v>
      </c>
      <c r="M214" s="19">
        <f t="shared" si="14"/>
        <v>0</v>
      </c>
      <c r="N214" s="20">
        <f t="shared" si="15"/>
        <v>1244.8915540604225</v>
      </c>
      <c r="O214" s="25"/>
      <c r="R214" s="25"/>
    </row>
    <row r="215" spans="1:18" ht="15" outlineLevel="1">
      <c r="A215" s="1" t="s">
        <v>475</v>
      </c>
      <c r="B215" s="1" t="s">
        <v>591</v>
      </c>
      <c r="D215" s="13">
        <f>+assessment!H215</f>
        <v>1.1402393601857704E-5</v>
      </c>
      <c r="F215" s="8">
        <f>+assessment!J215</f>
        <v>679.61756139753447</v>
      </c>
      <c r="H215" s="8">
        <f t="shared" si="12"/>
        <v>-169.90439034938362</v>
      </c>
      <c r="J215" s="8">
        <f t="shared" si="13"/>
        <v>509.71317104815085</v>
      </c>
      <c r="K215" s="78">
        <v>0</v>
      </c>
      <c r="L215" s="19">
        <v>225</v>
      </c>
      <c r="M215" s="19">
        <f t="shared" si="14"/>
        <v>0</v>
      </c>
      <c r="N215" s="20">
        <f t="shared" si="15"/>
        <v>509.71317104815085</v>
      </c>
      <c r="O215" s="25"/>
      <c r="R215" s="25"/>
    </row>
    <row r="216" spans="1:18" ht="15" outlineLevel="1">
      <c r="A216" s="1" t="s">
        <v>476</v>
      </c>
      <c r="B216" s="1" t="s">
        <v>588</v>
      </c>
      <c r="D216" s="13">
        <f>+assessment!H216</f>
        <v>6.9873008736439798E-6</v>
      </c>
      <c r="F216" s="8">
        <f>+assessment!J216</f>
        <v>416.46452019715542</v>
      </c>
      <c r="H216" s="8">
        <f t="shared" si="12"/>
        <v>-104.11613004928886</v>
      </c>
      <c r="J216" s="8">
        <f t="shared" si="13"/>
        <v>312.34839014786655</v>
      </c>
      <c r="K216" s="78">
        <v>0</v>
      </c>
      <c r="L216" s="19">
        <v>225</v>
      </c>
      <c r="M216" s="19">
        <f t="shared" si="14"/>
        <v>0</v>
      </c>
      <c r="N216" s="20">
        <f t="shared" si="15"/>
        <v>312.34839014786655</v>
      </c>
      <c r="O216" s="25"/>
      <c r="R216" s="25"/>
    </row>
    <row r="217" spans="1:18" ht="15" outlineLevel="1">
      <c r="A217" s="1" t="s">
        <v>340</v>
      </c>
      <c r="B217" s="1" t="s">
        <v>589</v>
      </c>
      <c r="D217" s="13">
        <f>+assessment!H217</f>
        <v>8.2070152124094685E-5</v>
      </c>
      <c r="F217" s="8">
        <f>+assessment!J217</f>
        <v>4891.6322833316954</v>
      </c>
      <c r="H217" s="8">
        <f t="shared" si="12"/>
        <v>-1222.9080708329238</v>
      </c>
      <c r="J217" s="8">
        <f t="shared" si="13"/>
        <v>3668.7242124987715</v>
      </c>
      <c r="K217" s="78">
        <v>1</v>
      </c>
      <c r="L217" s="19">
        <v>225</v>
      </c>
      <c r="M217" s="19">
        <f t="shared" si="14"/>
        <v>225</v>
      </c>
      <c r="N217" s="20">
        <f t="shared" si="15"/>
        <v>3893.7242124987715</v>
      </c>
      <c r="O217" s="25"/>
      <c r="R217" s="25"/>
    </row>
    <row r="218" spans="1:18" ht="15" outlineLevel="1">
      <c r="A218" s="1" t="s">
        <v>343</v>
      </c>
      <c r="B218" s="1" t="s">
        <v>344</v>
      </c>
      <c r="D218" s="13">
        <f>+assessment!H218</f>
        <v>4.7341132620167036E-4</v>
      </c>
      <c r="F218" s="8">
        <f>+assessment!J218</f>
        <v>28216.764153689055</v>
      </c>
      <c r="H218" s="8">
        <f t="shared" si="12"/>
        <v>-7054.1910384222638</v>
      </c>
      <c r="J218" s="8">
        <f t="shared" si="13"/>
        <v>21162.57311526679</v>
      </c>
      <c r="K218" s="78">
        <v>1</v>
      </c>
      <c r="L218" s="19">
        <v>225</v>
      </c>
      <c r="M218" s="19">
        <f t="shared" si="14"/>
        <v>225</v>
      </c>
      <c r="N218" s="20">
        <f t="shared" si="15"/>
        <v>21387.57311526679</v>
      </c>
      <c r="O218" s="25"/>
      <c r="R218" s="25"/>
    </row>
    <row r="219" spans="1:18" ht="15" outlineLevel="1">
      <c r="A219" s="1" t="s">
        <v>345</v>
      </c>
      <c r="B219" s="1" t="s">
        <v>346</v>
      </c>
      <c r="D219" s="13">
        <f>+assessment!H219</f>
        <v>8.2153677890412879E-6</v>
      </c>
      <c r="F219" s="8">
        <f>+assessment!J219</f>
        <v>489.66106746766303</v>
      </c>
      <c r="H219" s="8">
        <f t="shared" si="12"/>
        <v>-122.41526686691576</v>
      </c>
      <c r="J219" s="8">
        <f t="shared" si="13"/>
        <v>367.24580060074726</v>
      </c>
      <c r="K219" s="78">
        <v>0</v>
      </c>
      <c r="L219" s="19">
        <v>225</v>
      </c>
      <c r="M219" s="19">
        <f t="shared" si="14"/>
        <v>0</v>
      </c>
      <c r="N219" s="20">
        <f t="shared" si="15"/>
        <v>367.24580060074726</v>
      </c>
      <c r="O219" s="25"/>
      <c r="R219" s="25"/>
    </row>
    <row r="220" spans="1:18" ht="15" outlineLevel="1">
      <c r="A220" s="1" t="s">
        <v>347</v>
      </c>
      <c r="B220" s="1" t="s">
        <v>348</v>
      </c>
      <c r="D220" s="13">
        <f>+assessment!H220</f>
        <v>8.7281375503078867E-6</v>
      </c>
      <c r="F220" s="8">
        <f>+assessment!J220</f>
        <v>520.22371482739152</v>
      </c>
      <c r="H220" s="8">
        <f t="shared" si="12"/>
        <v>-130.05592870684788</v>
      </c>
      <c r="J220" s="8">
        <f t="shared" si="13"/>
        <v>390.16778612054361</v>
      </c>
      <c r="K220" s="78">
        <v>0</v>
      </c>
      <c r="L220" s="19">
        <v>225</v>
      </c>
      <c r="M220" s="19">
        <f t="shared" si="14"/>
        <v>0</v>
      </c>
      <c r="N220" s="20">
        <f t="shared" si="15"/>
        <v>390.16778612054361</v>
      </c>
      <c r="O220" s="25"/>
      <c r="R220" s="25"/>
    </row>
    <row r="221" spans="1:18" ht="15" outlineLevel="1">
      <c r="A221" s="1" t="s">
        <v>349</v>
      </c>
      <c r="B221" s="1" t="s">
        <v>350</v>
      </c>
      <c r="D221" s="13">
        <f>+assessment!H221</f>
        <v>7.7991075707066246E-5</v>
      </c>
      <c r="F221" s="8">
        <f>+assessment!J221</f>
        <v>4648.5068428238874</v>
      </c>
      <c r="H221" s="8">
        <f t="shared" si="12"/>
        <v>-1162.1267107059718</v>
      </c>
      <c r="J221" s="8">
        <f t="shared" si="13"/>
        <v>3486.3801321179153</v>
      </c>
      <c r="K221" s="78">
        <v>0</v>
      </c>
      <c r="L221" s="19">
        <v>225</v>
      </c>
      <c r="M221" s="19">
        <f t="shared" si="14"/>
        <v>0</v>
      </c>
      <c r="N221" s="20">
        <f t="shared" si="15"/>
        <v>3486.3801321179153</v>
      </c>
      <c r="O221" s="25"/>
      <c r="R221" s="25"/>
    </row>
    <row r="222" spans="1:18" ht="15" outlineLevel="1">
      <c r="A222" s="1" t="s">
        <v>351</v>
      </c>
      <c r="B222" s="1" t="s">
        <v>352</v>
      </c>
      <c r="D222" s="13">
        <f>+assessment!H222</f>
        <v>1.1016304716515828E-5</v>
      </c>
      <c r="F222" s="8">
        <f>+assessment!J222</f>
        <v>656.60548201308063</v>
      </c>
      <c r="H222" s="8">
        <f t="shared" si="12"/>
        <v>-164.15137050327016</v>
      </c>
      <c r="J222" s="8">
        <f t="shared" si="13"/>
        <v>492.45411150981045</v>
      </c>
      <c r="K222" s="78">
        <v>0</v>
      </c>
      <c r="L222" s="19">
        <v>225</v>
      </c>
      <c r="M222" s="19">
        <f t="shared" si="14"/>
        <v>0</v>
      </c>
      <c r="N222" s="20">
        <f t="shared" si="15"/>
        <v>492.45411150981045</v>
      </c>
      <c r="O222" s="25"/>
      <c r="R222" s="25"/>
    </row>
    <row r="223" spans="1:18" ht="15" outlineLevel="1">
      <c r="A223" s="1" t="s">
        <v>353</v>
      </c>
      <c r="B223" s="1" t="s">
        <v>354</v>
      </c>
      <c r="D223" s="13">
        <f>+assessment!H223</f>
        <v>1.4316732053116845E-5</v>
      </c>
      <c r="F223" s="8">
        <f>+assessment!J223</f>
        <v>853.32105388257855</v>
      </c>
      <c r="H223" s="8">
        <f t="shared" si="12"/>
        <v>-213.33026347064464</v>
      </c>
      <c r="J223" s="8">
        <f t="shared" si="13"/>
        <v>639.99079041193386</v>
      </c>
      <c r="K223" s="78">
        <v>0</v>
      </c>
      <c r="L223" s="19">
        <v>225</v>
      </c>
      <c r="M223" s="19">
        <f t="shared" si="14"/>
        <v>0</v>
      </c>
      <c r="N223" s="20">
        <f t="shared" si="15"/>
        <v>639.99079041193386</v>
      </c>
      <c r="O223" s="25"/>
      <c r="R223" s="25"/>
    </row>
    <row r="224" spans="1:18" ht="15" outlineLevel="1">
      <c r="A224" s="1" t="s">
        <v>355</v>
      </c>
      <c r="B224" s="1" t="s">
        <v>356</v>
      </c>
      <c r="D224" s="13">
        <f>+assessment!H224</f>
        <v>2.9135890200633835E-4</v>
      </c>
      <c r="F224" s="8">
        <f>+assessment!J224</f>
        <v>17365.882409176807</v>
      </c>
      <c r="H224" s="8">
        <f t="shared" si="12"/>
        <v>-4341.4706022942019</v>
      </c>
      <c r="J224" s="8">
        <f t="shared" si="13"/>
        <v>13024.411806882606</v>
      </c>
      <c r="K224" s="78">
        <v>0</v>
      </c>
      <c r="L224" s="19">
        <v>225</v>
      </c>
      <c r="M224" s="19">
        <f t="shared" si="14"/>
        <v>0</v>
      </c>
      <c r="N224" s="20">
        <f t="shared" si="15"/>
        <v>13024.411806882606</v>
      </c>
      <c r="O224" s="25"/>
      <c r="R224" s="25"/>
    </row>
    <row r="225" spans="1:18" ht="15" outlineLevel="1">
      <c r="A225" s="1" t="s">
        <v>357</v>
      </c>
      <c r="B225" s="1" t="s">
        <v>358</v>
      </c>
      <c r="D225" s="13">
        <f>+assessment!H225</f>
        <v>2.0072953876128929E-5</v>
      </c>
      <c r="F225" s="8">
        <f>+assessment!J225</f>
        <v>1196.4094943290991</v>
      </c>
      <c r="H225" s="8">
        <f t="shared" si="12"/>
        <v>-299.10237358227477</v>
      </c>
      <c r="J225" s="8">
        <f t="shared" si="13"/>
        <v>897.30712074682424</v>
      </c>
      <c r="K225" s="78">
        <v>0</v>
      </c>
      <c r="L225" s="19">
        <v>225</v>
      </c>
      <c r="M225" s="19">
        <f t="shared" si="14"/>
        <v>0</v>
      </c>
      <c r="N225" s="20">
        <f t="shared" si="15"/>
        <v>897.30712074682424</v>
      </c>
      <c r="O225" s="25"/>
      <c r="R225" s="25"/>
    </row>
    <row r="226" spans="1:18" ht="15" outlineLevel="1">
      <c r="A226" s="1" t="s">
        <v>359</v>
      </c>
      <c r="B226" s="1" t="s">
        <v>360</v>
      </c>
      <c r="D226" s="13">
        <f>+assessment!H226</f>
        <v>1.0022895761303277E-5</v>
      </c>
      <c r="F226" s="8">
        <f>+assessment!J226</f>
        <v>597.39526745760065</v>
      </c>
      <c r="H226" s="8">
        <f t="shared" si="12"/>
        <v>-149.34881686440016</v>
      </c>
      <c r="J226" s="8">
        <f t="shared" si="13"/>
        <v>448.04645059320046</v>
      </c>
      <c r="K226" s="78">
        <v>0</v>
      </c>
      <c r="L226" s="19">
        <v>225</v>
      </c>
      <c r="M226" s="19">
        <f t="shared" si="14"/>
        <v>0</v>
      </c>
      <c r="N226" s="20">
        <f t="shared" si="15"/>
        <v>448.04645059320046</v>
      </c>
      <c r="O226" s="25"/>
      <c r="R226" s="25"/>
    </row>
    <row r="227" spans="1:18" ht="15" outlineLevel="1">
      <c r="A227" s="1" t="s">
        <v>361</v>
      </c>
      <c r="B227" s="1" t="s">
        <v>362</v>
      </c>
      <c r="D227" s="13">
        <f>+assessment!H227</f>
        <v>3.1300686229764101E-4</v>
      </c>
      <c r="F227" s="8">
        <f>+assessment!J227</f>
        <v>18656.167106944897</v>
      </c>
      <c r="H227" s="8">
        <f t="shared" si="12"/>
        <v>-4664.0417767362242</v>
      </c>
      <c r="J227" s="8">
        <f t="shared" si="13"/>
        <v>13992.125330208673</v>
      </c>
      <c r="K227" s="78">
        <v>1</v>
      </c>
      <c r="L227" s="19">
        <v>225</v>
      </c>
      <c r="M227" s="19">
        <f t="shared" si="14"/>
        <v>225</v>
      </c>
      <c r="N227" s="20">
        <f t="shared" si="15"/>
        <v>14217.125330208673</v>
      </c>
      <c r="O227" s="25"/>
      <c r="R227" s="25"/>
    </row>
    <row r="228" spans="1:18" ht="15" outlineLevel="1">
      <c r="A228" s="1" t="s">
        <v>363</v>
      </c>
      <c r="B228" s="1" t="s">
        <v>364</v>
      </c>
      <c r="D228" s="13">
        <f>+assessment!H228</f>
        <v>3.0507199641314938E-5</v>
      </c>
      <c r="F228" s="8">
        <f>+assessment!J228</f>
        <v>1818.3224811604723</v>
      </c>
      <c r="H228" s="8">
        <f t="shared" si="12"/>
        <v>-454.58062029011808</v>
      </c>
      <c r="J228" s="8">
        <f t="shared" si="13"/>
        <v>1363.7418608703542</v>
      </c>
      <c r="K228" s="78">
        <v>0</v>
      </c>
      <c r="L228" s="19">
        <v>225</v>
      </c>
      <c r="M228" s="19">
        <f t="shared" si="14"/>
        <v>0</v>
      </c>
      <c r="N228" s="20">
        <f t="shared" si="15"/>
        <v>1363.7418608703542</v>
      </c>
      <c r="O228" s="25"/>
      <c r="R228" s="25"/>
    </row>
    <row r="229" spans="1:18" ht="15" outlineLevel="1">
      <c r="A229" s="1" t="s">
        <v>365</v>
      </c>
      <c r="B229" s="1" t="s">
        <v>366</v>
      </c>
      <c r="D229" s="13">
        <f>+assessment!H229</f>
        <v>5.614282657112696E-4</v>
      </c>
      <c r="F229" s="8">
        <f>+assessment!J229</f>
        <v>33462.843168313011</v>
      </c>
      <c r="H229" s="8">
        <f t="shared" si="12"/>
        <v>-8365.7107920782528</v>
      </c>
      <c r="J229" s="8">
        <f t="shared" si="13"/>
        <v>25097.13237623476</v>
      </c>
      <c r="K229" s="78">
        <v>0</v>
      </c>
      <c r="L229" s="19">
        <v>225</v>
      </c>
      <c r="M229" s="19">
        <f t="shared" si="14"/>
        <v>0</v>
      </c>
      <c r="N229" s="20">
        <f t="shared" si="15"/>
        <v>25097.13237623476</v>
      </c>
      <c r="O229" s="25"/>
      <c r="R229" s="25"/>
    </row>
    <row r="230" spans="1:18" ht="15" outlineLevel="1">
      <c r="A230" s="1" t="s">
        <v>367</v>
      </c>
      <c r="B230" s="1" t="s">
        <v>368</v>
      </c>
      <c r="D230" s="13">
        <f>+assessment!H230</f>
        <v>5.4734762797731871E-6</v>
      </c>
      <c r="F230" s="8">
        <f>+assessment!J230</f>
        <v>326.23594058537435</v>
      </c>
      <c r="H230" s="8">
        <f t="shared" si="12"/>
        <v>-81.558985146343588</v>
      </c>
      <c r="J230" s="8">
        <f t="shared" si="13"/>
        <v>244.67695543903076</v>
      </c>
      <c r="K230" s="78">
        <v>0</v>
      </c>
      <c r="L230" s="19">
        <v>225</v>
      </c>
      <c r="M230" s="19">
        <f t="shared" si="14"/>
        <v>0</v>
      </c>
      <c r="N230" s="20">
        <f t="shared" si="15"/>
        <v>244.67695543903076</v>
      </c>
      <c r="O230" s="25"/>
      <c r="R230" s="25"/>
    </row>
    <row r="231" spans="1:18" ht="15" outlineLevel="1">
      <c r="A231" s="1" t="s">
        <v>369</v>
      </c>
      <c r="B231" s="1" t="s">
        <v>370</v>
      </c>
      <c r="D231" s="13">
        <f>+assessment!H231</f>
        <v>3.6916177147556481E-5</v>
      </c>
      <c r="F231" s="8">
        <f>+assessment!J231</f>
        <v>2200.3171584126148</v>
      </c>
      <c r="H231" s="8">
        <f t="shared" si="12"/>
        <v>-550.07928960315371</v>
      </c>
      <c r="J231" s="8">
        <f t="shared" si="13"/>
        <v>1650.2378688094611</v>
      </c>
      <c r="K231" s="78">
        <v>0</v>
      </c>
      <c r="L231" s="19">
        <v>225</v>
      </c>
      <c r="M231" s="19">
        <f t="shared" si="14"/>
        <v>0</v>
      </c>
      <c r="N231" s="20">
        <f t="shared" si="15"/>
        <v>1650.2378688094611</v>
      </c>
      <c r="O231" s="25"/>
      <c r="R231" s="25"/>
    </row>
    <row r="232" spans="1:18" ht="15" outlineLevel="1">
      <c r="A232" s="1" t="s">
        <v>371</v>
      </c>
      <c r="B232" s="1" t="s">
        <v>372</v>
      </c>
      <c r="D232" s="13">
        <f>+assessment!H232</f>
        <v>2.6979524761684133E-5</v>
      </c>
      <c r="F232" s="8">
        <f>+assessment!J232</f>
        <v>1608.0622601216699</v>
      </c>
      <c r="H232" s="8">
        <f t="shared" si="12"/>
        <v>-402.01556503041746</v>
      </c>
      <c r="J232" s="8">
        <f t="shared" si="13"/>
        <v>1206.0466950912523</v>
      </c>
      <c r="K232" s="78">
        <v>0</v>
      </c>
      <c r="L232" s="19">
        <v>225</v>
      </c>
      <c r="M232" s="19">
        <f t="shared" si="14"/>
        <v>0</v>
      </c>
      <c r="N232" s="20">
        <f t="shared" si="15"/>
        <v>1206.0466950912523</v>
      </c>
      <c r="O232" s="25"/>
      <c r="R232" s="25"/>
    </row>
    <row r="233" spans="1:18" ht="15" outlineLevel="1">
      <c r="A233" s="1" t="s">
        <v>373</v>
      </c>
      <c r="B233" s="1" t="s">
        <v>374</v>
      </c>
      <c r="D233" s="13">
        <f>+assessment!H233</f>
        <v>9.4946791606123691E-5</v>
      </c>
      <c r="F233" s="8">
        <f>+assessment!J233</f>
        <v>5659.119411854078</v>
      </c>
      <c r="H233" s="8">
        <f t="shared" si="12"/>
        <v>-1414.7798529635195</v>
      </c>
      <c r="J233" s="8">
        <f t="shared" si="13"/>
        <v>4244.3395588905587</v>
      </c>
      <c r="K233" s="78">
        <v>0</v>
      </c>
      <c r="L233" s="19">
        <v>225</v>
      </c>
      <c r="M233" s="19">
        <f t="shared" si="14"/>
        <v>0</v>
      </c>
      <c r="N233" s="20">
        <f t="shared" si="15"/>
        <v>4244.3395588905587</v>
      </c>
      <c r="O233" s="25"/>
      <c r="R233" s="25"/>
    </row>
    <row r="234" spans="1:18" ht="15" outlineLevel="1">
      <c r="A234" s="1" t="s">
        <v>375</v>
      </c>
      <c r="B234" s="1" t="s">
        <v>376</v>
      </c>
      <c r="D234" s="13">
        <f>+assessment!H234</f>
        <v>9.8628044004191097E-5</v>
      </c>
      <c r="F234" s="8">
        <f>+assessment!J234</f>
        <v>5878.5333230924862</v>
      </c>
      <c r="H234" s="8">
        <f t="shared" si="12"/>
        <v>-1469.6333307731215</v>
      </c>
      <c r="J234" s="8">
        <f t="shared" si="13"/>
        <v>4408.8999923193642</v>
      </c>
      <c r="K234" s="78">
        <v>2</v>
      </c>
      <c r="L234" s="19">
        <v>225</v>
      </c>
      <c r="M234" s="19">
        <f t="shared" si="14"/>
        <v>450</v>
      </c>
      <c r="N234" s="20">
        <f t="shared" si="15"/>
        <v>4858.8999923193642</v>
      </c>
      <c r="O234" s="25"/>
      <c r="R234" s="25"/>
    </row>
    <row r="235" spans="1:18" ht="15" outlineLevel="1">
      <c r="A235" s="10" t="s">
        <v>548</v>
      </c>
      <c r="B235" s="10" t="s">
        <v>549</v>
      </c>
      <c r="D235" s="13">
        <f>+assessment!H235</f>
        <v>2.2928813247048874E-6</v>
      </c>
      <c r="F235" s="8">
        <f>+assessment!J235</f>
        <v>136.6627454621462</v>
      </c>
      <c r="H235" s="8">
        <f t="shared" si="12"/>
        <v>-34.165686365536551</v>
      </c>
      <c r="J235" s="8">
        <f t="shared" si="13"/>
        <v>102.49705909660966</v>
      </c>
      <c r="K235" s="78">
        <v>1</v>
      </c>
      <c r="L235" s="19">
        <v>225</v>
      </c>
      <c r="M235" s="19">
        <f t="shared" si="14"/>
        <v>225</v>
      </c>
      <c r="N235" s="20">
        <f t="shared" si="15"/>
        <v>327.49705909660963</v>
      </c>
      <c r="O235" s="62"/>
      <c r="R235" s="25"/>
    </row>
    <row r="236" spans="1:18" ht="15" outlineLevel="1">
      <c r="A236" s="1" t="s">
        <v>377</v>
      </c>
      <c r="B236" s="1" t="s">
        <v>378</v>
      </c>
      <c r="D236" s="13">
        <f>+assessment!H236</f>
        <v>1.049481015460307E-5</v>
      </c>
      <c r="F236" s="8">
        <f>+assessment!J236</f>
        <v>625.52280982822617</v>
      </c>
      <c r="H236" s="8">
        <f t="shared" si="12"/>
        <v>-156.38070245705654</v>
      </c>
      <c r="J236" s="8">
        <f t="shared" si="13"/>
        <v>469.14210737116963</v>
      </c>
      <c r="K236" s="78">
        <v>0</v>
      </c>
      <c r="L236" s="19">
        <v>225</v>
      </c>
      <c r="M236" s="19">
        <f t="shared" si="14"/>
        <v>0</v>
      </c>
      <c r="N236" s="20">
        <f t="shared" si="15"/>
        <v>469.14210737116963</v>
      </c>
      <c r="O236" s="25"/>
      <c r="R236" s="25"/>
    </row>
    <row r="237" spans="1:18" ht="15" outlineLevel="1">
      <c r="A237" s="1" t="s">
        <v>379</v>
      </c>
      <c r="B237" s="1" t="s">
        <v>380</v>
      </c>
      <c r="D237" s="13">
        <f>+assessment!H237</f>
        <v>2.9741854357748039E-5</v>
      </c>
      <c r="F237" s="8">
        <f>+assessment!J237</f>
        <v>1772.7055595379722</v>
      </c>
      <c r="H237" s="8">
        <f t="shared" si="12"/>
        <v>-443.17638988449306</v>
      </c>
      <c r="J237" s="8">
        <f t="shared" si="13"/>
        <v>1329.5291696534791</v>
      </c>
      <c r="K237" s="78">
        <v>0</v>
      </c>
      <c r="L237" s="19">
        <v>225</v>
      </c>
      <c r="M237" s="19">
        <f t="shared" si="14"/>
        <v>0</v>
      </c>
      <c r="N237" s="20">
        <f t="shared" si="15"/>
        <v>1329.5291696534791</v>
      </c>
      <c r="O237" s="25"/>
      <c r="R237" s="25"/>
    </row>
    <row r="238" spans="1:18" ht="15" outlineLevel="1">
      <c r="A238" s="1" t="s">
        <v>381</v>
      </c>
      <c r="B238" s="1" t="s">
        <v>382</v>
      </c>
      <c r="D238" s="13">
        <f>+assessment!H238</f>
        <v>6.4172840725944039E-6</v>
      </c>
      <c r="F238" s="8">
        <f>+assessment!J238</f>
        <v>382.48977403317269</v>
      </c>
      <c r="H238" s="8">
        <f t="shared" si="12"/>
        <v>-95.622443508293173</v>
      </c>
      <c r="J238" s="8">
        <f t="shared" si="13"/>
        <v>286.86733052487955</v>
      </c>
      <c r="K238" s="78">
        <v>0</v>
      </c>
      <c r="L238" s="19">
        <v>225</v>
      </c>
      <c r="M238" s="19">
        <f t="shared" si="14"/>
        <v>0</v>
      </c>
      <c r="N238" s="20">
        <f t="shared" si="15"/>
        <v>286.86733052487955</v>
      </c>
      <c r="O238" s="25"/>
      <c r="R238" s="25"/>
    </row>
    <row r="239" spans="1:18" ht="15" outlineLevel="1">
      <c r="A239" s="1" t="s">
        <v>383</v>
      </c>
      <c r="B239" s="1" t="s">
        <v>384</v>
      </c>
      <c r="D239" s="13">
        <f>+assessment!H239</f>
        <v>1.4435241804073375E-4</v>
      </c>
      <c r="F239" s="8">
        <f>+assessment!J239</f>
        <v>8603.8459779793538</v>
      </c>
      <c r="H239" s="8">
        <f t="shared" si="12"/>
        <v>-2150.9614944948385</v>
      </c>
      <c r="J239" s="8">
        <f t="shared" si="13"/>
        <v>6452.8844834845149</v>
      </c>
      <c r="K239" s="78">
        <v>1</v>
      </c>
      <c r="L239" s="19">
        <v>225</v>
      </c>
      <c r="M239" s="19">
        <f t="shared" si="14"/>
        <v>225</v>
      </c>
      <c r="N239" s="20">
        <f t="shared" si="15"/>
        <v>6677.8844834845149</v>
      </c>
      <c r="O239" s="25"/>
      <c r="R239" s="25"/>
    </row>
    <row r="240" spans="1:18" ht="15" outlineLevel="1">
      <c r="A240" s="1" t="s">
        <v>385</v>
      </c>
      <c r="B240" s="1" t="s">
        <v>386</v>
      </c>
      <c r="D240" s="13">
        <f>+assessment!H240</f>
        <v>1.0962836493439194E-5</v>
      </c>
      <c r="F240" s="8">
        <f>+assessment!J240</f>
        <v>653.41861225148239</v>
      </c>
      <c r="H240" s="8">
        <f t="shared" si="12"/>
        <v>-163.3546530628706</v>
      </c>
      <c r="J240" s="8">
        <f t="shared" si="13"/>
        <v>490.06395918861176</v>
      </c>
      <c r="K240" s="78">
        <v>0</v>
      </c>
      <c r="L240" s="19">
        <v>225</v>
      </c>
      <c r="M240" s="19">
        <f t="shared" si="14"/>
        <v>0</v>
      </c>
      <c r="N240" s="20">
        <f t="shared" si="15"/>
        <v>490.06395918861176</v>
      </c>
      <c r="O240" s="25"/>
      <c r="R240" s="25"/>
    </row>
    <row r="241" spans="1:18" ht="15" outlineLevel="1">
      <c r="A241" s="1" t="s">
        <v>387</v>
      </c>
      <c r="B241" s="1" t="s">
        <v>388</v>
      </c>
      <c r="D241" s="13">
        <f>+assessment!H241</f>
        <v>8.3977468171585022E-5</v>
      </c>
      <c r="F241" s="8">
        <f>+assessment!J241</f>
        <v>5005.3141580565407</v>
      </c>
      <c r="H241" s="8">
        <f t="shared" si="12"/>
        <v>-1251.3285395141352</v>
      </c>
      <c r="J241" s="8">
        <f t="shared" si="13"/>
        <v>3753.9856185424055</v>
      </c>
      <c r="K241" s="78">
        <v>0</v>
      </c>
      <c r="L241" s="19">
        <v>225</v>
      </c>
      <c r="M241" s="19">
        <f t="shared" si="14"/>
        <v>0</v>
      </c>
      <c r="N241" s="20">
        <f t="shared" si="15"/>
        <v>3753.9856185424055</v>
      </c>
      <c r="O241" s="25"/>
      <c r="R241" s="25"/>
    </row>
    <row r="242" spans="1:18" ht="15" outlineLevel="1">
      <c r="A242" s="1" t="s">
        <v>389</v>
      </c>
      <c r="B242" s="1" t="s">
        <v>390</v>
      </c>
      <c r="D242" s="13">
        <f>+assessment!H242</f>
        <v>4.0851146180429522E-5</v>
      </c>
      <c r="F242" s="8">
        <f>+assessment!J242</f>
        <v>2434.8533577120579</v>
      </c>
      <c r="H242" s="8">
        <f t="shared" si="12"/>
        <v>-608.71333942801448</v>
      </c>
      <c r="J242" s="8">
        <f t="shared" si="13"/>
        <v>1826.1400182840434</v>
      </c>
      <c r="K242" s="78">
        <v>0</v>
      </c>
      <c r="L242" s="19">
        <v>225</v>
      </c>
      <c r="M242" s="19">
        <f t="shared" si="14"/>
        <v>0</v>
      </c>
      <c r="N242" s="20">
        <f t="shared" si="15"/>
        <v>1826.1400182840434</v>
      </c>
      <c r="O242" s="25"/>
      <c r="R242" s="25"/>
    </row>
    <row r="243" spans="1:18" ht="15" outlineLevel="1">
      <c r="A243" s="1" t="s">
        <v>391</v>
      </c>
      <c r="B243" s="1" t="s">
        <v>392</v>
      </c>
      <c r="D243" s="13">
        <f>+assessment!H243</f>
        <v>5.6918090055223724E-4</v>
      </c>
      <c r="F243" s="8">
        <f>+assessment!J243</f>
        <v>33924.923935649931</v>
      </c>
      <c r="H243" s="8">
        <f t="shared" si="12"/>
        <v>-8481.2309839124828</v>
      </c>
      <c r="J243" s="8">
        <f t="shared" si="13"/>
        <v>25443.692951737448</v>
      </c>
      <c r="K243" s="78">
        <v>2</v>
      </c>
      <c r="L243" s="19">
        <v>225</v>
      </c>
      <c r="M243" s="19">
        <f t="shared" si="14"/>
        <v>450</v>
      </c>
      <c r="N243" s="20">
        <f t="shared" si="15"/>
        <v>25893.692951737448</v>
      </c>
      <c r="O243" s="25"/>
      <c r="R243" s="25"/>
    </row>
    <row r="244" spans="1:18" ht="15" outlineLevel="1">
      <c r="A244" s="1" t="s">
        <v>393</v>
      </c>
      <c r="B244" s="1" t="s">
        <v>394</v>
      </c>
      <c r="D244" s="13">
        <f>+assessment!H244</f>
        <v>1.7444874344039348E-4</v>
      </c>
      <c r="F244" s="8">
        <f>+assessment!J244</f>
        <v>10397.679096651123</v>
      </c>
      <c r="H244" s="8">
        <f t="shared" si="12"/>
        <v>-2599.4197741627809</v>
      </c>
      <c r="J244" s="8">
        <f t="shared" si="13"/>
        <v>7798.2593224883421</v>
      </c>
      <c r="K244" s="78">
        <v>0</v>
      </c>
      <c r="L244" s="19">
        <v>225</v>
      </c>
      <c r="M244" s="19">
        <f t="shared" si="14"/>
        <v>0</v>
      </c>
      <c r="N244" s="20">
        <f t="shared" si="15"/>
        <v>7798.2593224883421</v>
      </c>
      <c r="O244" s="25"/>
      <c r="R244" s="25"/>
    </row>
    <row r="245" spans="1:18" ht="15" outlineLevel="1">
      <c r="A245" s="1" t="s">
        <v>395</v>
      </c>
      <c r="B245" s="1" t="s">
        <v>396</v>
      </c>
      <c r="D245" s="13">
        <f>+assessment!H245</f>
        <v>5.7117903949077126E-5</v>
      </c>
      <c r="F245" s="8">
        <f>+assessment!J245</f>
        <v>3404.401913268985</v>
      </c>
      <c r="H245" s="8">
        <f t="shared" si="12"/>
        <v>-851.10047831724626</v>
      </c>
      <c r="J245" s="8">
        <f t="shared" si="13"/>
        <v>2553.3014349517389</v>
      </c>
      <c r="K245" s="78">
        <v>0</v>
      </c>
      <c r="L245" s="19">
        <v>225</v>
      </c>
      <c r="M245" s="19">
        <f t="shared" si="14"/>
        <v>0</v>
      </c>
      <c r="N245" s="20">
        <f t="shared" si="15"/>
        <v>2553.3014349517389</v>
      </c>
      <c r="O245" s="25"/>
      <c r="R245" s="25"/>
    </row>
    <row r="246" spans="1:18" ht="15" outlineLevel="1">
      <c r="A246" s="1" t="s">
        <v>397</v>
      </c>
      <c r="B246" s="1" t="s">
        <v>398</v>
      </c>
      <c r="D246" s="13">
        <f>+assessment!H246</f>
        <v>4.4574106621151298E-4</v>
      </c>
      <c r="F246" s="8">
        <f>+assessment!J246</f>
        <v>26567.531959609849</v>
      </c>
      <c r="H246" s="8">
        <f t="shared" si="12"/>
        <v>-6641.8829899024622</v>
      </c>
      <c r="J246" s="8">
        <f t="shared" si="13"/>
        <v>19925.648969707385</v>
      </c>
      <c r="K246" s="78">
        <v>1</v>
      </c>
      <c r="L246" s="19">
        <v>225</v>
      </c>
      <c r="M246" s="19">
        <f t="shared" si="14"/>
        <v>225</v>
      </c>
      <c r="N246" s="20">
        <f t="shared" si="15"/>
        <v>20150.648969707385</v>
      </c>
      <c r="O246" s="25"/>
      <c r="R246" s="25"/>
    </row>
    <row r="247" spans="1:18" ht="15" outlineLevel="1">
      <c r="A247" s="1" t="s">
        <v>399</v>
      </c>
      <c r="B247" s="1" t="s">
        <v>400</v>
      </c>
      <c r="D247" s="13">
        <f>+assessment!H247</f>
        <v>2.1737121889868979E-4</v>
      </c>
      <c r="F247" s="8">
        <f>+assessment!J247</f>
        <v>12955.990019662961</v>
      </c>
      <c r="H247" s="8">
        <f t="shared" si="12"/>
        <v>-3238.9975049157401</v>
      </c>
      <c r="J247" s="8">
        <f t="shared" si="13"/>
        <v>9716.9925147472204</v>
      </c>
      <c r="K247" s="78">
        <v>0</v>
      </c>
      <c r="L247" s="19">
        <v>225</v>
      </c>
      <c r="M247" s="19">
        <f t="shared" si="14"/>
        <v>0</v>
      </c>
      <c r="N247" s="20">
        <f t="shared" si="15"/>
        <v>9716.9925147472204</v>
      </c>
      <c r="O247" s="25"/>
      <c r="R247" s="25"/>
    </row>
    <row r="248" spans="1:18" ht="15" outlineLevel="1">
      <c r="A248" s="1" t="s">
        <v>401</v>
      </c>
      <c r="B248" s="1" t="s">
        <v>402</v>
      </c>
      <c r="D248" s="13">
        <f>+assessment!H248</f>
        <v>1.3687919716738087E-5</v>
      </c>
      <c r="F248" s="8">
        <f>+assessment!J248</f>
        <v>815.84191383984296</v>
      </c>
      <c r="H248" s="8">
        <f t="shared" si="12"/>
        <v>-203.96047845996074</v>
      </c>
      <c r="J248" s="8">
        <f t="shared" si="13"/>
        <v>611.88143537988219</v>
      </c>
      <c r="K248" s="78">
        <v>0</v>
      </c>
      <c r="L248" s="19">
        <v>225</v>
      </c>
      <c r="M248" s="19">
        <f t="shared" si="14"/>
        <v>0</v>
      </c>
      <c r="N248" s="20">
        <f t="shared" si="15"/>
        <v>611.88143537988219</v>
      </c>
      <c r="O248" s="25"/>
      <c r="R248" s="25"/>
    </row>
    <row r="249" spans="1:18" ht="15" outlineLevel="1">
      <c r="A249" s="1" t="s">
        <v>403</v>
      </c>
      <c r="B249" s="1" t="s">
        <v>404</v>
      </c>
      <c r="D249" s="13">
        <f>+assessment!H249</f>
        <v>7.4845369913199877E-5</v>
      </c>
      <c r="F249" s="8">
        <f>+assessment!J249</f>
        <v>4461.0131485040165</v>
      </c>
      <c r="H249" s="8">
        <f t="shared" si="12"/>
        <v>-1115.2532871260041</v>
      </c>
      <c r="J249" s="8">
        <f t="shared" si="13"/>
        <v>3345.7598613780124</v>
      </c>
      <c r="K249" s="78">
        <v>0</v>
      </c>
      <c r="L249" s="19">
        <v>225</v>
      </c>
      <c r="M249" s="19">
        <f t="shared" si="14"/>
        <v>0</v>
      </c>
      <c r="N249" s="20">
        <f t="shared" si="15"/>
        <v>3345.7598613780124</v>
      </c>
      <c r="O249" s="25"/>
      <c r="R249" s="25"/>
    </row>
    <row r="250" spans="1:18" ht="15" outlineLevel="1">
      <c r="A250" s="1" t="s">
        <v>405</v>
      </c>
      <c r="B250" s="1" t="s">
        <v>406</v>
      </c>
      <c r="D250" s="13">
        <f>+assessment!H250</f>
        <v>1.8733114710579677E-5</v>
      </c>
      <c r="F250" s="8">
        <f>+assessment!J250</f>
        <v>1116.5509788146778</v>
      </c>
      <c r="H250" s="8">
        <f t="shared" si="12"/>
        <v>-279.13774470366945</v>
      </c>
      <c r="J250" s="8">
        <f t="shared" si="13"/>
        <v>837.41323411100836</v>
      </c>
      <c r="K250" s="78">
        <v>0</v>
      </c>
      <c r="L250" s="19">
        <v>225</v>
      </c>
      <c r="M250" s="19">
        <f t="shared" si="14"/>
        <v>0</v>
      </c>
      <c r="N250" s="20">
        <f t="shared" si="15"/>
        <v>837.41323411100836</v>
      </c>
      <c r="O250" s="25"/>
      <c r="R250" s="25"/>
    </row>
    <row r="251" spans="1:18" ht="15" outlineLevel="1">
      <c r="A251" s="1" t="s">
        <v>407</v>
      </c>
      <c r="B251" s="1" t="s">
        <v>408</v>
      </c>
      <c r="D251" s="13">
        <f>+assessment!H251</f>
        <v>1.3584457265151381E-5</v>
      </c>
      <c r="F251" s="8">
        <f>+assessment!J251</f>
        <v>809.67523502671099</v>
      </c>
      <c r="H251" s="8">
        <f t="shared" si="12"/>
        <v>-202.41880875667775</v>
      </c>
      <c r="J251" s="8">
        <f t="shared" si="13"/>
        <v>607.25642627003322</v>
      </c>
      <c r="K251" s="78">
        <v>0</v>
      </c>
      <c r="L251" s="19">
        <v>225</v>
      </c>
      <c r="M251" s="19">
        <f t="shared" si="14"/>
        <v>0</v>
      </c>
      <c r="N251" s="20">
        <f t="shared" si="15"/>
        <v>607.25642627003322</v>
      </c>
      <c r="O251" s="25"/>
      <c r="R251" s="25"/>
    </row>
    <row r="252" spans="1:18" ht="15" outlineLevel="1">
      <c r="A252" s="1" t="s">
        <v>409</v>
      </c>
      <c r="B252" s="1" t="s">
        <v>410</v>
      </c>
      <c r="D252" s="13">
        <f>+assessment!H252</f>
        <v>7.1282294232358245E-5</v>
      </c>
      <c r="F252" s="8">
        <f>+assessment!J252</f>
        <v>4248.6429313511962</v>
      </c>
      <c r="H252" s="8">
        <f t="shared" si="12"/>
        <v>-1062.1607328377991</v>
      </c>
      <c r="J252" s="8">
        <f t="shared" si="13"/>
        <v>3186.4821985133972</v>
      </c>
      <c r="K252" s="78">
        <v>0</v>
      </c>
      <c r="L252" s="19">
        <v>225</v>
      </c>
      <c r="M252" s="19">
        <f t="shared" si="14"/>
        <v>0</v>
      </c>
      <c r="N252" s="20">
        <f t="shared" si="15"/>
        <v>3186.4821985133972</v>
      </c>
      <c r="O252" s="25"/>
      <c r="R252" s="25"/>
    </row>
    <row r="253" spans="1:18" ht="15" outlineLevel="1">
      <c r="A253" s="1" t="s">
        <v>411</v>
      </c>
      <c r="B253" s="1" t="s">
        <v>412</v>
      </c>
      <c r="D253" s="13">
        <f>+assessment!H253</f>
        <v>3.808459989773954E-5</v>
      </c>
      <c r="F253" s="8">
        <f>+assessment!J253</f>
        <v>2269.9587308655637</v>
      </c>
      <c r="H253" s="8">
        <f t="shared" si="12"/>
        <v>-567.48968271639092</v>
      </c>
      <c r="J253" s="8">
        <f t="shared" si="13"/>
        <v>1702.4690481491727</v>
      </c>
      <c r="K253" s="78">
        <v>0</v>
      </c>
      <c r="L253" s="19">
        <v>225</v>
      </c>
      <c r="M253" s="19">
        <f t="shared" si="14"/>
        <v>0</v>
      </c>
      <c r="N253" s="20">
        <f t="shared" si="15"/>
        <v>1702.4690481491727</v>
      </c>
      <c r="O253" s="25"/>
      <c r="R253" s="25"/>
    </row>
    <row r="254" spans="1:18" ht="15" outlineLevel="1">
      <c r="A254" s="1" t="s">
        <v>413</v>
      </c>
      <c r="B254" s="1" t="s">
        <v>414</v>
      </c>
      <c r="D254" s="13">
        <f>+assessment!H254</f>
        <v>4.4385908087812295E-4</v>
      </c>
      <c r="F254" s="8">
        <f>+assessment!J254</f>
        <v>26455.359872982695</v>
      </c>
      <c r="H254" s="8">
        <f t="shared" si="12"/>
        <v>-6613.8399682456738</v>
      </c>
      <c r="J254" s="8">
        <f t="shared" si="13"/>
        <v>19841.519904737022</v>
      </c>
      <c r="K254" s="78">
        <v>0</v>
      </c>
      <c r="L254" s="19">
        <v>225</v>
      </c>
      <c r="M254" s="19">
        <f t="shared" si="14"/>
        <v>0</v>
      </c>
      <c r="N254" s="20">
        <f t="shared" si="15"/>
        <v>19841.519904737022</v>
      </c>
      <c r="O254" s="25"/>
      <c r="R254" s="25"/>
    </row>
    <row r="255" spans="1:18" ht="15" outlineLevel="1">
      <c r="A255" s="1" t="s">
        <v>415</v>
      </c>
      <c r="B255" s="1" t="s">
        <v>416</v>
      </c>
      <c r="D255" s="13">
        <f>+assessment!H255</f>
        <v>2.0895600486437211E-6</v>
      </c>
      <c r="F255" s="8">
        <f>+assessment!J255</f>
        <v>124.54417504247468</v>
      </c>
      <c r="H255" s="8">
        <f t="shared" si="12"/>
        <v>-31.136043760618669</v>
      </c>
      <c r="J255" s="8">
        <f t="shared" si="13"/>
        <v>93.408131281856015</v>
      </c>
      <c r="K255" s="78">
        <v>0</v>
      </c>
      <c r="L255" s="19">
        <v>225</v>
      </c>
      <c r="M255" s="19">
        <f t="shared" si="14"/>
        <v>0</v>
      </c>
      <c r="N255" s="20">
        <f t="shared" si="15"/>
        <v>93.408131281856015</v>
      </c>
      <c r="O255" s="25"/>
      <c r="R255" s="25"/>
    </row>
    <row r="256" spans="1:18" ht="15" outlineLevel="1">
      <c r="A256" s="1" t="s">
        <v>417</v>
      </c>
      <c r="B256" s="1" t="s">
        <v>418</v>
      </c>
      <c r="D256" s="13">
        <f>+assessment!H256</f>
        <v>2.7129787057585389E-5</v>
      </c>
      <c r="F256" s="8">
        <f>+assessment!J256</f>
        <v>1617.0183529102724</v>
      </c>
      <c r="H256" s="8">
        <f t="shared" si="12"/>
        <v>-404.25458822756809</v>
      </c>
      <c r="J256" s="8">
        <f t="shared" si="13"/>
        <v>1212.7637646827043</v>
      </c>
      <c r="K256" s="78">
        <v>0</v>
      </c>
      <c r="L256" s="19">
        <v>225</v>
      </c>
      <c r="M256" s="19">
        <f t="shared" si="14"/>
        <v>0</v>
      </c>
      <c r="N256" s="20">
        <f t="shared" si="15"/>
        <v>1212.7637646827043</v>
      </c>
      <c r="O256" s="25"/>
      <c r="R256" s="25"/>
    </row>
    <row r="257" spans="1:22" ht="15" outlineLevel="1">
      <c r="A257" s="1" t="s">
        <v>419</v>
      </c>
      <c r="B257" s="1" t="s">
        <v>420</v>
      </c>
      <c r="D257" s="13">
        <f>+assessment!H257</f>
        <v>5.3697435001715685E-6</v>
      </c>
      <c r="F257" s="8">
        <f>+assessment!J257</f>
        <v>320.05314939507952</v>
      </c>
      <c r="H257" s="8">
        <f t="shared" si="12"/>
        <v>-80.013287348769879</v>
      </c>
      <c r="J257" s="8">
        <f t="shared" si="13"/>
        <v>240.03986204630962</v>
      </c>
      <c r="K257" s="78">
        <v>0</v>
      </c>
      <c r="L257" s="19">
        <v>225</v>
      </c>
      <c r="M257" s="19">
        <f t="shared" si="14"/>
        <v>0</v>
      </c>
      <c r="N257" s="20">
        <f t="shared" si="15"/>
        <v>240.03986204630962</v>
      </c>
      <c r="O257" s="25"/>
      <c r="R257" s="25"/>
    </row>
    <row r="258" spans="1:22" ht="15" outlineLevel="1">
      <c r="A258" s="1" t="s">
        <v>421</v>
      </c>
      <c r="B258" s="1" t="s">
        <v>422</v>
      </c>
      <c r="D258" s="13">
        <f>+assessment!H258</f>
        <v>1.5296408402939212E-4</v>
      </c>
      <c r="F258" s="8">
        <f>+assessment!J258</f>
        <v>9117.1276312129849</v>
      </c>
      <c r="H258" s="8">
        <f t="shared" si="12"/>
        <v>-2279.2819078032462</v>
      </c>
      <c r="J258" s="8">
        <f t="shared" si="13"/>
        <v>6837.8457234097386</v>
      </c>
      <c r="K258" s="78">
        <v>0</v>
      </c>
      <c r="L258" s="19">
        <v>225</v>
      </c>
      <c r="M258" s="19">
        <f t="shared" si="14"/>
        <v>0</v>
      </c>
      <c r="N258" s="20">
        <f t="shared" si="15"/>
        <v>6837.8457234097386</v>
      </c>
      <c r="O258" s="25"/>
      <c r="R258" s="25"/>
    </row>
    <row r="259" spans="1:22" ht="15" outlineLevel="1">
      <c r="A259" s="1" t="s">
        <v>423</v>
      </c>
      <c r="B259" s="1" t="s">
        <v>424</v>
      </c>
      <c r="D259" s="13">
        <f>+assessment!H259</f>
        <v>3.6196344675530818E-6</v>
      </c>
      <c r="F259" s="8">
        <f>+assessment!J259</f>
        <v>215.74129396726886</v>
      </c>
      <c r="H259" s="8">
        <f t="shared" si="12"/>
        <v>-53.935323491817215</v>
      </c>
      <c r="J259" s="8">
        <f t="shared" si="13"/>
        <v>161.80597047545166</v>
      </c>
      <c r="K259" s="78">
        <v>0</v>
      </c>
      <c r="L259" s="19">
        <v>225</v>
      </c>
      <c r="M259" s="19">
        <f t="shared" si="14"/>
        <v>0</v>
      </c>
      <c r="N259" s="20">
        <f t="shared" si="15"/>
        <v>161.80597047545166</v>
      </c>
      <c r="O259" s="25"/>
      <c r="R259" s="25"/>
    </row>
    <row r="260" spans="1:22" ht="15" outlineLevel="1">
      <c r="A260" s="1" t="s">
        <v>558</v>
      </c>
      <c r="B260" s="1" t="s">
        <v>550</v>
      </c>
      <c r="D260" s="13">
        <f>+assessment!H260</f>
        <v>2.4376168284869267E-5</v>
      </c>
      <c r="F260" s="8">
        <f>+assessment!J260</f>
        <v>1452.8942452293284</v>
      </c>
      <c r="H260" s="8">
        <f t="shared" si="12"/>
        <v>-363.22356130733209</v>
      </c>
      <c r="J260" s="8">
        <f t="shared" si="13"/>
        <v>1089.6706839219962</v>
      </c>
      <c r="K260" s="78">
        <v>1</v>
      </c>
      <c r="L260" s="19">
        <v>225</v>
      </c>
      <c r="M260" s="19">
        <f t="shared" si="14"/>
        <v>225</v>
      </c>
      <c r="N260" s="20">
        <f t="shared" si="15"/>
        <v>1314.6706839219962</v>
      </c>
      <c r="O260" s="25"/>
      <c r="R260" s="25"/>
    </row>
    <row r="261" spans="1:22" ht="15" outlineLevel="1">
      <c r="A261" s="1" t="s">
        <v>425</v>
      </c>
      <c r="B261" s="1" t="s">
        <v>426</v>
      </c>
      <c r="D261" s="13">
        <f>+assessment!H261</f>
        <v>9.6102951810319013E-6</v>
      </c>
      <c r="F261" s="8">
        <f>+assessment!J261</f>
        <v>572.80300990305045</v>
      </c>
      <c r="H261" s="8">
        <f t="shared" si="12"/>
        <v>-143.20075247576261</v>
      </c>
      <c r="J261" s="8">
        <f t="shared" si="13"/>
        <v>429.60225742728784</v>
      </c>
      <c r="K261" s="78">
        <v>0</v>
      </c>
      <c r="L261" s="19">
        <v>225</v>
      </c>
      <c r="M261" s="19">
        <f t="shared" si="14"/>
        <v>0</v>
      </c>
      <c r="N261" s="20">
        <f>J261+M261</f>
        <v>429.60225742728784</v>
      </c>
      <c r="O261" s="25"/>
      <c r="R261" s="25"/>
    </row>
    <row r="262" spans="1:22" ht="15" outlineLevel="1">
      <c r="A262" s="1" t="s">
        <v>559</v>
      </c>
      <c r="B262" s="1" t="s">
        <v>427</v>
      </c>
      <c r="D262" s="55">
        <f>+assessment!H262</f>
        <v>8.5964686272589062E-6</v>
      </c>
      <c r="F262" s="32">
        <f>+assessment!J262</f>
        <v>512.37584397509886</v>
      </c>
      <c r="H262" s="32">
        <f t="shared" si="12"/>
        <v>-128.09396099377472</v>
      </c>
      <c r="J262" s="32">
        <f t="shared" si="13"/>
        <v>384.28188298132415</v>
      </c>
      <c r="K262" s="79">
        <v>0</v>
      </c>
      <c r="L262" s="59">
        <v>225</v>
      </c>
      <c r="M262" s="59">
        <f>SUM(K262*L262)</f>
        <v>0</v>
      </c>
      <c r="N262" s="58">
        <f>J262+M262</f>
        <v>384.28188298132415</v>
      </c>
      <c r="O262" s="25"/>
      <c r="R262" s="25"/>
    </row>
    <row r="263" spans="1:22">
      <c r="B263" s="1" t="s">
        <v>471</v>
      </c>
      <c r="D263" s="13">
        <f>SUM(D21:D22)</f>
        <v>1.3378688157545554E-4</v>
      </c>
      <c r="F263" s="8">
        <f>SUBTOTAL(9,F141:F262)</f>
        <v>752076.99878825259</v>
      </c>
      <c r="H263" s="8">
        <f>SUBTOTAL(9,H141:H262)</f>
        <v>-188019.24969706315</v>
      </c>
      <c r="J263" s="8">
        <f>SUBTOTAL(9,J141:J262)</f>
        <v>564057.74909118912</v>
      </c>
      <c r="K263" s="8">
        <f>SUBTOTAL(9,K141:K262)</f>
        <v>26</v>
      </c>
      <c r="L263" s="19">
        <f>SUBTOTAL(9,L141:L262)</f>
        <v>27450</v>
      </c>
      <c r="M263" s="19">
        <f>SUBTOTAL(9,M141:M262)</f>
        <v>5850</v>
      </c>
      <c r="N263" s="9">
        <f>SUBTOTAL(9,N141:N262)</f>
        <v>569907.74909118912</v>
      </c>
      <c r="O263" s="18"/>
      <c r="R263" s="63"/>
    </row>
    <row r="264" spans="1:22">
      <c r="D264" s="31"/>
      <c r="F264" s="32"/>
      <c r="H264" s="32"/>
      <c r="J264" s="32"/>
      <c r="K264" s="32"/>
      <c r="L264" s="60"/>
      <c r="M264" s="60"/>
      <c r="N264" s="31"/>
    </row>
    <row r="265" spans="1:22">
      <c r="D265" s="18">
        <f>SUBTOTAL(9,D4:D264)</f>
        <v>1.0001337868815756</v>
      </c>
      <c r="F265" s="8">
        <f>SUBTOTAL(9,F4:F264)</f>
        <v>59603060.999999993</v>
      </c>
      <c r="H265" s="8">
        <f>SUBTOTAL(9,H4:H264)</f>
        <v>-14900765.249999998</v>
      </c>
      <c r="J265" s="8">
        <f>SUBTOTAL(9,J4:J264)</f>
        <v>44702295.749999955</v>
      </c>
      <c r="K265" s="8">
        <f>SUBTOTAL(9,K4:K264)</f>
        <v>201</v>
      </c>
      <c r="L265" s="8">
        <f>SUBTOTAL(9,L5:L264)</f>
        <v>58050</v>
      </c>
      <c r="M265" s="8">
        <f>SUBTOTAL(9,M5:M264)</f>
        <v>45225</v>
      </c>
      <c r="N265" s="8">
        <f>SUBTOTAL(9,N4:N264)</f>
        <v>44747520.749999955</v>
      </c>
    </row>
    <row r="266" spans="1:22">
      <c r="F266" s="8"/>
    </row>
    <row r="267" spans="1:22">
      <c r="F267" s="8"/>
    </row>
    <row r="268" spans="1:22">
      <c r="D268" s="33" t="s">
        <v>595</v>
      </c>
      <c r="F268" s="8">
        <f>assessment!J268</f>
        <v>45670000</v>
      </c>
      <c r="H268" s="8">
        <f>+$H$265*(F268/$F$273)</f>
        <v>-11417499.999999998</v>
      </c>
      <c r="J268" s="8">
        <f>SUM(F268:H268)</f>
        <v>34252500</v>
      </c>
      <c r="K268" s="8"/>
    </row>
    <row r="269" spans="1:22">
      <c r="D269" s="34" t="s">
        <v>493</v>
      </c>
      <c r="F269" s="8">
        <f>assessment!J269</f>
        <v>-1000000</v>
      </c>
      <c r="H269" s="8">
        <f>+$H$265*(F269/$F$273)</f>
        <v>249999.99999999994</v>
      </c>
      <c r="J269" s="8">
        <f>SUM(F269:H269)</f>
        <v>-750000</v>
      </c>
      <c r="K269" s="8"/>
      <c r="V269" s="25"/>
    </row>
    <row r="270" spans="1:22">
      <c r="D270" s="33" t="s">
        <v>545</v>
      </c>
      <c r="F270" s="8">
        <f>assessment!J270</f>
        <v>15333061</v>
      </c>
      <c r="H270" s="8">
        <f>+$H$265*(F270/$F$273)</f>
        <v>-3833265.2499999995</v>
      </c>
      <c r="J270" s="8">
        <f>SUM(F270:H270)</f>
        <v>11499795.75</v>
      </c>
      <c r="K270" s="8"/>
    </row>
    <row r="271" spans="1:22">
      <c r="D271" s="34" t="s">
        <v>493</v>
      </c>
      <c r="F271" s="8">
        <f>assessment!J271</f>
        <v>-400000</v>
      </c>
      <c r="H271" s="8">
        <f>+$H$265*(F271/$F$273)</f>
        <v>99999.999999999985</v>
      </c>
      <c r="J271" s="8">
        <f>SUM(F271:H271)</f>
        <v>-300000</v>
      </c>
      <c r="K271" s="8"/>
    </row>
    <row r="272" spans="1:22">
      <c r="F272" s="8"/>
      <c r="H272" s="8"/>
    </row>
    <row r="273" spans="6:11" ht="13.5" thickBot="1">
      <c r="F273" s="35">
        <f>SUM(F268:F272)</f>
        <v>59603061</v>
      </c>
      <c r="H273" s="35">
        <f>SUM(H268:H272)</f>
        <v>-14900765.249999998</v>
      </c>
      <c r="J273" s="35">
        <f>SUM(J268:J272)</f>
        <v>44702295.75</v>
      </c>
      <c r="K273" s="80"/>
    </row>
    <row r="274" spans="6:11" ht="13.5" thickTop="1"/>
    <row r="276" spans="6:11">
      <c r="F276" s="8"/>
    </row>
    <row r="277" spans="6:11">
      <c r="F277" s="8"/>
    </row>
    <row r="278" spans="6:11">
      <c r="F278" s="8"/>
    </row>
    <row r="279" spans="6:11">
      <c r="F279" s="8"/>
    </row>
    <row r="280" spans="6:11">
      <c r="F280" s="8"/>
    </row>
    <row r="282" spans="6:11">
      <c r="F282" s="8"/>
    </row>
  </sheetData>
  <sortState xmlns:xlrd2="http://schemas.microsoft.com/office/spreadsheetml/2017/richdata2" ref="A106:O118">
    <sortCondition ref="A106:A118"/>
  </sortState>
  <phoneticPr fontId="6" type="noConversion"/>
  <conditionalFormatting sqref="R5:R263">
    <cfRule type="cellIs" dxfId="0" priority="1" operator="equal">
      <formula>"MATCH"</formula>
    </cfRule>
  </conditionalFormatting>
  <printOptions horizontalCentered="1"/>
  <pageMargins left="0.25" right="0.25" top="1" bottom="1" header="0.5" footer="0.5"/>
  <pageSetup scale="78" orientation="landscape" r:id="rId1"/>
  <headerFooter alignWithMargins="0">
    <oddHeader>&amp;L&amp;"Arial,Bold"&amp;12Invoice # 479027-1
RTI # 479027&amp;C&amp;"Arial,Bold"&amp;14State Office of Risk Management
FY 2027  Assessment Initial Invoice Amounts&amp;R&amp;"Arial,Bold"&amp;12Invoice Date &amp;D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285"/>
  <sheetViews>
    <sheetView showGridLines="0" showRuler="0" zoomScaleNormal="100" workbookViewId="0">
      <selection activeCell="E278" sqref="E278"/>
    </sheetView>
  </sheetViews>
  <sheetFormatPr defaultColWidth="9.140625" defaultRowHeight="12.75" outlineLevelRow="1"/>
  <cols>
    <col min="1" max="1" width="7.7109375" style="1" bestFit="1" customWidth="1"/>
    <col min="2" max="2" width="40.28515625" style="1" customWidth="1"/>
    <col min="3" max="6" width="9.28515625" style="1" customWidth="1"/>
    <col min="7" max="7" width="1.28515625" style="1" customWidth="1"/>
    <col min="8" max="8" width="9.28515625" style="10" customWidth="1"/>
    <col min="9" max="9" width="2.28515625" style="1" customWidth="1"/>
    <col min="10" max="10" width="16" style="1" bestFit="1" customWidth="1"/>
    <col min="11" max="11" width="1.5703125" style="1" customWidth="1"/>
    <col min="12" max="12" width="7.42578125" style="1" customWidth="1"/>
    <col min="13" max="13" width="1.5703125" style="1" customWidth="1"/>
    <col min="14" max="14" width="2.42578125" style="1" customWidth="1"/>
    <col min="15" max="15" width="13" style="21" customWidth="1"/>
    <col min="16" max="16" width="16" style="1" bestFit="1" customWidth="1"/>
    <col min="17" max="17" width="1.5703125" style="1" customWidth="1"/>
    <col min="18" max="18" width="10" style="10" customWidth="1"/>
    <col min="19" max="19" width="10.140625" style="1" customWidth="1"/>
    <col min="20" max="20" width="1.5703125" style="1" customWidth="1"/>
    <col min="21" max="16384" width="9.140625" style="1"/>
  </cols>
  <sheetData>
    <row r="1" spans="1:20">
      <c r="F1" s="3" t="s">
        <v>444</v>
      </c>
      <c r="H1" s="3" t="s">
        <v>0</v>
      </c>
      <c r="J1" s="3"/>
      <c r="O1" s="81" t="s">
        <v>537</v>
      </c>
      <c r="R1" s="3" t="s">
        <v>537</v>
      </c>
    </row>
    <row r="2" spans="1:20">
      <c r="A2" s="27" t="s">
        <v>448</v>
      </c>
      <c r="B2" s="26"/>
      <c r="C2" s="3" t="s">
        <v>494</v>
      </c>
      <c r="D2" s="3" t="s">
        <v>457</v>
      </c>
      <c r="E2" s="3" t="s">
        <v>456</v>
      </c>
      <c r="F2" s="3" t="s">
        <v>445</v>
      </c>
      <c r="H2" s="3" t="s">
        <v>3</v>
      </c>
      <c r="J2" s="3" t="s">
        <v>3</v>
      </c>
      <c r="L2" s="3" t="s">
        <v>4</v>
      </c>
      <c r="O2" s="81" t="s">
        <v>594</v>
      </c>
      <c r="R2" s="3" t="s">
        <v>594</v>
      </c>
    </row>
    <row r="3" spans="1:20">
      <c r="A3" s="28" t="s">
        <v>446</v>
      </c>
      <c r="B3" s="4" t="s">
        <v>447</v>
      </c>
      <c r="C3" s="4">
        <v>0.125</v>
      </c>
      <c r="D3" s="4">
        <v>0.125</v>
      </c>
      <c r="E3" s="4">
        <v>0.15</v>
      </c>
      <c r="F3" s="4">
        <v>0.6</v>
      </c>
      <c r="G3" s="4"/>
      <c r="H3" s="4" t="s">
        <v>5</v>
      </c>
      <c r="I3" s="4"/>
      <c r="J3" s="4" t="s">
        <v>6</v>
      </c>
      <c r="K3" s="4"/>
      <c r="L3" s="4" t="s">
        <v>1</v>
      </c>
      <c r="M3" s="4"/>
      <c r="N3" s="4"/>
      <c r="O3" s="82" t="s">
        <v>3</v>
      </c>
      <c r="P3" s="4" t="s">
        <v>454</v>
      </c>
      <c r="Q3" s="4"/>
      <c r="R3" s="4" t="s">
        <v>5</v>
      </c>
      <c r="S3" s="4" t="s">
        <v>454</v>
      </c>
      <c r="T3" s="4"/>
    </row>
    <row r="4" spans="1:20" ht="6.75" customHeight="1">
      <c r="C4" s="13"/>
      <c r="D4" s="13"/>
      <c r="E4" s="13"/>
      <c r="F4" s="13"/>
      <c r="H4" s="36"/>
      <c r="J4" s="15"/>
      <c r="R4" s="21"/>
    </row>
    <row r="5" spans="1:20">
      <c r="A5" s="1" t="s">
        <v>7</v>
      </c>
      <c r="B5" s="1" t="s">
        <v>499</v>
      </c>
      <c r="C5" s="13">
        <f>+payroll!G5</f>
        <v>3.2187618773429506E-3</v>
      </c>
      <c r="D5" s="13">
        <f>+IFR!T5</f>
        <v>2.8237434203083464E-3</v>
      </c>
      <c r="E5" s="13">
        <f>+claims!R5</f>
        <v>5.4953477542827609E-5</v>
      </c>
      <c r="F5" s="13">
        <f>+costs!L5</f>
        <v>3.9747269216198892E-6</v>
      </c>
      <c r="H5" s="11">
        <f>(C5*$C$3)+(D5*$D$3)+(E5*$E$3)+(F5*$F$3)</f>
        <v>7.6594101999080818E-4</v>
      </c>
      <c r="J5" s="8">
        <f t="shared" ref="J5:J36" si="0">(+H5*$J$273)</f>
        <v>45652.429336914356</v>
      </c>
      <c r="L5" s="14">
        <f>+J5/payroll!F5</f>
        <v>1.0769882164317374E-3</v>
      </c>
      <c r="O5" s="15">
        <v>37598.688499671909</v>
      </c>
      <c r="P5" s="8">
        <f>+J5-O5</f>
        <v>8053.740837242447</v>
      </c>
      <c r="R5" s="11">
        <v>7.1848859151123754E-4</v>
      </c>
      <c r="S5" s="13">
        <f>+H5-R5</f>
        <v>4.7452428479570637E-5</v>
      </c>
    </row>
    <row r="6" spans="1:20">
      <c r="A6" s="1" t="s">
        <v>8</v>
      </c>
      <c r="B6" s="1" t="s">
        <v>500</v>
      </c>
      <c r="C6" s="13">
        <f>+payroll!G6</f>
        <v>3.4762919148089359E-3</v>
      </c>
      <c r="D6" s="13">
        <f>+IFR!T6</f>
        <v>4.3786497346952787E-3</v>
      </c>
      <c r="E6" s="13">
        <f>+claims!R6</f>
        <v>3.2972086525696567E-4</v>
      </c>
      <c r="F6" s="13">
        <f>+costs!L6</f>
        <v>3.0196278231717065E-4</v>
      </c>
      <c r="H6" s="11">
        <f t="shared" ref="H6:H70" si="1">(C6*$C$3)+(D6*$D$3)+(E6*$E$3)+(F6*$F$3)</f>
        <v>1.212503505366874E-3</v>
      </c>
      <c r="J6" s="8">
        <f t="shared" si="0"/>
        <v>72268.920393095614</v>
      </c>
      <c r="L6" s="14">
        <f>+J6/payroll!F6</f>
        <v>1.5785968659694685E-3</v>
      </c>
      <c r="O6" s="15">
        <v>49029.554713696176</v>
      </c>
      <c r="P6" s="8">
        <f t="shared" ref="P6:P70" si="2">+J6-O6</f>
        <v>23239.365679399438</v>
      </c>
      <c r="R6" s="11">
        <v>9.3692565124908864E-4</v>
      </c>
      <c r="S6" s="13">
        <f t="shared" ref="S6:S70" si="3">+H6-R6</f>
        <v>2.7557785411778534E-4</v>
      </c>
    </row>
    <row r="7" spans="1:20">
      <c r="A7" s="1" t="s">
        <v>9</v>
      </c>
      <c r="B7" s="1" t="s">
        <v>10</v>
      </c>
      <c r="C7" s="13">
        <f>+payroll!G7</f>
        <v>2.7096192664040216E-3</v>
      </c>
      <c r="D7" s="13">
        <f>+IFR!T7</f>
        <v>2.1421348765166778E-3</v>
      </c>
      <c r="E7" s="13">
        <f>+claims!R7</f>
        <v>5.4953477542827609E-5</v>
      </c>
      <c r="F7" s="13">
        <f>+costs!L7</f>
        <v>9.9520384780898014E-6</v>
      </c>
      <c r="H7" s="11">
        <f t="shared" si="1"/>
        <v>6.2068351258336542E-4</v>
      </c>
      <c r="J7" s="8">
        <f t="shared" si="0"/>
        <v>36994.637262200595</v>
      </c>
      <c r="L7" s="14">
        <f>+J7/payroll!F7</f>
        <v>1.0367317746058848E-3</v>
      </c>
      <c r="O7" s="15">
        <v>30837.395863051763</v>
      </c>
      <c r="P7" s="8">
        <f t="shared" si="2"/>
        <v>6157.241399148832</v>
      </c>
      <c r="R7" s="11">
        <v>5.89284307608545E-4</v>
      </c>
      <c r="S7" s="13">
        <f t="shared" si="3"/>
        <v>3.1399204974820417E-5</v>
      </c>
    </row>
    <row r="8" spans="1:20">
      <c r="A8" s="1" t="s">
        <v>11</v>
      </c>
      <c r="B8" s="1" t="s">
        <v>12</v>
      </c>
      <c r="C8" s="13">
        <f>+payroll!G8</f>
        <v>1.1514145552459826E-3</v>
      </c>
      <c r="D8" s="13">
        <f>+IFR!T8</f>
        <v>6.8677913766122605E-4</v>
      </c>
      <c r="E8" s="13">
        <f>+claims!R8</f>
        <v>0</v>
      </c>
      <c r="F8" s="13">
        <f>+costs!L8</f>
        <v>0</v>
      </c>
      <c r="H8" s="11">
        <f t="shared" si="1"/>
        <v>2.2977421161340109E-4</v>
      </c>
      <c r="J8" s="8">
        <f t="shared" si="0"/>
        <v>13695.246351020454</v>
      </c>
      <c r="L8" s="14">
        <f>+J8/payroll!F8</f>
        <v>9.0317943693711458E-4</v>
      </c>
      <c r="O8" s="15">
        <v>12249.976265766267</v>
      </c>
      <c r="P8" s="8">
        <f t="shared" si="2"/>
        <v>1445.2700852541875</v>
      </c>
      <c r="R8" s="11">
        <v>2.3408976601173992E-4</v>
      </c>
      <c r="S8" s="13">
        <f t="shared" si="3"/>
        <v>-4.3155543983388299E-6</v>
      </c>
    </row>
    <row r="9" spans="1:20">
      <c r="A9" s="1" t="s">
        <v>13</v>
      </c>
      <c r="B9" s="1" t="s">
        <v>14</v>
      </c>
      <c r="C9" s="13">
        <f>+payroll!G9</f>
        <v>1.1734097502888624E-4</v>
      </c>
      <c r="D9" s="13">
        <f>+IFR!T9</f>
        <v>1.2862129642899269E-4</v>
      </c>
      <c r="E9" s="13">
        <f>+claims!R9</f>
        <v>0</v>
      </c>
      <c r="F9" s="13">
        <f>+costs!L9</f>
        <v>0</v>
      </c>
      <c r="H9" s="11">
        <f t="shared" si="1"/>
        <v>3.0745283932234865E-5</v>
      </c>
      <c r="J9" s="8">
        <f t="shared" si="0"/>
        <v>1832.5130336753145</v>
      </c>
      <c r="L9" s="14">
        <f>+J9/payroll!F9</f>
        <v>1.185859636964741E-3</v>
      </c>
      <c r="O9" s="15">
        <v>1598.4628844296703</v>
      </c>
      <c r="P9" s="8">
        <f t="shared" si="2"/>
        <v>234.05014924564421</v>
      </c>
      <c r="R9" s="11">
        <v>3.054567572022853E-5</v>
      </c>
      <c r="S9" s="13">
        <f t="shared" si="3"/>
        <v>1.9960821200633527E-7</v>
      </c>
    </row>
    <row r="10" spans="1:20">
      <c r="A10" s="1" t="s">
        <v>15</v>
      </c>
      <c r="B10" s="1" t="s">
        <v>16</v>
      </c>
      <c r="C10" s="13">
        <f>+payroll!G10</f>
        <v>2.2273178992036967E-4</v>
      </c>
      <c r="D10" s="13">
        <f>+IFR!T10</f>
        <v>1.690983917855287E-4</v>
      </c>
      <c r="E10" s="13">
        <f>+claims!R10</f>
        <v>0</v>
      </c>
      <c r="F10" s="13">
        <f>+costs!L10</f>
        <v>0</v>
      </c>
      <c r="H10" s="11">
        <f t="shared" si="1"/>
        <v>4.8978772713237299E-5</v>
      </c>
      <c r="J10" s="8">
        <f t="shared" si="0"/>
        <v>2919.2847777322181</v>
      </c>
      <c r="L10" s="14">
        <f>+J10/payroll!F10</f>
        <v>9.952453638332648E-4</v>
      </c>
      <c r="O10" s="15">
        <v>2321.6651799153497</v>
      </c>
      <c r="P10" s="8">
        <f t="shared" si="2"/>
        <v>597.61959781686846</v>
      </c>
      <c r="R10" s="11">
        <v>4.4365641772122437E-5</v>
      </c>
      <c r="S10" s="13">
        <f t="shared" si="3"/>
        <v>4.6131309411148622E-6</v>
      </c>
    </row>
    <row r="11" spans="1:20">
      <c r="A11" s="1" t="s">
        <v>17</v>
      </c>
      <c r="B11" s="1" t="s">
        <v>18</v>
      </c>
      <c r="C11" s="13">
        <f>+payroll!G11</f>
        <v>6.0754883339037013E-4</v>
      </c>
      <c r="D11" s="13">
        <f>+IFR!T11</f>
        <v>4.2804972167336788E-4</v>
      </c>
      <c r="E11" s="13">
        <f>+claims!R11</f>
        <v>5.4953477542827609E-5</v>
      </c>
      <c r="F11" s="13">
        <f>+costs!L11</f>
        <v>5.6270505972733758E-6</v>
      </c>
      <c r="H11" s="11">
        <f t="shared" si="1"/>
        <v>1.4106907137275543E-4</v>
      </c>
      <c r="J11" s="8">
        <f t="shared" si="0"/>
        <v>8408.148466243696</v>
      </c>
      <c r="L11" s="14">
        <f>+J11/payroll!F11</f>
        <v>1.0508847456228527E-3</v>
      </c>
      <c r="O11" s="15">
        <v>7648.9053736472333</v>
      </c>
      <c r="P11" s="8">
        <f t="shared" si="2"/>
        <v>759.2430925964627</v>
      </c>
      <c r="R11" s="11">
        <v>1.4616603577974514E-4</v>
      </c>
      <c r="S11" s="13">
        <f t="shared" si="3"/>
        <v>-5.0969644069897126E-6</v>
      </c>
    </row>
    <row r="12" spans="1:20">
      <c r="A12" s="1" t="s">
        <v>19</v>
      </c>
      <c r="B12" s="1" t="s">
        <v>20</v>
      </c>
      <c r="C12" s="13">
        <f>+payroll!G12</f>
        <v>1.5898860249339761E-4</v>
      </c>
      <c r="D12" s="13">
        <f>+IFR!T12</f>
        <v>1.2793336333905155E-4</v>
      </c>
      <c r="E12" s="13">
        <f>+claims!R12</f>
        <v>0</v>
      </c>
      <c r="F12" s="13">
        <f>+costs!L12</f>
        <v>0</v>
      </c>
      <c r="H12" s="11">
        <f t="shared" si="1"/>
        <v>3.5865245729056145E-5</v>
      </c>
      <c r="J12" s="8">
        <f t="shared" si="0"/>
        <v>2137.6784289689231</v>
      </c>
      <c r="L12" s="14">
        <f>+J12/payroll!F12</f>
        <v>1.0209683767940306E-3</v>
      </c>
      <c r="O12" s="15">
        <v>1876.5951650443883</v>
      </c>
      <c r="P12" s="8">
        <f t="shared" si="2"/>
        <v>261.08326392453478</v>
      </c>
      <c r="R12" s="11">
        <v>3.5860618302718363E-5</v>
      </c>
      <c r="S12" s="13">
        <f t="shared" si="3"/>
        <v>4.6274263377815879E-9</v>
      </c>
    </row>
    <row r="13" spans="1:20">
      <c r="A13" s="1" t="s">
        <v>21</v>
      </c>
      <c r="B13" s="1" t="s">
        <v>22</v>
      </c>
      <c r="C13" s="13">
        <f>+payroll!G13</f>
        <v>5.8551966069570892E-4</v>
      </c>
      <c r="D13" s="13">
        <f>+IFR!T13</f>
        <v>3.4731744486027685E-4</v>
      </c>
      <c r="E13" s="13">
        <f>+claims!R13</f>
        <v>0</v>
      </c>
      <c r="F13" s="13">
        <f>+costs!L13</f>
        <v>0</v>
      </c>
      <c r="H13" s="11">
        <f t="shared" si="1"/>
        <v>1.1660463819449822E-4</v>
      </c>
      <c r="J13" s="8">
        <f t="shared" si="0"/>
        <v>6949.9933631896074</v>
      </c>
      <c r="L13" s="14">
        <f>+J13/payroll!F13</f>
        <v>9.0131959944800104E-4</v>
      </c>
      <c r="O13" s="15">
        <v>6388.2099280369175</v>
      </c>
      <c r="P13" s="8">
        <f t="shared" si="2"/>
        <v>561.78343515268989</v>
      </c>
      <c r="R13" s="11">
        <v>1.2207489507282682E-4</v>
      </c>
      <c r="S13" s="13">
        <f t="shared" si="3"/>
        <v>-5.4702568783285993E-6</v>
      </c>
    </row>
    <row r="14" spans="1:20">
      <c r="A14" s="1" t="s">
        <v>23</v>
      </c>
      <c r="B14" s="1" t="s">
        <v>24</v>
      </c>
      <c r="C14" s="13">
        <f>+payroll!G14</f>
        <v>2.0657643311454521E-3</v>
      </c>
      <c r="D14" s="13">
        <f>+IFR!T14</f>
        <v>1.5874167007341501E-3</v>
      </c>
      <c r="E14" s="13">
        <f>+claims!R14</f>
        <v>0</v>
      </c>
      <c r="F14" s="13">
        <f>+costs!L14</f>
        <v>0</v>
      </c>
      <c r="H14" s="11">
        <f t="shared" si="1"/>
        <v>4.566476289849503E-4</v>
      </c>
      <c r="J14" s="8">
        <f t="shared" si="0"/>
        <v>27217.596485895359</v>
      </c>
      <c r="L14" s="14">
        <f>+J14/payroll!F14</f>
        <v>1.0004719212807311E-3</v>
      </c>
      <c r="O14" s="15">
        <v>23031.034352708895</v>
      </c>
      <c r="P14" s="8">
        <f t="shared" si="2"/>
        <v>4186.5621331864641</v>
      </c>
      <c r="R14" s="11">
        <v>4.401093786361494E-4</v>
      </c>
      <c r="S14" s="13">
        <f t="shared" si="3"/>
        <v>1.6538250348800904E-5</v>
      </c>
    </row>
    <row r="15" spans="1:20">
      <c r="A15" s="1" t="s">
        <v>25</v>
      </c>
      <c r="B15" s="1" t="s">
        <v>26</v>
      </c>
      <c r="C15" s="13">
        <f>+payroll!G15</f>
        <v>3.4845689676239379E-5</v>
      </c>
      <c r="D15" s="13">
        <f>+IFR!T15</f>
        <v>2.1303734398176843E-5</v>
      </c>
      <c r="E15" s="13">
        <f>+claims!R15</f>
        <v>0</v>
      </c>
      <c r="F15" s="13">
        <f>+costs!L15</f>
        <v>0</v>
      </c>
      <c r="H15" s="11">
        <f t="shared" si="1"/>
        <v>7.0186780093020278E-6</v>
      </c>
      <c r="J15" s="8">
        <f t="shared" si="0"/>
        <v>418.33469352778735</v>
      </c>
      <c r="L15" s="14">
        <f>+J15/payroll!F15</f>
        <v>9.1161345427353407E-4</v>
      </c>
      <c r="O15" s="15">
        <v>383.32019670661958</v>
      </c>
      <c r="P15" s="8">
        <f t="shared" si="2"/>
        <v>35.014496821167768</v>
      </c>
      <c r="R15" s="11">
        <v>7.3250211435420912E-6</v>
      </c>
      <c r="S15" s="13">
        <f t="shared" si="3"/>
        <v>-3.0634313424006345E-7</v>
      </c>
    </row>
    <row r="16" spans="1:20">
      <c r="A16" s="1" t="s">
        <v>531</v>
      </c>
      <c r="B16" s="1" t="s">
        <v>552</v>
      </c>
      <c r="C16" s="13">
        <f>+payroll!G16</f>
        <v>1.9435583541840454E-4</v>
      </c>
      <c r="D16" s="13">
        <f>+IFR!T16</f>
        <v>1.2868787059898702E-4</v>
      </c>
      <c r="E16" s="13">
        <f>+claims!R16</f>
        <v>1.0990695508565522E-4</v>
      </c>
      <c r="F16" s="13">
        <f>+costs!L16</f>
        <v>2.9489937475933811E-5</v>
      </c>
      <c r="H16" s="11">
        <f t="shared" si="1"/>
        <v>7.4560469000582502E-5</v>
      </c>
      <c r="J16" s="8">
        <f t="shared" si="0"/>
        <v>4444.0321820303279</v>
      </c>
      <c r="L16" s="14">
        <f>+J16/payroll!F16</f>
        <v>1.7362630313866245E-3</v>
      </c>
      <c r="O16" s="15">
        <v>1998.8871926420541</v>
      </c>
      <c r="P16" s="8">
        <f t="shared" si="2"/>
        <v>2445.1449893882736</v>
      </c>
      <c r="R16" s="11">
        <v>3.8197546269300682E-5</v>
      </c>
      <c r="S16" s="13">
        <f t="shared" si="3"/>
        <v>3.636292273128182E-5</v>
      </c>
    </row>
    <row r="17" spans="1:19">
      <c r="A17" s="1" t="s">
        <v>27</v>
      </c>
      <c r="B17" s="1" t="s">
        <v>501</v>
      </c>
      <c r="C17" s="13">
        <f>+payroll!G17</f>
        <v>3.6917520813812248E-4</v>
      </c>
      <c r="D17" s="13">
        <f>+IFR!T17</f>
        <v>2.0353942906258126E-4</v>
      </c>
      <c r="E17" s="13">
        <f>+claims!R17</f>
        <v>0</v>
      </c>
      <c r="F17" s="13">
        <f>+costs!L17</f>
        <v>0</v>
      </c>
      <c r="H17" s="11">
        <f t="shared" si="1"/>
        <v>7.158932965008797E-5</v>
      </c>
      <c r="J17" s="8">
        <f t="shared" si="0"/>
        <v>4266.9431820833015</v>
      </c>
      <c r="L17" s="14">
        <f>+J17/payroll!F17</f>
        <v>8.7764774061987354E-4</v>
      </c>
      <c r="O17" s="15">
        <v>3865.7662167018243</v>
      </c>
      <c r="P17" s="8">
        <f t="shared" si="2"/>
        <v>401.1769653814772</v>
      </c>
      <c r="R17" s="11">
        <v>7.3872494892316689E-5</v>
      </c>
      <c r="S17" s="13">
        <f t="shared" si="3"/>
        <v>-2.2831652422287187E-6</v>
      </c>
    </row>
    <row r="18" spans="1:19">
      <c r="A18" s="1" t="s">
        <v>28</v>
      </c>
      <c r="B18" s="1" t="s">
        <v>502</v>
      </c>
      <c r="C18" s="13">
        <f>+payroll!G18</f>
        <v>3.2705649527170591E-4</v>
      </c>
      <c r="D18" s="13">
        <f>+IFR!T18</f>
        <v>1.891372169538138E-4</v>
      </c>
      <c r="E18" s="13">
        <f>+claims!R18</f>
        <v>1.0990695508565522E-4</v>
      </c>
      <c r="F18" s="13">
        <f>+costs!L18</f>
        <v>6.5441480777224119E-6</v>
      </c>
      <c r="H18" s="11">
        <f t="shared" si="1"/>
        <v>8.4936746137671696E-5</v>
      </c>
      <c r="J18" s="8">
        <f t="shared" si="0"/>
        <v>5062.4900611851608</v>
      </c>
      <c r="L18" s="14">
        <f>+J18/payroll!F18</f>
        <v>1.1753773371910923E-3</v>
      </c>
      <c r="O18" s="15">
        <v>4077.3272042093272</v>
      </c>
      <c r="P18" s="8">
        <f t="shared" si="2"/>
        <v>985.16285697583362</v>
      </c>
      <c r="R18" s="11">
        <v>7.7915299628293546E-5</v>
      </c>
      <c r="S18" s="13">
        <f t="shared" si="3"/>
        <v>7.0214465093781497E-6</v>
      </c>
    </row>
    <row r="19" spans="1:19">
      <c r="A19" s="1" t="s">
        <v>29</v>
      </c>
      <c r="B19" s="1" t="s">
        <v>503</v>
      </c>
      <c r="C19" s="13">
        <f>+payroll!G19</f>
        <v>2.8375400222204746E-4</v>
      </c>
      <c r="D19" s="13">
        <f>+IFR!T19</f>
        <v>1.6880990371555339E-4</v>
      </c>
      <c r="E19" s="13">
        <f>+claims!R19</f>
        <v>0</v>
      </c>
      <c r="F19" s="13">
        <f>+costs!L19</f>
        <v>0</v>
      </c>
      <c r="H19" s="11">
        <f t="shared" si="1"/>
        <v>5.657048824220011E-5</v>
      </c>
      <c r="J19" s="8">
        <f t="shared" si="0"/>
        <v>3371.7742614996359</v>
      </c>
      <c r="L19" s="14">
        <f>+J19/payroll!F19</f>
        <v>9.0230300349774324E-4</v>
      </c>
      <c r="O19" s="15">
        <v>2999.8020169387732</v>
      </c>
      <c r="P19" s="8">
        <f t="shared" si="2"/>
        <v>371.97224456086269</v>
      </c>
      <c r="R19" s="11">
        <v>5.7324433696183752E-5</v>
      </c>
      <c r="S19" s="13">
        <f t="shared" si="3"/>
        <v>-7.539454539836417E-7</v>
      </c>
    </row>
    <row r="20" spans="1:19">
      <c r="A20" s="1" t="s">
        <v>30</v>
      </c>
      <c r="B20" s="1" t="s">
        <v>504</v>
      </c>
      <c r="C20" s="13">
        <f>+payroll!G20</f>
        <v>3.1992229969077658E-4</v>
      </c>
      <c r="D20" s="13">
        <f>+IFR!T20</f>
        <v>1.7666565577488112E-4</v>
      </c>
      <c r="E20" s="13">
        <f>+claims!R20</f>
        <v>0</v>
      </c>
      <c r="F20" s="13">
        <f>+costs!L20</f>
        <v>0</v>
      </c>
      <c r="H20" s="11">
        <f t="shared" si="1"/>
        <v>6.2073494433207213E-5</v>
      </c>
      <c r="J20" s="8">
        <f t="shared" si="0"/>
        <v>3699.77027518561</v>
      </c>
      <c r="L20" s="14">
        <f>+J20/payroll!F20</f>
        <v>8.7814483953565765E-4</v>
      </c>
      <c r="O20" s="15">
        <v>3334.1269821817073</v>
      </c>
      <c r="P20" s="8">
        <f t="shared" si="2"/>
        <v>365.64329300390273</v>
      </c>
      <c r="R20" s="11">
        <v>6.3713185085385404E-5</v>
      </c>
      <c r="S20" s="13">
        <f t="shared" si="3"/>
        <v>-1.6396906521781913E-6</v>
      </c>
    </row>
    <row r="21" spans="1:19">
      <c r="A21" s="1" t="s">
        <v>31</v>
      </c>
      <c r="B21" s="1" t="s">
        <v>505</v>
      </c>
      <c r="C21" s="13">
        <f>+payroll!G21</f>
        <v>5.4994655366053999E-4</v>
      </c>
      <c r="D21" s="13">
        <f>+IFR!T21</f>
        <v>3.0293466486407507E-4</v>
      </c>
      <c r="E21" s="13">
        <f>+claims!R21</f>
        <v>0</v>
      </c>
      <c r="F21" s="13">
        <f>+costs!L21</f>
        <v>0</v>
      </c>
      <c r="H21" s="11">
        <f t="shared" si="1"/>
        <v>1.0661015231557688E-4</v>
      </c>
      <c r="J21" s="8">
        <f t="shared" si="0"/>
        <v>6354.2914116846205</v>
      </c>
      <c r="L21" s="14">
        <f>+J21/payroll!F21</f>
        <v>8.7736953603954513E-4</v>
      </c>
      <c r="O21" s="15">
        <v>5663.0481387562568</v>
      </c>
      <c r="P21" s="8">
        <f t="shared" si="2"/>
        <v>691.24327292836369</v>
      </c>
      <c r="R21" s="11">
        <v>1.0821748425908056E-4</v>
      </c>
      <c r="S21" s="13">
        <f t="shared" si="3"/>
        <v>-1.6073319435036765E-6</v>
      </c>
    </row>
    <row r="22" spans="1:19">
      <c r="A22" s="1" t="s">
        <v>32</v>
      </c>
      <c r="B22" s="1" t="s">
        <v>506</v>
      </c>
      <c r="C22" s="13">
        <f>+payroll!G22</f>
        <v>1.3894507904574455E-4</v>
      </c>
      <c r="D22" s="13">
        <f>+IFR!T22</f>
        <v>7.8468755033284695E-5</v>
      </c>
      <c r="E22" s="13">
        <f>+claims!R22</f>
        <v>0</v>
      </c>
      <c r="F22" s="13">
        <f>+costs!L22</f>
        <v>0</v>
      </c>
      <c r="H22" s="11">
        <f t="shared" si="1"/>
        <v>2.7176729259878656E-5</v>
      </c>
      <c r="J22" s="8">
        <f t="shared" si="0"/>
        <v>1619.8162518570323</v>
      </c>
      <c r="L22" s="14">
        <f>+J22/payroll!F22</f>
        <v>8.8523482252509582E-4</v>
      </c>
      <c r="O22" s="15">
        <v>1445.2508598765605</v>
      </c>
      <c r="P22" s="8">
        <f t="shared" si="2"/>
        <v>174.56539198047176</v>
      </c>
      <c r="R22" s="11">
        <v>2.7617884988253677E-5</v>
      </c>
      <c r="S22" s="13">
        <f t="shared" si="3"/>
        <v>-4.411557283750209E-7</v>
      </c>
    </row>
    <row r="23" spans="1:19">
      <c r="A23" s="1" t="s">
        <v>33</v>
      </c>
      <c r="B23" s="1" t="s">
        <v>507</v>
      </c>
      <c r="C23" s="13">
        <f>+payroll!G23</f>
        <v>1.6635088918837834E-4</v>
      </c>
      <c r="D23" s="13">
        <f>+IFR!T23</f>
        <v>9.2604670462074961E-5</v>
      </c>
      <c r="E23" s="13">
        <f>+claims!R23</f>
        <v>0</v>
      </c>
      <c r="F23" s="13">
        <f>+costs!L23</f>
        <v>0</v>
      </c>
      <c r="H23" s="11">
        <f t="shared" si="1"/>
        <v>3.2369444956306665E-5</v>
      </c>
      <c r="J23" s="8">
        <f t="shared" si="0"/>
        <v>1929.3180022668885</v>
      </c>
      <c r="L23" s="14">
        <f>+J23/payroll!F23</f>
        <v>8.8067282946781864E-4</v>
      </c>
      <c r="O23" s="15">
        <v>1634.4087613170107</v>
      </c>
      <c r="P23" s="8">
        <f t="shared" si="2"/>
        <v>294.90924094987781</v>
      </c>
      <c r="R23" s="11">
        <v>3.1232580064129964E-5</v>
      </c>
      <c r="S23" s="13">
        <f t="shared" si="3"/>
        <v>1.1368648921767006E-6</v>
      </c>
    </row>
    <row r="24" spans="1:19">
      <c r="A24" s="1" t="s">
        <v>34</v>
      </c>
      <c r="B24" s="1" t="s">
        <v>508</v>
      </c>
      <c r="C24" s="13">
        <f>+payroll!G24</f>
        <v>1.381916119175437E-4</v>
      </c>
      <c r="D24" s="13">
        <f>+IFR!T24</f>
        <v>9.1095655942204112E-5</v>
      </c>
      <c r="E24" s="13">
        <f>+claims!R24</f>
        <v>0</v>
      </c>
      <c r="F24" s="13">
        <f>+costs!L24</f>
        <v>0</v>
      </c>
      <c r="H24" s="11">
        <f t="shared" si="1"/>
        <v>2.8660908482468477E-5</v>
      </c>
      <c r="J24" s="8">
        <f t="shared" si="0"/>
        <v>1708.2778765959861</v>
      </c>
      <c r="L24" s="14">
        <f>+J24/payroll!F24</f>
        <v>9.3866957534637725E-4</v>
      </c>
      <c r="O24" s="15">
        <v>1541.13704709736</v>
      </c>
      <c r="P24" s="8">
        <f t="shared" si="2"/>
        <v>167.14082949862609</v>
      </c>
      <c r="R24" s="11">
        <v>2.9450213038798741E-5</v>
      </c>
      <c r="S24" s="13">
        <f t="shared" si="3"/>
        <v>-7.893045563302643E-7</v>
      </c>
    </row>
    <row r="25" spans="1:19">
      <c r="A25" s="1" t="s">
        <v>35</v>
      </c>
      <c r="B25" s="1" t="s">
        <v>509</v>
      </c>
      <c r="C25" s="13">
        <f>+payroll!G25</f>
        <v>1.5365710447946211E-4</v>
      </c>
      <c r="D25" s="13">
        <f>+IFR!T25</f>
        <v>1.0252422179122606E-4</v>
      </c>
      <c r="E25" s="13">
        <f>+claims!R25</f>
        <v>5.4953477542827609E-5</v>
      </c>
      <c r="F25" s="13">
        <f>+costs!L25</f>
        <v>5.4361335857421123E-6</v>
      </c>
      <c r="H25" s="11">
        <f t="shared" si="1"/>
        <v>4.3527367566705424E-5</v>
      </c>
      <c r="J25" s="8">
        <f t="shared" si="0"/>
        <v>2594.3643442477651</v>
      </c>
      <c r="L25" s="14">
        <f>+J25/payroll!F25</f>
        <v>1.2820773553257584E-3</v>
      </c>
      <c r="O25" s="15">
        <v>2347.6232945935426</v>
      </c>
      <c r="P25" s="8">
        <f t="shared" si="2"/>
        <v>246.74104965422248</v>
      </c>
      <c r="R25" s="11">
        <v>4.4861685916151151E-5</v>
      </c>
      <c r="S25" s="13">
        <f t="shared" si="3"/>
        <v>-1.334318349445727E-6</v>
      </c>
    </row>
    <row r="26" spans="1:19">
      <c r="A26" s="1" t="s">
        <v>36</v>
      </c>
      <c r="B26" s="1" t="s">
        <v>510</v>
      </c>
      <c r="C26" s="13">
        <f>+payroll!G26</f>
        <v>1.3435029890568499E-4</v>
      </c>
      <c r="D26" s="13">
        <f>+IFR!T26</f>
        <v>7.6693443833436643E-5</v>
      </c>
      <c r="E26" s="13">
        <f>+claims!R26</f>
        <v>5.4953477542827609E-5</v>
      </c>
      <c r="F26" s="13">
        <f>+costs!L26</f>
        <v>5.2460863555845683E-5</v>
      </c>
      <c r="H26" s="11">
        <f t="shared" si="1"/>
        <v>6.6100007607321749E-5</v>
      </c>
      <c r="J26" s="8">
        <f t="shared" si="0"/>
        <v>3939.7627855196624</v>
      </c>
      <c r="L26" s="14">
        <f>+J26/payroll!F26</f>
        <v>2.2267288923316069E-3</v>
      </c>
      <c r="O26" s="15">
        <v>1431.301506695168</v>
      </c>
      <c r="P26" s="8">
        <f t="shared" si="2"/>
        <v>2508.4612788244945</v>
      </c>
      <c r="R26" s="11">
        <v>2.7351321139360939E-5</v>
      </c>
      <c r="S26" s="13">
        <f t="shared" si="3"/>
        <v>3.8748686467960806E-5</v>
      </c>
    </row>
    <row r="27" spans="1:19">
      <c r="A27" s="1" t="s">
        <v>37</v>
      </c>
      <c r="B27" s="1" t="s">
        <v>511</v>
      </c>
      <c r="C27" s="13">
        <f>+payroll!G27</f>
        <v>1.4225041996901555E-4</v>
      </c>
      <c r="D27" s="13">
        <f>+IFR!T27</f>
        <v>9.2937541312046492E-5</v>
      </c>
      <c r="E27" s="13">
        <f>+claims!R27</f>
        <v>0</v>
      </c>
      <c r="F27" s="13">
        <f>+costs!L27</f>
        <v>0</v>
      </c>
      <c r="H27" s="11">
        <f t="shared" si="1"/>
        <v>2.9398495160132757E-5</v>
      </c>
      <c r="J27" s="8">
        <f t="shared" si="0"/>
        <v>1752.2403003375975</v>
      </c>
      <c r="L27" s="14">
        <f>+J27/payroll!F27</f>
        <v>9.3535401541873237E-4</v>
      </c>
      <c r="O27" s="15">
        <v>1550.9463027754528</v>
      </c>
      <c r="P27" s="8">
        <f t="shared" si="2"/>
        <v>201.2939975621448</v>
      </c>
      <c r="R27" s="11">
        <v>2.9637662084953317E-5</v>
      </c>
      <c r="S27" s="13">
        <f t="shared" si="3"/>
        <v>-2.3916692482055983E-7</v>
      </c>
    </row>
    <row r="28" spans="1:19">
      <c r="A28" s="1" t="s">
        <v>38</v>
      </c>
      <c r="B28" s="1" t="s">
        <v>512</v>
      </c>
      <c r="C28" s="13">
        <f>+payroll!G28</f>
        <v>1.4232831920106914E-4</v>
      </c>
      <c r="D28" s="13">
        <f>+IFR!T28</f>
        <v>7.4784984293599962E-5</v>
      </c>
      <c r="E28" s="13">
        <f>+claims!R28</f>
        <v>0</v>
      </c>
      <c r="F28" s="13">
        <f>+costs!L28</f>
        <v>0</v>
      </c>
      <c r="H28" s="11">
        <f t="shared" si="1"/>
        <v>2.7139162936833637E-5</v>
      </c>
      <c r="J28" s="8">
        <f t="shared" si="0"/>
        <v>1617.5771840130344</v>
      </c>
      <c r="L28" s="14">
        <f>+J28/payroll!F28</f>
        <v>8.6299762300698813E-4</v>
      </c>
      <c r="O28" s="15">
        <v>1425.6052975913037</v>
      </c>
      <c r="P28" s="8">
        <f t="shared" si="2"/>
        <v>191.97188642173069</v>
      </c>
      <c r="R28" s="11">
        <v>2.7242469968766927E-5</v>
      </c>
      <c r="S28" s="13">
        <f t="shared" si="3"/>
        <v>-1.0330703193328983E-7</v>
      </c>
    </row>
    <row r="29" spans="1:19">
      <c r="A29" s="1" t="s">
        <v>39</v>
      </c>
      <c r="B29" s="1" t="s">
        <v>513</v>
      </c>
      <c r="C29" s="13">
        <f>+payroll!G29</f>
        <v>2.7036715950056405E-4</v>
      </c>
      <c r="D29" s="13">
        <f>+IFR!T29</f>
        <v>1.5025790167714101E-4</v>
      </c>
      <c r="E29" s="13">
        <f>+claims!R29</f>
        <v>0</v>
      </c>
      <c r="F29" s="13">
        <f>+costs!L29</f>
        <v>0</v>
      </c>
      <c r="H29" s="11">
        <f t="shared" si="1"/>
        <v>5.257813264721313E-5</v>
      </c>
      <c r="J29" s="8">
        <f t="shared" si="0"/>
        <v>3133.8176474379356</v>
      </c>
      <c r="L29" s="14">
        <f>+J29/payroll!F29</f>
        <v>8.8014796905778645E-4</v>
      </c>
      <c r="O29" s="15">
        <v>2865.9403631491978</v>
      </c>
      <c r="P29" s="8">
        <f t="shared" si="2"/>
        <v>267.87728428873788</v>
      </c>
      <c r="R29" s="11">
        <v>5.4766417049154255E-5</v>
      </c>
      <c r="S29" s="13">
        <f t="shared" si="3"/>
        <v>-2.1882844019411251E-6</v>
      </c>
    </row>
    <row r="30" spans="1:19">
      <c r="A30" s="1" t="s">
        <v>40</v>
      </c>
      <c r="B30" s="1" t="s">
        <v>514</v>
      </c>
      <c r="C30" s="13">
        <f>+payroll!G30</f>
        <v>4.1076251824050526E-4</v>
      </c>
      <c r="D30" s="13">
        <f>+IFR!T30</f>
        <v>2.2109281855107904E-4</v>
      </c>
      <c r="E30" s="13">
        <f>+claims!R30</f>
        <v>0</v>
      </c>
      <c r="F30" s="13">
        <f>+costs!L30</f>
        <v>0</v>
      </c>
      <c r="H30" s="11">
        <f t="shared" si="1"/>
        <v>7.8981917098948034E-5</v>
      </c>
      <c r="J30" s="8">
        <f t="shared" si="0"/>
        <v>4707.5640227455424</v>
      </c>
      <c r="L30" s="14">
        <f>+J30/payroll!F30</f>
        <v>8.702445959098841E-4</v>
      </c>
      <c r="O30" s="15">
        <v>4215.9495674979407</v>
      </c>
      <c r="P30" s="8">
        <f t="shared" si="2"/>
        <v>491.61445524760165</v>
      </c>
      <c r="R30" s="11">
        <v>8.0564290604456565E-5</v>
      </c>
      <c r="S30" s="13">
        <f t="shared" si="3"/>
        <v>-1.5823735055085309E-6</v>
      </c>
    </row>
    <row r="31" spans="1:19">
      <c r="A31" s="1" t="s">
        <v>586</v>
      </c>
      <c r="B31" s="1" t="s">
        <v>587</v>
      </c>
      <c r="C31" s="13">
        <f>+payroll!G31</f>
        <v>1.8272087522382122E-4</v>
      </c>
      <c r="D31" s="13">
        <f>+IFR!T31</f>
        <v>9.1606057912160422E-5</v>
      </c>
      <c r="E31" s="13">
        <f>+claims!R31</f>
        <v>0</v>
      </c>
      <c r="F31" s="13">
        <f>+costs!L31</f>
        <v>0</v>
      </c>
      <c r="H31" s="11">
        <f t="shared" si="1"/>
        <v>3.4290866641997707E-5</v>
      </c>
      <c r="J31" s="8">
        <f t="shared" si="0"/>
        <v>2043.8406162058545</v>
      </c>
      <c r="L31" s="14">
        <f>+J31/payroll!F31</f>
        <v>8.493657926480643E-4</v>
      </c>
      <c r="O31" s="15">
        <v>1879.0812073422946</v>
      </c>
      <c r="P31" s="8">
        <f t="shared" si="2"/>
        <v>164.75940886355988</v>
      </c>
      <c r="R31" s="11">
        <v>3.5908125093522403E-5</v>
      </c>
      <c r="S31" s="13">
        <f t="shared" si="3"/>
        <v>-1.6172584515246962E-6</v>
      </c>
    </row>
    <row r="32" spans="1:19">
      <c r="A32" s="1" t="s">
        <v>41</v>
      </c>
      <c r="B32" s="1" t="s">
        <v>515</v>
      </c>
      <c r="C32" s="13">
        <f>+payroll!G32</f>
        <v>6.7797427575120219E-3</v>
      </c>
      <c r="D32" s="13">
        <f>+IFR!T32</f>
        <v>3.5392825994071107E-3</v>
      </c>
      <c r="E32" s="13">
        <f>+claims!R32</f>
        <v>0</v>
      </c>
      <c r="F32" s="13">
        <f>+costs!L32</f>
        <v>4.4325898218356023E-2</v>
      </c>
      <c r="H32" s="11">
        <f t="shared" si="1"/>
        <v>2.7885417100628505E-2</v>
      </c>
      <c r="J32" s="8">
        <f t="shared" si="0"/>
        <v>1662056.216459204</v>
      </c>
      <c r="L32" s="14">
        <f>+J32/payroll!F32</f>
        <v>1.8615229757373175E-2</v>
      </c>
      <c r="O32" s="15">
        <v>1631012.0780993176</v>
      </c>
      <c r="P32" s="8">
        <f t="shared" si="2"/>
        <v>31044.138359886361</v>
      </c>
      <c r="R32" s="11">
        <v>3.1167671466562488E-2</v>
      </c>
      <c r="S32" s="13">
        <f t="shared" si="3"/>
        <v>-3.2822543659339828E-3</v>
      </c>
    </row>
    <row r="33" spans="1:19">
      <c r="A33" s="1" t="s">
        <v>42</v>
      </c>
      <c r="B33" s="1" t="s">
        <v>43</v>
      </c>
      <c r="C33" s="13">
        <f>+payroll!G33</f>
        <v>7.7445429595034189E-5</v>
      </c>
      <c r="D33" s="13">
        <f>+IFR!T33</f>
        <v>6.7106763354257047E-5</v>
      </c>
      <c r="E33" s="13">
        <f>+claims!R33</f>
        <v>0</v>
      </c>
      <c r="F33" s="13">
        <f>+costs!L33</f>
        <v>0</v>
      </c>
      <c r="H33" s="11">
        <f t="shared" si="1"/>
        <v>1.8069024118661406E-5</v>
      </c>
      <c r="J33" s="8">
        <f t="shared" si="0"/>
        <v>1076.9691467550469</v>
      </c>
      <c r="L33" s="14">
        <f>+J33/payroll!F33</f>
        <v>1.0559500526562374E-3</v>
      </c>
      <c r="O33" s="15">
        <v>979.78846930542284</v>
      </c>
      <c r="P33" s="8">
        <f t="shared" si="2"/>
        <v>97.180677449624113</v>
      </c>
      <c r="R33" s="11">
        <v>1.8723175338851182E-5</v>
      </c>
      <c r="S33" s="13">
        <f t="shared" si="3"/>
        <v>-6.5415122018977614E-7</v>
      </c>
    </row>
    <row r="34" spans="1:19">
      <c r="A34" s="1" t="s">
        <v>44</v>
      </c>
      <c r="B34" s="1" t="s">
        <v>45</v>
      </c>
      <c r="C34" s="13">
        <f>+payroll!G34</f>
        <v>5.6562821861947602E-5</v>
      </c>
      <c r="D34" s="13">
        <f>+IFR!T34</f>
        <v>5.916224573493695E-5</v>
      </c>
      <c r="E34" s="13">
        <f>+claims!R34</f>
        <v>0</v>
      </c>
      <c r="F34" s="13">
        <f>+costs!L34</f>
        <v>0</v>
      </c>
      <c r="H34" s="11">
        <f t="shared" si="1"/>
        <v>1.446563344961057E-5</v>
      </c>
      <c r="J34" s="8">
        <f t="shared" si="0"/>
        <v>862.19603290077919</v>
      </c>
      <c r="L34" s="14">
        <f>+J34/payroll!F34</f>
        <v>1.1574729757511193E-3</v>
      </c>
      <c r="O34" s="15">
        <v>752.40566652725067</v>
      </c>
      <c r="P34" s="8">
        <f t="shared" si="2"/>
        <v>109.79036637352851</v>
      </c>
      <c r="R34" s="11">
        <v>1.4378025116300414E-5</v>
      </c>
      <c r="S34" s="13">
        <f t="shared" si="3"/>
        <v>8.7608333310155794E-8</v>
      </c>
    </row>
    <row r="35" spans="1:19">
      <c r="A35" s="1" t="s">
        <v>46</v>
      </c>
      <c r="B35" s="1" t="s">
        <v>47</v>
      </c>
      <c r="C35" s="13">
        <f>+payroll!G35</f>
        <v>2.1955862138924699E-3</v>
      </c>
      <c r="D35" s="13">
        <f>+IFR!T35</f>
        <v>1.6248313842709482E-3</v>
      </c>
      <c r="E35" s="13">
        <f>+claims!R35</f>
        <v>1.6486043262848283E-4</v>
      </c>
      <c r="F35" s="13">
        <f>+costs!L35</f>
        <v>3.5012527330223565E-5</v>
      </c>
      <c r="H35" s="11">
        <f t="shared" si="1"/>
        <v>5.2328878106283388E-4</v>
      </c>
      <c r="J35" s="8">
        <f t="shared" si="0"/>
        <v>31189.613138303732</v>
      </c>
      <c r="L35" s="14">
        <f>+J35/payroll!F35</f>
        <v>1.078686889913647E-3</v>
      </c>
      <c r="O35" s="15">
        <v>24465.870087294603</v>
      </c>
      <c r="P35" s="8">
        <f t="shared" si="2"/>
        <v>6723.743051009129</v>
      </c>
      <c r="R35" s="11">
        <v>4.6752823677003016E-4</v>
      </c>
      <c r="S35" s="13">
        <f t="shared" si="3"/>
        <v>5.5760544292803721E-5</v>
      </c>
    </row>
    <row r="36" spans="1:19">
      <c r="A36" s="1" t="s">
        <v>48</v>
      </c>
      <c r="B36" s="1" t="s">
        <v>49</v>
      </c>
      <c r="C36" s="13">
        <f>+payroll!G36</f>
        <v>2.2180988347930346E-2</v>
      </c>
      <c r="D36" s="13">
        <f>+IFR!T36</f>
        <v>2.2059595332902155E-2</v>
      </c>
      <c r="E36" s="13">
        <f>+claims!R36</f>
        <v>1.8684182364561389E-3</v>
      </c>
      <c r="F36" s="13">
        <f>+costs!L36</f>
        <v>1.2142734209759467E-3</v>
      </c>
      <c r="H36" s="11">
        <f t="shared" si="1"/>
        <v>6.5388997481580511E-3</v>
      </c>
      <c r="J36" s="8">
        <f t="shared" si="0"/>
        <v>389738.44056234893</v>
      </c>
      <c r="L36" s="14">
        <f>+J36/payroll!F36</f>
        <v>1.3342224903117961E-3</v>
      </c>
      <c r="O36" s="15">
        <v>369929.54358086636</v>
      </c>
      <c r="P36" s="8">
        <f t="shared" si="2"/>
        <v>19808.896981482569</v>
      </c>
      <c r="R36" s="11">
        <v>7.0691337206650433E-3</v>
      </c>
      <c r="S36" s="13">
        <f t="shared" si="3"/>
        <v>-5.3023397250699222E-4</v>
      </c>
    </row>
    <row r="37" spans="1:19">
      <c r="A37" s="1" t="s">
        <v>50</v>
      </c>
      <c r="B37" s="1" t="s">
        <v>485</v>
      </c>
      <c r="C37" s="13">
        <f>+payroll!G37</f>
        <v>2.2809046339885516E-3</v>
      </c>
      <c r="D37" s="13">
        <f>+IFR!T37</f>
        <v>2.2872887584942559E-3</v>
      </c>
      <c r="E37" s="13">
        <f>+claims!R37</f>
        <v>1.7585112813704835E-3</v>
      </c>
      <c r="F37" s="13">
        <f>+costs!L37</f>
        <v>1.5101856561449804E-3</v>
      </c>
      <c r="H37" s="11">
        <f t="shared" si="1"/>
        <v>1.7409122599529117E-3</v>
      </c>
      <c r="J37" s="8">
        <f t="shared" ref="J37:J70" si="4">(+H37*$J$273)</f>
        <v>103763.69962562126</v>
      </c>
      <c r="L37" s="14">
        <f>+J37/payroll!F37</f>
        <v>3.454412749898798E-3</v>
      </c>
      <c r="O37" s="15">
        <v>96991.578017049571</v>
      </c>
      <c r="P37" s="8">
        <f t="shared" si="2"/>
        <v>6772.1216085716878</v>
      </c>
      <c r="R37" s="11">
        <v>1.8534514117036385E-3</v>
      </c>
      <c r="S37" s="13">
        <f t="shared" si="3"/>
        <v>-1.1253915175072683E-4</v>
      </c>
    </row>
    <row r="38" spans="1:19">
      <c r="A38" s="1" t="s">
        <v>51</v>
      </c>
      <c r="B38" s="1" t="s">
        <v>52</v>
      </c>
      <c r="C38" s="13">
        <f>+payroll!G38</f>
        <v>1.7552153283185858E-2</v>
      </c>
      <c r="D38" s="13">
        <f>+IFR!T38</f>
        <v>1.477611483884547E-2</v>
      </c>
      <c r="E38" s="13">
        <f>+claims!R38</f>
        <v>1.4837438936563454E-3</v>
      </c>
      <c r="F38" s="13">
        <f>+costs!L38</f>
        <v>1.7489830885618115E-3</v>
      </c>
      <c r="H38" s="11">
        <f t="shared" si="1"/>
        <v>5.3129849524394543E-3</v>
      </c>
      <c r="J38" s="8">
        <f t="shared" si="4"/>
        <v>316670.16621233092</v>
      </c>
      <c r="L38" s="14">
        <f>+J38/payroll!F38</f>
        <v>1.3699750400804776E-3</v>
      </c>
      <c r="O38" s="15">
        <v>282098.83940948424</v>
      </c>
      <c r="P38" s="8">
        <f t="shared" si="2"/>
        <v>34571.326802846685</v>
      </c>
      <c r="R38" s="11">
        <v>5.390741163645742E-3</v>
      </c>
      <c r="S38" s="13">
        <f t="shared" si="3"/>
        <v>-7.7756211206287708E-5</v>
      </c>
    </row>
    <row r="39" spans="1:19">
      <c r="A39" s="1" t="s">
        <v>53</v>
      </c>
      <c r="B39" s="1" t="s">
        <v>54</v>
      </c>
      <c r="C39" s="13">
        <f>+payroll!G39</f>
        <v>5.7938343204765727E-3</v>
      </c>
      <c r="D39" s="13">
        <f>+IFR!T39</f>
        <v>4.2152101473592668E-3</v>
      </c>
      <c r="E39" s="13">
        <f>+claims!R39</f>
        <v>6.5944173051393133E-4</v>
      </c>
      <c r="F39" s="13">
        <f>+costs!L39</f>
        <v>9.9073578089218684E-5</v>
      </c>
      <c r="H39" s="11">
        <f t="shared" si="1"/>
        <v>1.4094909649101008E-3</v>
      </c>
      <c r="J39" s="8">
        <f t="shared" si="4"/>
        <v>84009.975960485594</v>
      </c>
      <c r="L39" s="14">
        <f>+J39/payroll!F39</f>
        <v>1.1010339133481291E-3</v>
      </c>
      <c r="O39" s="15">
        <v>71789.231714836918</v>
      </c>
      <c r="P39" s="8">
        <f t="shared" si="2"/>
        <v>12220.744245648675</v>
      </c>
      <c r="R39" s="11">
        <v>1.3718495521703406E-3</v>
      </c>
      <c r="S39" s="13">
        <f t="shared" si="3"/>
        <v>3.7641412739760271E-5</v>
      </c>
    </row>
    <row r="40" spans="1:19">
      <c r="A40" s="1" t="s">
        <v>55</v>
      </c>
      <c r="B40" s="1" t="s">
        <v>56</v>
      </c>
      <c r="C40" s="13">
        <f>+payroll!G40</f>
        <v>7.3420101828067729E-4</v>
      </c>
      <c r="D40" s="13">
        <f>+IFR!T40</f>
        <v>8.6051552995635773E-4</v>
      </c>
      <c r="E40" s="13">
        <f>+claims!R40</f>
        <v>2.7476738771413806E-4</v>
      </c>
      <c r="F40" s="13">
        <f>+costs!L40</f>
        <v>8.0333442567349486E-5</v>
      </c>
      <c r="H40" s="11">
        <f t="shared" si="1"/>
        <v>2.8875474222715979E-4</v>
      </c>
      <c r="J40" s="8">
        <f t="shared" si="4"/>
        <v>17210.666515004679</v>
      </c>
      <c r="L40" s="14">
        <f>+J40/payroll!F40</f>
        <v>1.7799943125476583E-3</v>
      </c>
      <c r="O40" s="15">
        <v>13664.988254336364</v>
      </c>
      <c r="P40" s="8">
        <f t="shared" si="2"/>
        <v>3545.6782606683155</v>
      </c>
      <c r="R40" s="11">
        <v>2.6112980414094532E-4</v>
      </c>
      <c r="S40" s="13">
        <f t="shared" si="3"/>
        <v>2.7624938086214467E-5</v>
      </c>
    </row>
    <row r="41" spans="1:19">
      <c r="A41" s="1" t="s">
        <v>57</v>
      </c>
      <c r="B41" s="1" t="s">
        <v>58</v>
      </c>
      <c r="C41" s="13">
        <f>+payroll!G41</f>
        <v>1.4708349673136884E-3</v>
      </c>
      <c r="D41" s="13">
        <f>+IFR!T41</f>
        <v>1.3002379227687268E-3</v>
      </c>
      <c r="E41" s="13">
        <f>+claims!R41</f>
        <v>1.0990695508565522E-4</v>
      </c>
      <c r="F41" s="13">
        <f>+costs!L41</f>
        <v>1.1824155906882013E-5</v>
      </c>
      <c r="H41" s="11">
        <f t="shared" si="1"/>
        <v>3.6996464806727939E-4</v>
      </c>
      <c r="J41" s="8">
        <f t="shared" si="4"/>
        <v>22051.025486597584</v>
      </c>
      <c r="L41" s="14">
        <f>+J41/payroll!F41</f>
        <v>1.1384153754606747E-3</v>
      </c>
      <c r="O41" s="15">
        <v>19440.389820736287</v>
      </c>
      <c r="P41" s="8">
        <f t="shared" si="2"/>
        <v>2610.6356658612967</v>
      </c>
      <c r="R41" s="11">
        <v>3.714942956282132E-4</v>
      </c>
      <c r="S41" s="13">
        <f t="shared" si="3"/>
        <v>-1.5296475609338084E-6</v>
      </c>
    </row>
    <row r="42" spans="1:19">
      <c r="A42" s="1" t="s">
        <v>59</v>
      </c>
      <c r="B42" s="1" t="s">
        <v>60</v>
      </c>
      <c r="C42" s="13">
        <f>+payroll!G42</f>
        <v>1.3644072723848679E-3</v>
      </c>
      <c r="D42" s="13">
        <f>+IFR!T42</f>
        <v>9.9104528592518703E-4</v>
      </c>
      <c r="E42" s="13">
        <f>+claims!R42</f>
        <v>5.4953477542827609E-5</v>
      </c>
      <c r="F42" s="13">
        <f>+costs!L42</f>
        <v>3.2515906875101303E-5</v>
      </c>
      <c r="H42" s="11">
        <f t="shared" si="1"/>
        <v>3.221841355452418E-4</v>
      </c>
      <c r="J42" s="8">
        <f t="shared" si="4"/>
        <v>19203.160684135317</v>
      </c>
      <c r="L42" s="14">
        <f>+J42/payroll!F42</f>
        <v>1.0687216270019639E-3</v>
      </c>
      <c r="O42" s="15">
        <v>17124.060192868143</v>
      </c>
      <c r="P42" s="8">
        <f t="shared" si="2"/>
        <v>2079.1004912671742</v>
      </c>
      <c r="R42" s="11">
        <v>3.2723061308467832E-4</v>
      </c>
      <c r="S42" s="13">
        <f t="shared" si="3"/>
        <v>-5.0464775394365208E-6</v>
      </c>
    </row>
    <row r="43" spans="1:19">
      <c r="A43" s="1" t="s">
        <v>61</v>
      </c>
      <c r="B43" s="1" t="s">
        <v>516</v>
      </c>
      <c r="C43" s="13">
        <f>+payroll!G43</f>
        <v>5.2641483784239627E-4</v>
      </c>
      <c r="D43" s="13">
        <f>+IFR!T43</f>
        <v>4.4542558004188079E-4</v>
      </c>
      <c r="E43" s="13">
        <f>+claims!R43</f>
        <v>0</v>
      </c>
      <c r="F43" s="13">
        <f>+costs!L43</f>
        <v>0</v>
      </c>
      <c r="H43" s="11">
        <f t="shared" si="1"/>
        <v>1.2148005223553463E-4</v>
      </c>
      <c r="J43" s="8">
        <f t="shared" si="4"/>
        <v>7240.5829636777571</v>
      </c>
      <c r="L43" s="14">
        <f>+J43/payroll!F43</f>
        <v>1.0444347659523418E-3</v>
      </c>
      <c r="O43" s="15">
        <v>6488.1821539573339</v>
      </c>
      <c r="P43" s="8">
        <f t="shared" si="2"/>
        <v>752.40080972042324</v>
      </c>
      <c r="R43" s="11">
        <v>1.2398530489449999E-4</v>
      </c>
      <c r="S43" s="13">
        <f t="shared" si="3"/>
        <v>-2.5052526589653545E-6</v>
      </c>
    </row>
    <row r="44" spans="1:19">
      <c r="A44" s="1" t="s">
        <v>62</v>
      </c>
      <c r="B44" s="1" t="s">
        <v>63</v>
      </c>
      <c r="C44" s="13">
        <f>+payroll!G44</f>
        <v>1.956184661593521E-3</v>
      </c>
      <c r="D44" s="13">
        <f>+IFR!T44</f>
        <v>1.3023904875985423E-3</v>
      </c>
      <c r="E44" s="13">
        <f>+claims!R44</f>
        <v>1.0990695508565522E-4</v>
      </c>
      <c r="F44" s="13">
        <f>+costs!L44</f>
        <v>1.6358387092773951E-4</v>
      </c>
      <c r="H44" s="11">
        <f t="shared" si="1"/>
        <v>5.2195825946849995E-4</v>
      </c>
      <c r="J44" s="8">
        <f t="shared" si="4"/>
        <v>31110.309978554829</v>
      </c>
      <c r="L44" s="14">
        <f>+J44/payroll!F44</f>
        <v>1.2076202773611726E-3</v>
      </c>
      <c r="O44" s="15">
        <v>21211.387865463141</v>
      </c>
      <c r="P44" s="8">
        <f t="shared" si="2"/>
        <v>9898.9221130916885</v>
      </c>
      <c r="R44" s="11">
        <v>4.0533701572032638E-4</v>
      </c>
      <c r="S44" s="13">
        <f t="shared" si="3"/>
        <v>1.1662124374817358E-4</v>
      </c>
    </row>
    <row r="45" spans="1:19">
      <c r="A45" s="1" t="s">
        <v>64</v>
      </c>
      <c r="B45" s="1" t="s">
        <v>517</v>
      </c>
      <c r="C45" s="13">
        <f>+payroll!G45</f>
        <v>2.1354978139666799E-2</v>
      </c>
      <c r="D45" s="13">
        <f>+IFR!T45</f>
        <v>2.4893236113149659E-2</v>
      </c>
      <c r="E45" s="13">
        <f>+claims!R45</f>
        <v>4.5061851585118636E-3</v>
      </c>
      <c r="F45" s="13">
        <f>+costs!L45</f>
        <v>7.0564117322874046E-3</v>
      </c>
      <c r="H45" s="11">
        <f t="shared" si="1"/>
        <v>1.0690801594751279E-2</v>
      </c>
      <c r="J45" s="8">
        <f t="shared" si="4"/>
        <v>637204.49959085777</v>
      </c>
      <c r="L45" s="14">
        <f>+J45/payroll!F45</f>
        <v>2.2657688946442997E-3</v>
      </c>
      <c r="O45" s="15">
        <v>544572.94578579545</v>
      </c>
      <c r="P45" s="8">
        <f t="shared" si="2"/>
        <v>92631.553805062314</v>
      </c>
      <c r="R45" s="11">
        <v>1.0406465342432782E-2</v>
      </c>
      <c r="S45" s="13">
        <f t="shared" si="3"/>
        <v>2.8433625231849731E-4</v>
      </c>
    </row>
    <row r="46" spans="1:19">
      <c r="A46" s="1" t="s">
        <v>538</v>
      </c>
      <c r="B46" s="1" t="s">
        <v>539</v>
      </c>
      <c r="C46" s="13">
        <f>+payroll!G46</f>
        <v>4.2973274133089923E-5</v>
      </c>
      <c r="D46" s="13">
        <f>+IFR!T46</f>
        <v>4.4604693896182763E-5</v>
      </c>
      <c r="E46" s="13">
        <f>+claims!R46</f>
        <v>0</v>
      </c>
      <c r="F46" s="13">
        <f>+costs!L46</f>
        <v>0</v>
      </c>
      <c r="H46" s="11">
        <f t="shared" si="1"/>
        <v>1.0947246003659086E-5</v>
      </c>
      <c r="J46" s="8">
        <f t="shared" si="4"/>
        <v>652.48937133809875</v>
      </c>
      <c r="L46" s="14">
        <f>+J46/payroll!F46</f>
        <v>1.1529511463990567E-3</v>
      </c>
      <c r="O46" s="15">
        <v>582.23517357963135</v>
      </c>
      <c r="P46" s="8">
        <f t="shared" si="2"/>
        <v>70.254197758467399</v>
      </c>
      <c r="R46" s="11">
        <v>1.1126168132092709E-5</v>
      </c>
      <c r="S46" s="13">
        <f t="shared" si="3"/>
        <v>-1.7892212843362317E-7</v>
      </c>
    </row>
    <row r="47" spans="1:19">
      <c r="A47" s="1" t="s">
        <v>65</v>
      </c>
      <c r="B47" s="1" t="s">
        <v>66</v>
      </c>
      <c r="C47" s="13">
        <f>+payroll!G47</f>
        <v>9.2905083900406745E-4</v>
      </c>
      <c r="D47" s="13">
        <f>+IFR!T47</f>
        <v>8.3705923072836504E-4</v>
      </c>
      <c r="E47" s="13">
        <f>+claims!R47</f>
        <v>0</v>
      </c>
      <c r="F47" s="13">
        <f>+costs!L47</f>
        <v>0</v>
      </c>
      <c r="H47" s="11">
        <f t="shared" si="1"/>
        <v>2.2076375871655406E-4</v>
      </c>
      <c r="J47" s="8">
        <f t="shared" si="4"/>
        <v>13158.195777372053</v>
      </c>
      <c r="L47" s="14">
        <f>+J47/payroll!F47</f>
        <v>1.0754563090137237E-3</v>
      </c>
      <c r="O47" s="15">
        <v>11811.269025465244</v>
      </c>
      <c r="P47" s="8">
        <f t="shared" si="2"/>
        <v>1346.9267519068089</v>
      </c>
      <c r="R47" s="11">
        <v>2.2570633138283222E-4</v>
      </c>
      <c r="S47" s="13">
        <f t="shared" si="3"/>
        <v>-4.9425726662781619E-6</v>
      </c>
    </row>
    <row r="48" spans="1:19">
      <c r="A48" s="1" t="s">
        <v>67</v>
      </c>
      <c r="B48" s="1" t="s">
        <v>68</v>
      </c>
      <c r="C48" s="13">
        <f>+payroll!G48</f>
        <v>2.378294382888415E-3</v>
      </c>
      <c r="D48" s="13">
        <f>+IFR!T48</f>
        <v>1.8827175274388785E-3</v>
      </c>
      <c r="E48" s="13">
        <f>+claims!R48</f>
        <v>5.4953477542827609E-5</v>
      </c>
      <c r="F48" s="13">
        <f>+costs!L48</f>
        <v>3.6156115880388968E-5</v>
      </c>
      <c r="H48" s="11">
        <f t="shared" si="1"/>
        <v>5.6256317995056907E-4</v>
      </c>
      <c r="J48" s="8">
        <f t="shared" si="4"/>
        <v>33530.487530947743</v>
      </c>
      <c r="L48" s="14">
        <f>+J48/payroll!F48</f>
        <v>1.0705579122103814E-3</v>
      </c>
      <c r="O48" s="15">
        <v>33974.060211438366</v>
      </c>
      <c r="P48" s="8">
        <f t="shared" si="2"/>
        <v>-443.57268049062259</v>
      </c>
      <c r="R48" s="11">
        <v>6.4922409911843959E-4</v>
      </c>
      <c r="S48" s="13">
        <f t="shared" si="3"/>
        <v>-8.666091916787052E-5</v>
      </c>
    </row>
    <row r="49" spans="1:19">
      <c r="A49" s="1" t="s">
        <v>69</v>
      </c>
      <c r="B49" s="1" t="s">
        <v>70</v>
      </c>
      <c r="C49" s="13">
        <f>+payroll!G49</f>
        <v>8.4945791900190734E-5</v>
      </c>
      <c r="D49" s="13">
        <f>+IFR!T49</f>
        <v>5.8696226544976824E-5</v>
      </c>
      <c r="E49" s="13">
        <f>+claims!R49</f>
        <v>0</v>
      </c>
      <c r="F49" s="13">
        <f>+costs!L49</f>
        <v>0</v>
      </c>
      <c r="H49" s="11">
        <f t="shared" si="1"/>
        <v>1.7955252305645946E-5</v>
      </c>
      <c r="J49" s="8">
        <f t="shared" si="4"/>
        <v>1070.187998443806</v>
      </c>
      <c r="L49" s="14">
        <f>+J49/payroll!F49</f>
        <v>9.5665228805612019E-4</v>
      </c>
      <c r="O49" s="15">
        <v>948.81900377139732</v>
      </c>
      <c r="P49" s="8">
        <f t="shared" si="2"/>
        <v>121.36899467240869</v>
      </c>
      <c r="R49" s="11">
        <v>1.8131367258322203E-5</v>
      </c>
      <c r="S49" s="13">
        <f t="shared" si="3"/>
        <v>-1.7611495267625662E-7</v>
      </c>
    </row>
    <row r="50" spans="1:19">
      <c r="A50" s="1" t="s">
        <v>71</v>
      </c>
      <c r="B50" s="1" t="s">
        <v>72</v>
      </c>
      <c r="C50" s="13">
        <f>+payroll!G50</f>
        <v>1.2066199972681398E-4</v>
      </c>
      <c r="D50" s="13">
        <f>+IFR!T50</f>
        <v>7.4740601513603744E-5</v>
      </c>
      <c r="E50" s="13">
        <f>+claims!R50</f>
        <v>0</v>
      </c>
      <c r="F50" s="13">
        <f>+costs!L50</f>
        <v>0</v>
      </c>
      <c r="H50" s="11">
        <f t="shared" si="1"/>
        <v>2.4425325155052213E-5</v>
      </c>
      <c r="J50" s="8">
        <f t="shared" si="4"/>
        <v>1455.8241451614115</v>
      </c>
      <c r="L50" s="14">
        <f>+J50/payroll!F50</f>
        <v>9.1616628788101107E-4</v>
      </c>
      <c r="O50" s="15">
        <v>1325.3911703028839</v>
      </c>
      <c r="P50" s="8">
        <f t="shared" si="2"/>
        <v>130.43297485852759</v>
      </c>
      <c r="R50" s="11">
        <v>2.5327437555718454E-5</v>
      </c>
      <c r="S50" s="13">
        <f t="shared" si="3"/>
        <v>-9.0211240066624085E-7</v>
      </c>
    </row>
    <row r="51" spans="1:19">
      <c r="A51" s="1" t="s">
        <v>73</v>
      </c>
      <c r="B51" s="1" t="s">
        <v>74</v>
      </c>
      <c r="C51" s="13">
        <f>+payroll!G51</f>
        <v>6.5191864915134786E-5</v>
      </c>
      <c r="D51" s="13">
        <f>+IFR!T51</f>
        <v>5.3414675725428812E-5</v>
      </c>
      <c r="E51" s="13">
        <f>+claims!R51</f>
        <v>0</v>
      </c>
      <c r="F51" s="13">
        <f>+costs!L51</f>
        <v>0</v>
      </c>
      <c r="H51" s="11">
        <f t="shared" si="1"/>
        <v>1.4825817580070449E-5</v>
      </c>
      <c r="J51" s="8">
        <f t="shared" si="4"/>
        <v>883.66410959981135</v>
      </c>
      <c r="L51" s="14">
        <f>+J51/payroll!F51</f>
        <v>1.0292709584369573E-3</v>
      </c>
      <c r="O51" s="15">
        <v>816.65573628486425</v>
      </c>
      <c r="P51" s="8">
        <f t="shared" si="2"/>
        <v>67.008373314947107</v>
      </c>
      <c r="R51" s="11">
        <v>1.5605805764155973E-5</v>
      </c>
      <c r="S51" s="13">
        <f t="shared" si="3"/>
        <v>-7.7998818408552456E-7</v>
      </c>
    </row>
    <row r="52" spans="1:19">
      <c r="A52" s="1" t="s">
        <v>75</v>
      </c>
      <c r="B52" s="1" t="s">
        <v>76</v>
      </c>
      <c r="C52" s="13">
        <f>+payroll!G52</f>
        <v>1.8515024864846754E-4</v>
      </c>
      <c r="D52" s="13">
        <f>+IFR!T52</f>
        <v>1.4510949919758164E-4</v>
      </c>
      <c r="E52" s="13">
        <f>+claims!R52</f>
        <v>0</v>
      </c>
      <c r="F52" s="13">
        <f>+costs!L52</f>
        <v>0</v>
      </c>
      <c r="H52" s="11">
        <f t="shared" si="1"/>
        <v>4.1282468480756144E-5</v>
      </c>
      <c r="J52" s="8">
        <f t="shared" si="4"/>
        <v>2460.5614870890859</v>
      </c>
      <c r="L52" s="14">
        <f>+J52/payroll!F52</f>
        <v>1.0091270090631583E-3</v>
      </c>
      <c r="O52" s="15">
        <v>2106.4680042147784</v>
      </c>
      <c r="P52" s="8">
        <f t="shared" si="2"/>
        <v>354.09348287430748</v>
      </c>
      <c r="R52" s="11">
        <v>4.0253351640841685E-5</v>
      </c>
      <c r="S52" s="13">
        <f t="shared" si="3"/>
        <v>1.0291168399144591E-6</v>
      </c>
    </row>
    <row r="53" spans="1:19">
      <c r="A53" s="1" t="s">
        <v>77</v>
      </c>
      <c r="B53" s="1" t="s">
        <v>78</v>
      </c>
      <c r="C53" s="13">
        <f>+payroll!G53</f>
        <v>9.3862748340300131E-5</v>
      </c>
      <c r="D53" s="13">
        <f>+IFR!T53</f>
        <v>6.1581107244729934E-5</v>
      </c>
      <c r="E53" s="13">
        <f>+claims!R53</f>
        <v>0</v>
      </c>
      <c r="F53" s="13">
        <f>+costs!L53</f>
        <v>0</v>
      </c>
      <c r="H53" s="11">
        <f t="shared" si="1"/>
        <v>1.943048194812876E-5</v>
      </c>
      <c r="J53" s="8">
        <f t="shared" si="4"/>
        <v>1158.1162008137173</v>
      </c>
      <c r="L53" s="14">
        <f>+J53/payroll!F53</f>
        <v>9.3690332067490709E-4</v>
      </c>
      <c r="O53" s="15">
        <v>856.99903802665597</v>
      </c>
      <c r="P53" s="8">
        <f t="shared" si="2"/>
        <v>301.11716278706137</v>
      </c>
      <c r="R53" s="11">
        <v>1.6376742283540837E-5</v>
      </c>
      <c r="S53" s="13">
        <f t="shared" si="3"/>
        <v>3.053739664587923E-6</v>
      </c>
    </row>
    <row r="54" spans="1:19">
      <c r="A54" s="1" t="s">
        <v>79</v>
      </c>
      <c r="B54" s="1" t="s">
        <v>80</v>
      </c>
      <c r="C54" s="13">
        <f>+payroll!G54</f>
        <v>7.5970476510076783E-4</v>
      </c>
      <c r="D54" s="13">
        <f>+IFR!T54</f>
        <v>5.7560027377074057E-4</v>
      </c>
      <c r="E54" s="13">
        <f>+claims!R54</f>
        <v>5.4953477542827609E-5</v>
      </c>
      <c r="F54" s="13">
        <f>+costs!L54</f>
        <v>2.5322727936309964E-5</v>
      </c>
      <c r="H54" s="11">
        <f t="shared" si="1"/>
        <v>1.9034978825214867E-4</v>
      </c>
      <c r="J54" s="8">
        <f t="shared" si="4"/>
        <v>11345.4300405299</v>
      </c>
      <c r="L54" s="14">
        <f>+J54/payroll!F54</f>
        <v>1.1339972969597587E-3</v>
      </c>
      <c r="O54" s="15">
        <v>10025.900468244419</v>
      </c>
      <c r="P54" s="8">
        <f t="shared" si="2"/>
        <v>1319.5295722854808</v>
      </c>
      <c r="R54" s="11">
        <v>1.91588999337667E-4</v>
      </c>
      <c r="S54" s="13">
        <f t="shared" si="3"/>
        <v>-1.2392110855183336E-6</v>
      </c>
    </row>
    <row r="55" spans="1:19">
      <c r="A55" s="1" t="s">
        <v>81</v>
      </c>
      <c r="B55" s="1" t="s">
        <v>82</v>
      </c>
      <c r="C55" s="13">
        <f>+payroll!G55</f>
        <v>5.0580087842407549E-5</v>
      </c>
      <c r="D55" s="13">
        <f>+IFR!T55</f>
        <v>4.2607468796353686E-5</v>
      </c>
      <c r="E55" s="13">
        <f>+claims!R55</f>
        <v>0</v>
      </c>
      <c r="F55" s="13">
        <f>+costs!L55</f>
        <v>0</v>
      </c>
      <c r="H55" s="11">
        <f t="shared" si="1"/>
        <v>1.1648444579845154E-5</v>
      </c>
      <c r="J55" s="8">
        <f t="shared" si="4"/>
        <v>694.2829528476301</v>
      </c>
      <c r="L55" s="14">
        <f>+J55/payroll!F55</f>
        <v>1.0423002220330084E-3</v>
      </c>
      <c r="O55" s="15">
        <v>622.38277017593236</v>
      </c>
      <c r="P55" s="8">
        <f t="shared" si="2"/>
        <v>71.900182671697735</v>
      </c>
      <c r="R55" s="11">
        <v>1.1893364842459066E-5</v>
      </c>
      <c r="S55" s="13">
        <f t="shared" si="3"/>
        <v>-2.4492026261391169E-7</v>
      </c>
    </row>
    <row r="56" spans="1:19">
      <c r="A56" s="1" t="s">
        <v>597</v>
      </c>
      <c r="B56" s="1" t="s">
        <v>598</v>
      </c>
      <c r="C56" s="13">
        <f>+payroll!G56</f>
        <v>1.3015131174747433E-3</v>
      </c>
      <c r="D56" s="13">
        <f>+IFR!T56</f>
        <v>2.9292634797493158E-4</v>
      </c>
      <c r="E56" s="13">
        <f>+claims!R56</f>
        <v>0</v>
      </c>
      <c r="F56" s="13">
        <f>+costs!L56</f>
        <v>0</v>
      </c>
      <c r="H56" s="11">
        <f t="shared" si="1"/>
        <v>1.9930493318120936E-4</v>
      </c>
      <c r="J56" s="8">
        <f t="shared" si="4"/>
        <v>11879.184090000546</v>
      </c>
      <c r="L56" s="14">
        <f>+J56/payroll!F56</f>
        <v>6.9306500521121187E-4</v>
      </c>
      <c r="O56" s="15">
        <v>0</v>
      </c>
      <c r="P56" s="8">
        <f t="shared" si="2"/>
        <v>11879.184090000546</v>
      </c>
      <c r="R56" s="11">
        <v>0</v>
      </c>
      <c r="S56" s="13">
        <f t="shared" si="3"/>
        <v>1.9930493318120936E-4</v>
      </c>
    </row>
    <row r="57" spans="1:19">
      <c r="A57" s="1" t="s">
        <v>83</v>
      </c>
      <c r="B57" s="10" t="s">
        <v>542</v>
      </c>
      <c r="C57" s="13">
        <f>+payroll!G57</f>
        <v>4.3732036684990427E-2</v>
      </c>
      <c r="D57" s="13">
        <f>+IFR!T57</f>
        <v>2.9457960652979009E-3</v>
      </c>
      <c r="E57" s="13">
        <f>+claims!R57</f>
        <v>1.5245251585697072E-2</v>
      </c>
      <c r="F57" s="13">
        <f>+costs!L57</f>
        <v>1.7816180337157199E-2</v>
      </c>
      <c r="H57" s="11">
        <f t="shared" si="1"/>
        <v>1.8811225033934922E-2</v>
      </c>
      <c r="J57" s="8">
        <f t="shared" si="4"/>
        <v>1121206.5931823503</v>
      </c>
      <c r="L57" s="14">
        <f>+J57/payroll!F57</f>
        <v>1.9468022828408062E-3</v>
      </c>
      <c r="O57" s="15">
        <v>829661.27721119393</v>
      </c>
      <c r="P57" s="8">
        <f t="shared" si="2"/>
        <v>291545.31597115635</v>
      </c>
      <c r="R57" s="11">
        <v>1.5854333921782586E-2</v>
      </c>
      <c r="S57" s="13">
        <f t="shared" si="3"/>
        <v>2.9568911121523357E-3</v>
      </c>
    </row>
    <row r="58" spans="1:19">
      <c r="A58" s="1" t="s">
        <v>84</v>
      </c>
      <c r="B58" s="1" t="s">
        <v>85</v>
      </c>
      <c r="C58" s="13">
        <f>+payroll!G58</f>
        <v>1.9735880737353226E-3</v>
      </c>
      <c r="D58" s="13">
        <f>+IFR!T58</f>
        <v>2.2925037351438091E-3</v>
      </c>
      <c r="E58" s="13">
        <f>+claims!R58</f>
        <v>2.7476738771413806E-4</v>
      </c>
      <c r="F58" s="13">
        <f>+costs!L58</f>
        <v>2.9710861944858371E-4</v>
      </c>
      <c r="H58" s="11">
        <f t="shared" si="1"/>
        <v>7.5274175593616232E-4</v>
      </c>
      <c r="J58" s="8">
        <f t="shared" si="4"/>
        <v>44865.712796310196</v>
      </c>
      <c r="L58" s="14">
        <f>+J58/payroll!F58</f>
        <v>1.726211348700354E-3</v>
      </c>
      <c r="O58" s="15">
        <v>40448.169281766524</v>
      </c>
      <c r="P58" s="8">
        <f t="shared" si="2"/>
        <v>4417.5435145436713</v>
      </c>
      <c r="R58" s="11">
        <v>7.7294047574872531E-4</v>
      </c>
      <c r="S58" s="13">
        <f t="shared" si="3"/>
        <v>-2.0198719812562988E-5</v>
      </c>
    </row>
    <row r="59" spans="1:19">
      <c r="A59" s="1" t="s">
        <v>86</v>
      </c>
      <c r="B59" s="1" t="s">
        <v>87</v>
      </c>
      <c r="C59" s="13">
        <f>+payroll!G59</f>
        <v>5.8424704970453795E-2</v>
      </c>
      <c r="D59" s="13">
        <f>+IFR!T59</f>
        <v>5.6130857478416361E-2</v>
      </c>
      <c r="E59" s="13">
        <f>+claims!R59</f>
        <v>8.7404952176013184E-2</v>
      </c>
      <c r="F59" s="13">
        <f>+costs!L59</f>
        <v>7.7234734395635551E-2</v>
      </c>
      <c r="H59" s="11">
        <f t="shared" si="1"/>
        <v>7.3771028769892083E-2</v>
      </c>
      <c r="J59" s="8">
        <f t="shared" si="4"/>
        <v>4396979.1278046332</v>
      </c>
      <c r="L59" s="14">
        <f>+J59/payroll!F59</f>
        <v>5.7147045683340761E-3</v>
      </c>
      <c r="O59" s="15">
        <v>3705820.5940487068</v>
      </c>
      <c r="P59" s="8">
        <f t="shared" si="2"/>
        <v>691158.53375592642</v>
      </c>
      <c r="R59" s="11">
        <v>7.081602910257434E-2</v>
      </c>
      <c r="S59" s="13">
        <f t="shared" si="3"/>
        <v>2.9549996673177426E-3</v>
      </c>
    </row>
    <row r="60" spans="1:19">
      <c r="A60" s="1" t="s">
        <v>88</v>
      </c>
      <c r="B60" s="10" t="s">
        <v>540</v>
      </c>
      <c r="C60" s="13">
        <f>+payroll!G60</f>
        <v>4.8910878982329675E-4</v>
      </c>
      <c r="D60" s="13">
        <f>+IFR!T60</f>
        <v>4.2853793225332602E-4</v>
      </c>
      <c r="E60" s="13">
        <f>+claims!R60</f>
        <v>5.4953477542827609E-5</v>
      </c>
      <c r="F60" s="13">
        <f>+costs!L60</f>
        <v>5.0822195447759575E-6</v>
      </c>
      <c r="H60" s="11">
        <f t="shared" si="1"/>
        <v>1.2599819361786756E-4</v>
      </c>
      <c r="J60" s="8">
        <f t="shared" si="4"/>
        <v>7509.8780200955707</v>
      </c>
      <c r="L60" s="14">
        <f>+J60/payroll!F60</f>
        <v>1.1659054247209232E-3</v>
      </c>
      <c r="O60" s="15">
        <v>5168.8094860522169</v>
      </c>
      <c r="P60" s="8">
        <f t="shared" si="2"/>
        <v>2341.0685340433538</v>
      </c>
      <c r="R60" s="11">
        <v>9.8772877342676125E-5</v>
      </c>
      <c r="S60" s="13">
        <f t="shared" si="3"/>
        <v>2.7225316275191432E-5</v>
      </c>
    </row>
    <row r="61" spans="1:19">
      <c r="A61" s="1" t="s">
        <v>89</v>
      </c>
      <c r="B61" s="1" t="s">
        <v>90</v>
      </c>
      <c r="C61" s="13">
        <f>+payroll!G61</f>
        <v>1.178957287435759E-4</v>
      </c>
      <c r="D61" s="13">
        <f>+IFR!T61</f>
        <v>1.3527871342842296E-4</v>
      </c>
      <c r="E61" s="13">
        <f>+claims!R61</f>
        <v>0</v>
      </c>
      <c r="F61" s="13">
        <f>+costs!L61</f>
        <v>0</v>
      </c>
      <c r="H61" s="11">
        <f t="shared" si="1"/>
        <v>3.1646805271499861E-5</v>
      </c>
      <c r="J61" s="8">
        <f t="shared" si="4"/>
        <v>1886.2464650523277</v>
      </c>
      <c r="L61" s="14">
        <f>+J61/payroll!F61</f>
        <v>1.2148880919974486E-3</v>
      </c>
      <c r="O61" s="15">
        <v>1702.2998095231226</v>
      </c>
      <c r="P61" s="8">
        <f t="shared" si="2"/>
        <v>183.94665552920515</v>
      </c>
      <c r="R61" s="11">
        <v>3.2529937646223726E-5</v>
      </c>
      <c r="S61" s="13">
        <f t="shared" si="3"/>
        <v>-8.8313237472386502E-7</v>
      </c>
    </row>
    <row r="62" spans="1:19">
      <c r="A62" s="1" t="s">
        <v>91</v>
      </c>
      <c r="B62" s="1" t="s">
        <v>92</v>
      </c>
      <c r="C62" s="13">
        <f>+payroll!G62</f>
        <v>2.0634283237336401E-4</v>
      </c>
      <c r="D62" s="13">
        <f>+IFR!T62</f>
        <v>1.6485983629589143E-4</v>
      </c>
      <c r="E62" s="13">
        <f>+claims!R62</f>
        <v>5.4953477542827609E-5</v>
      </c>
      <c r="F62" s="13">
        <f>+costs!L62</f>
        <v>1.7296472397770821E-6</v>
      </c>
      <c r="H62" s="11">
        <f t="shared" si="1"/>
        <v>5.568114355894732E-5</v>
      </c>
      <c r="J62" s="8">
        <f t="shared" si="4"/>
        <v>3318.7665960936943</v>
      </c>
      <c r="L62" s="14">
        <f>+J62/payroll!F62</f>
        <v>1.2213024553750255E-3</v>
      </c>
      <c r="O62" s="15">
        <v>2750.1270150495743</v>
      </c>
      <c r="P62" s="8">
        <f t="shared" si="2"/>
        <v>568.63958104411995</v>
      </c>
      <c r="R62" s="11">
        <v>5.2553292797359535E-5</v>
      </c>
      <c r="S62" s="13">
        <f t="shared" si="3"/>
        <v>3.1278507615877847E-6</v>
      </c>
    </row>
    <row r="63" spans="1:19">
      <c r="A63" s="1" t="s">
        <v>478</v>
      </c>
      <c r="B63" s="1" t="s">
        <v>479</v>
      </c>
      <c r="C63" s="13">
        <f>+payroll!G63</f>
        <v>6.6032113394352322E-4</v>
      </c>
      <c r="D63" s="13">
        <f>+IFR!T63</f>
        <v>7.3733112407689972E-4</v>
      </c>
      <c r="E63" s="13">
        <f>+claims!R63</f>
        <v>1.0990695508565522E-4</v>
      </c>
      <c r="F63" s="13">
        <f>+costs!L63</f>
        <v>6.9417599349041971E-5</v>
      </c>
      <c r="H63" s="11">
        <f t="shared" si="1"/>
        <v>2.3284313512482633E-4</v>
      </c>
      <c r="J63" s="8">
        <f t="shared" si="4"/>
        <v>13878.163586276267</v>
      </c>
      <c r="L63" s="14">
        <f>+J63/payroll!F63</f>
        <v>1.5959258624560645E-3</v>
      </c>
      <c r="O63" s="15">
        <v>9658.3510089241663</v>
      </c>
      <c r="P63" s="8">
        <f t="shared" si="2"/>
        <v>4219.8125773521006</v>
      </c>
      <c r="R63" s="11">
        <v>1.845653476126865E-4</v>
      </c>
      <c r="S63" s="13">
        <f t="shared" si="3"/>
        <v>4.8277787512139835E-5</v>
      </c>
    </row>
    <row r="64" spans="1:19">
      <c r="A64" s="1" t="s">
        <v>93</v>
      </c>
      <c r="B64" s="1" t="s">
        <v>480</v>
      </c>
      <c r="C64" s="13">
        <f>+payroll!G64</f>
        <v>4.4419362653730214E-4</v>
      </c>
      <c r="D64" s="13">
        <f>+IFR!T64</f>
        <v>3.4061564508085039E-4</v>
      </c>
      <c r="E64" s="13">
        <f>+claims!R64</f>
        <v>0</v>
      </c>
      <c r="F64" s="13">
        <f>+costs!L64</f>
        <v>0</v>
      </c>
      <c r="H64" s="11">
        <f t="shared" si="1"/>
        <v>9.810115895226906E-5</v>
      </c>
      <c r="J64" s="8">
        <f t="shared" si="4"/>
        <v>5847.1293612027885</v>
      </c>
      <c r="L64" s="14">
        <f>+J64/payroll!F64</f>
        <v>9.9955405886601898E-4</v>
      </c>
      <c r="O64" s="15">
        <v>5090.027469816564</v>
      </c>
      <c r="P64" s="8">
        <f t="shared" si="2"/>
        <v>757.10189138622445</v>
      </c>
      <c r="R64" s="11">
        <v>9.7267399834276774E-5</v>
      </c>
      <c r="S64" s="13">
        <f t="shared" si="3"/>
        <v>8.3375911799228575E-7</v>
      </c>
    </row>
    <row r="65" spans="1:19" ht="13.5" customHeight="1">
      <c r="A65" s="1" t="s">
        <v>94</v>
      </c>
      <c r="B65" s="1" t="s">
        <v>95</v>
      </c>
      <c r="C65" s="13">
        <f>+payroll!G65</f>
        <v>1.6608233758813474E-3</v>
      </c>
      <c r="D65" s="13">
        <f>+IFR!T65</f>
        <v>9.6372768483752507E-4</v>
      </c>
      <c r="E65" s="13">
        <f>+claims!R65</f>
        <v>5.4953477542827609E-5</v>
      </c>
      <c r="F65" s="13">
        <f>+costs!L65</f>
        <v>6.8619113954526949E-4</v>
      </c>
      <c r="H65" s="11">
        <f t="shared" si="1"/>
        <v>7.4802658794844486E-4</v>
      </c>
      <c r="J65" s="8">
        <f t="shared" si="4"/>
        <v>44584.674351113026</v>
      </c>
      <c r="L65" s="14">
        <f>+J65/payroll!F65</f>
        <v>2.0384405859195515E-3</v>
      </c>
      <c r="O65" s="15">
        <v>46312.778282157793</v>
      </c>
      <c r="P65" s="8">
        <f t="shared" si="2"/>
        <v>-1728.1039310447668</v>
      </c>
      <c r="R65" s="11">
        <v>8.8500966828165156E-4</v>
      </c>
      <c r="S65" s="13">
        <f t="shared" si="3"/>
        <v>-1.3698308033320669E-4</v>
      </c>
    </row>
    <row r="66" spans="1:19" ht="13.5" customHeight="1">
      <c r="A66" s="1" t="s">
        <v>96</v>
      </c>
      <c r="B66" s="1" t="s">
        <v>97</v>
      </c>
      <c r="C66" s="13">
        <f>+payroll!G66</f>
        <v>4.2148502723701742E-3</v>
      </c>
      <c r="D66" s="13">
        <f>+IFR!T66</f>
        <v>4.3173349241305255E-3</v>
      </c>
      <c r="E66" s="13">
        <f>+claims!R66</f>
        <v>8.2430216314241414E-4</v>
      </c>
      <c r="F66" s="13">
        <f>+costs!L66</f>
        <v>4.9348176953718425E-5</v>
      </c>
      <c r="H66" s="11">
        <f t="shared" si="1"/>
        <v>1.2197773802061804E-3</v>
      </c>
      <c r="J66" s="8">
        <f t="shared" si="4"/>
        <v>72702.465598849158</v>
      </c>
      <c r="L66" s="14">
        <f>+J66/payroll!F66</f>
        <v>1.3097936958009094E-3</v>
      </c>
      <c r="O66" s="15">
        <v>69078.586387133633</v>
      </c>
      <c r="P66" s="8">
        <f t="shared" si="2"/>
        <v>3623.8792117155244</v>
      </c>
      <c r="R66" s="11">
        <v>1.320050730953344E-3</v>
      </c>
      <c r="S66" s="13">
        <f t="shared" si="3"/>
        <v>-1.0027335074716363E-4</v>
      </c>
    </row>
    <row r="67" spans="1:19">
      <c r="A67" s="1" t="s">
        <v>98</v>
      </c>
      <c r="B67" s="1" t="s">
        <v>99</v>
      </c>
      <c r="C67" s="13">
        <f>+payroll!G67</f>
        <v>7.0143234358724703E-3</v>
      </c>
      <c r="D67" s="13">
        <f>+IFR!T67</f>
        <v>6.5396251013203448E-3</v>
      </c>
      <c r="E67" s="13">
        <f>+claims!R67</f>
        <v>1.0441160733137245E-3</v>
      </c>
      <c r="F67" s="13">
        <f>+costs!L67</f>
        <v>1.7035310972716661E-3</v>
      </c>
      <c r="H67" s="11">
        <f t="shared" si="1"/>
        <v>2.8729796365091599E-3</v>
      </c>
      <c r="J67" s="8">
        <f t="shared" si="4"/>
        <v>171238.3805266133</v>
      </c>
      <c r="L67" s="14">
        <f>+J67/payroll!F67</f>
        <v>1.8537502894702183E-3</v>
      </c>
      <c r="O67" s="15">
        <v>161566.45133289666</v>
      </c>
      <c r="P67" s="8">
        <f t="shared" si="2"/>
        <v>9671.9291937166417</v>
      </c>
      <c r="R67" s="11">
        <v>3.0874388625192284E-3</v>
      </c>
      <c r="S67" s="13">
        <f t="shared" si="3"/>
        <v>-2.1445922601006848E-4</v>
      </c>
    </row>
    <row r="68" spans="1:19">
      <c r="A68" s="1" t="s">
        <v>100</v>
      </c>
      <c r="B68" s="1" t="s">
        <v>518</v>
      </c>
      <c r="C68" s="13">
        <f>+payroll!G68</f>
        <v>6.2204182852686014E-3</v>
      </c>
      <c r="D68" s="13">
        <f>+IFR!T68</f>
        <v>5.4423052486942515E-3</v>
      </c>
      <c r="E68" s="13">
        <f>+claims!R68</f>
        <v>3.2972086525696567E-4</v>
      </c>
      <c r="F68" s="13">
        <f>+costs!L68</f>
        <v>1.9415973044876116E-4</v>
      </c>
      <c r="H68" s="11">
        <f t="shared" si="1"/>
        <v>1.623794409803158E-3</v>
      </c>
      <c r="J68" s="8">
        <f t="shared" si="4"/>
        <v>96783.117258956627</v>
      </c>
      <c r="L68" s="14">
        <f>+J68/payroll!F68</f>
        <v>1.1814515716573651E-3</v>
      </c>
      <c r="O68" s="15">
        <v>86213.325413633211</v>
      </c>
      <c r="P68" s="8">
        <f t="shared" si="2"/>
        <v>10569.791845323416</v>
      </c>
      <c r="R68" s="11">
        <v>1.6474854102020561E-3</v>
      </c>
      <c r="S68" s="13">
        <f t="shared" si="3"/>
        <v>-2.3691000398898092E-5</v>
      </c>
    </row>
    <row r="69" spans="1:19">
      <c r="A69" s="1" t="s">
        <v>101</v>
      </c>
      <c r="B69" s="1" t="s">
        <v>102</v>
      </c>
      <c r="C69" s="13">
        <f>+payroll!G69</f>
        <v>1.8220285751173356E-4</v>
      </c>
      <c r="D69" s="13">
        <f>+IFR!T69</f>
        <v>2.1108450166193554E-4</v>
      </c>
      <c r="E69" s="13">
        <f>+claims!R69</f>
        <v>0</v>
      </c>
      <c r="F69" s="13">
        <f>+costs!L69</f>
        <v>0</v>
      </c>
      <c r="H69" s="11">
        <f t="shared" si="1"/>
        <v>4.9160919896708635E-5</v>
      </c>
      <c r="J69" s="8">
        <f t="shared" si="4"/>
        <v>2930.1413074196385</v>
      </c>
      <c r="L69" s="14">
        <f>+J69/payroll!F69</f>
        <v>1.2211507731406345E-3</v>
      </c>
      <c r="O69" s="15">
        <v>2431.6445415967773</v>
      </c>
      <c r="P69" s="8">
        <f t="shared" si="2"/>
        <v>498.49676582286111</v>
      </c>
      <c r="R69" s="11">
        <v>4.6467282010730321E-5</v>
      </c>
      <c r="S69" s="13">
        <f t="shared" si="3"/>
        <v>2.6936378859783146E-6</v>
      </c>
    </row>
    <row r="70" spans="1:19">
      <c r="A70" s="1" t="s">
        <v>103</v>
      </c>
      <c r="B70" s="1" t="s">
        <v>104</v>
      </c>
      <c r="C70" s="13">
        <f>+payroll!G70</f>
        <v>2.5590160828039643E-4</v>
      </c>
      <c r="D70" s="13">
        <f>+IFR!T70</f>
        <v>1.9563929422325739E-4</v>
      </c>
      <c r="E70" s="13">
        <f>+claims!R70</f>
        <v>5.4953477542827609E-5</v>
      </c>
      <c r="F70" s="13">
        <f>+costs!L70</f>
        <v>1.3646921940529421E-4</v>
      </c>
      <c r="H70" s="11">
        <f t="shared" si="1"/>
        <v>1.465671660875574E-4</v>
      </c>
      <c r="J70" s="8">
        <f t="shared" si="4"/>
        <v>8735.8517409138149</v>
      </c>
      <c r="L70" s="14">
        <f>+J70/payroll!F70</f>
        <v>2.5921978565486697E-3</v>
      </c>
      <c r="O70" s="15">
        <v>8178.291454140759</v>
      </c>
      <c r="P70" s="8">
        <f t="shared" si="2"/>
        <v>557.56028677305585</v>
      </c>
      <c r="R70" s="11">
        <v>1.5628228915232667E-4</v>
      </c>
      <c r="S70" s="13">
        <f t="shared" si="3"/>
        <v>-9.7151230647692696E-6</v>
      </c>
    </row>
    <row r="71" spans="1:19">
      <c r="A71" s="1" t="s">
        <v>105</v>
      </c>
      <c r="B71" s="1" t="s">
        <v>106</v>
      </c>
      <c r="C71" s="13">
        <f>+payroll!G71</f>
        <v>3.0612442454020969E-3</v>
      </c>
      <c r="D71" s="13">
        <f>+IFR!T71</f>
        <v>2.8263620043281223E-3</v>
      </c>
      <c r="E71" s="13">
        <f>+claims!R71</f>
        <v>2.0332786690846218E-3</v>
      </c>
      <c r="F71" s="13">
        <f>+costs!L71</f>
        <v>1.4260343082376924E-3</v>
      </c>
      <c r="H71" s="11">
        <f t="shared" ref="H71:H134" si="5">(C71*$C$3)+(D71*$D$3)+(E71*$E$3)+(F71*$F$3)</f>
        <v>1.896563166521586E-3</v>
      </c>
      <c r="J71" s="8">
        <f t="shared" ref="J71:J134" si="6">(+H71*$J$273)</f>
        <v>113040.97010453924</v>
      </c>
      <c r="L71" s="14">
        <f>+J71/payroll!F71</f>
        <v>2.8039728348084971E-3</v>
      </c>
      <c r="O71" s="15">
        <v>95390.705840608091</v>
      </c>
      <c r="P71" s="8">
        <f t="shared" ref="P71:P134" si="7">+J71-O71</f>
        <v>17650.264263931153</v>
      </c>
      <c r="R71" s="11">
        <v>1.8228596958449587E-3</v>
      </c>
      <c r="S71" s="13">
        <f t="shared" ref="S71:S134" si="8">+H71-R71</f>
        <v>7.370347067662728E-5</v>
      </c>
    </row>
    <row r="72" spans="1:19">
      <c r="A72" s="1" t="s">
        <v>107</v>
      </c>
      <c r="B72" s="1" t="s">
        <v>108</v>
      </c>
      <c r="C72" s="13">
        <f>+payroll!G72</f>
        <v>1.3993632987516219E-4</v>
      </c>
      <c r="D72" s="13">
        <f>+IFR!T72</f>
        <v>1.0518718859099816E-4</v>
      </c>
      <c r="E72" s="13">
        <f>+claims!R72</f>
        <v>0</v>
      </c>
      <c r="F72" s="13">
        <f>+costs!L72</f>
        <v>0</v>
      </c>
      <c r="H72" s="11">
        <f t="shared" si="5"/>
        <v>3.0640439808270042E-5</v>
      </c>
      <c r="J72" s="8">
        <f t="shared" si="6"/>
        <v>1826.2640029591475</v>
      </c>
      <c r="L72" s="14">
        <f>+J72/payroll!F72</f>
        <v>9.9098934979045903E-4</v>
      </c>
      <c r="O72" s="15">
        <v>1696.3320301102926</v>
      </c>
      <c r="P72" s="8">
        <f t="shared" si="7"/>
        <v>129.93197284885491</v>
      </c>
      <c r="R72" s="11">
        <v>3.2415896928425514E-5</v>
      </c>
      <c r="S72" s="13">
        <f t="shared" si="8"/>
        <v>-1.7754571201554717E-6</v>
      </c>
    </row>
    <row r="73" spans="1:19">
      <c r="A73" s="1" t="s">
        <v>109</v>
      </c>
      <c r="B73" s="1" t="s">
        <v>553</v>
      </c>
      <c r="C73" s="13">
        <f>+payroll!G73</f>
        <v>2.1785798192937804E-4</v>
      </c>
      <c r="D73" s="13">
        <f>+IFR!T73</f>
        <v>1.7331475588516784E-4</v>
      </c>
      <c r="E73" s="13">
        <f>+claims!R73</f>
        <v>0</v>
      </c>
      <c r="F73" s="13">
        <f>+costs!L73</f>
        <v>0</v>
      </c>
      <c r="H73" s="11">
        <f t="shared" si="5"/>
        <v>4.8896592226818232E-5</v>
      </c>
      <c r="J73" s="8">
        <f t="shared" si="6"/>
        <v>2914.3865691871729</v>
      </c>
      <c r="L73" s="14">
        <f>+J73/payroll!F73</f>
        <v>1.0158032268827171E-3</v>
      </c>
      <c r="O73" s="15">
        <v>2705.0892771547387</v>
      </c>
      <c r="P73" s="8">
        <f t="shared" si="7"/>
        <v>209.29729203243414</v>
      </c>
      <c r="R73" s="11">
        <v>5.1692648393095412E-5</v>
      </c>
      <c r="S73" s="13">
        <f t="shared" si="8"/>
        <v>-2.7960561662771803E-6</v>
      </c>
    </row>
    <row r="74" spans="1:19">
      <c r="A74" s="1" t="s">
        <v>110</v>
      </c>
      <c r="B74" s="1" t="s">
        <v>111</v>
      </c>
      <c r="C74" s="13">
        <f>+payroll!G74</f>
        <v>3.9167324820444006E-4</v>
      </c>
      <c r="D74" s="13">
        <f>+IFR!T74</f>
        <v>3.6129802055908034E-4</v>
      </c>
      <c r="E74" s="13">
        <f>+claims!R74</f>
        <v>0</v>
      </c>
      <c r="F74" s="13">
        <f>+costs!L74</f>
        <v>0</v>
      </c>
      <c r="H74" s="11">
        <f t="shared" si="5"/>
        <v>9.412140859544005E-5</v>
      </c>
      <c r="J74" s="8">
        <f t="shared" si="6"/>
        <v>5609.9240579199377</v>
      </c>
      <c r="L74" s="14">
        <f>+J74/payroll!F74</f>
        <v>1.0875994521952882E-3</v>
      </c>
      <c r="O74" s="15">
        <v>5121.8081327839845</v>
      </c>
      <c r="P74" s="8">
        <f t="shared" si="7"/>
        <v>488.11592513595315</v>
      </c>
      <c r="R74" s="11">
        <v>9.7874709415645658E-5</v>
      </c>
      <c r="S74" s="13">
        <f t="shared" si="8"/>
        <v>-3.7533008202056081E-6</v>
      </c>
    </row>
    <row r="75" spans="1:19">
      <c r="A75" s="1" t="s">
        <v>112</v>
      </c>
      <c r="B75" s="1" t="s">
        <v>113</v>
      </c>
      <c r="C75" s="13">
        <f>+payroll!G75</f>
        <v>2.3894278211577597E-4</v>
      </c>
      <c r="D75" s="13">
        <f>+IFR!T75</f>
        <v>1.7375858368512986E-4</v>
      </c>
      <c r="E75" s="13">
        <f>+claims!R75</f>
        <v>0</v>
      </c>
      <c r="F75" s="13">
        <f>+costs!L75</f>
        <v>0</v>
      </c>
      <c r="H75" s="11">
        <f t="shared" si="5"/>
        <v>5.1587670725113233E-5</v>
      </c>
      <c r="J75" s="8">
        <f t="shared" si="6"/>
        <v>3074.7830850768382</v>
      </c>
      <c r="L75" s="14">
        <f>+J75/payroll!F75</f>
        <v>9.7713928678211902E-4</v>
      </c>
      <c r="O75" s="15">
        <v>2692.755972210502</v>
      </c>
      <c r="P75" s="8">
        <f t="shared" si="7"/>
        <v>382.02711286633621</v>
      </c>
      <c r="R75" s="11">
        <v>5.1456966265562141E-5</v>
      </c>
      <c r="S75" s="13">
        <f t="shared" si="8"/>
        <v>1.3070445955109112E-7</v>
      </c>
    </row>
    <row r="76" spans="1:19">
      <c r="A76" s="1" t="s">
        <v>114</v>
      </c>
      <c r="B76" s="1" t="s">
        <v>115</v>
      </c>
      <c r="C76" s="13">
        <f>+payroll!G76</f>
        <v>2.0252009048608312E-3</v>
      </c>
      <c r="D76" s="13">
        <f>+IFR!T76</f>
        <v>1.2919161515194389E-3</v>
      </c>
      <c r="E76" s="13">
        <f>+claims!R76</f>
        <v>5.4953477542827609E-5</v>
      </c>
      <c r="F76" s="13">
        <f>+costs!L76</f>
        <v>4.6467200109549859E-6</v>
      </c>
      <c r="H76" s="11">
        <f t="shared" si="5"/>
        <v>4.2567068568553088E-4</v>
      </c>
      <c r="J76" s="8">
        <f t="shared" si="6"/>
        <v>25371.275844826523</v>
      </c>
      <c r="L76" s="14">
        <f>+J76/payroll!F76</f>
        <v>9.5128380234060068E-4</v>
      </c>
      <c r="O76" s="15">
        <v>19724.969065492325</v>
      </c>
      <c r="P76" s="8">
        <f t="shared" si="7"/>
        <v>5646.3067793341979</v>
      </c>
      <c r="R76" s="11">
        <v>3.7693243586387273E-4</v>
      </c>
      <c r="S76" s="13">
        <f t="shared" si="8"/>
        <v>4.8738249821658145E-5</v>
      </c>
    </row>
    <row r="77" spans="1:19">
      <c r="A77" s="1" t="s">
        <v>116</v>
      </c>
      <c r="B77" s="1" t="s">
        <v>117</v>
      </c>
      <c r="C77" s="13">
        <f>+payroll!G77</f>
        <v>1.1185724731924386E-4</v>
      </c>
      <c r="D77" s="13">
        <f>+IFR!T77</f>
        <v>8.5148363422713085E-5</v>
      </c>
      <c r="E77" s="13">
        <f>+claims!R77</f>
        <v>0</v>
      </c>
      <c r="F77" s="13">
        <f>+costs!L77</f>
        <v>0</v>
      </c>
      <c r="H77" s="11">
        <f t="shared" si="5"/>
        <v>2.4625701342744618E-5</v>
      </c>
      <c r="J77" s="8">
        <f t="shared" si="6"/>
        <v>1467.7671792993895</v>
      </c>
      <c r="L77" s="14">
        <f>+J77/payroll!F77</f>
        <v>9.9638906400832238E-4</v>
      </c>
      <c r="O77" s="15">
        <v>1165.9864629548299</v>
      </c>
      <c r="P77" s="8">
        <f t="shared" si="7"/>
        <v>301.78071634455955</v>
      </c>
      <c r="R77" s="11">
        <v>2.2281308335978148E-5</v>
      </c>
      <c r="S77" s="13">
        <f t="shared" si="8"/>
        <v>2.3443930067664702E-6</v>
      </c>
    </row>
    <row r="78" spans="1:19">
      <c r="A78" s="1" t="s">
        <v>118</v>
      </c>
      <c r="B78" s="1" t="s">
        <v>119</v>
      </c>
      <c r="C78" s="13">
        <f>+payroll!G78</f>
        <v>2.360464869240735E-4</v>
      </c>
      <c r="D78" s="13">
        <f>+IFR!T78</f>
        <v>1.8960323614377391E-4</v>
      </c>
      <c r="E78" s="13">
        <f>+claims!R78</f>
        <v>5.4953477542827609E-5</v>
      </c>
      <c r="F78" s="13">
        <f>+costs!L78</f>
        <v>0</v>
      </c>
      <c r="H78" s="11">
        <f t="shared" si="5"/>
        <v>6.1449237014905072E-5</v>
      </c>
      <c r="J78" s="8">
        <f t="shared" si="6"/>
        <v>3662.562622202845</v>
      </c>
      <c r="L78" s="14">
        <f>+J78/payroll!F78</f>
        <v>1.1782119557779932E-3</v>
      </c>
      <c r="O78" s="15">
        <v>2510.1629059751581</v>
      </c>
      <c r="P78" s="8">
        <f t="shared" si="7"/>
        <v>1152.3997162276869</v>
      </c>
      <c r="R78" s="11">
        <v>4.7967721288831231E-5</v>
      </c>
      <c r="S78" s="13">
        <f t="shared" si="8"/>
        <v>1.3481515726073841E-5</v>
      </c>
    </row>
    <row r="79" spans="1:19">
      <c r="A79" s="1" t="s">
        <v>120</v>
      </c>
      <c r="B79" s="1" t="s">
        <v>486</v>
      </c>
      <c r="C79" s="13">
        <f>+payroll!G79</f>
        <v>1.4764531750351156E-4</v>
      </c>
      <c r="D79" s="13">
        <f>+IFR!T79</f>
        <v>1.0125931256133431E-4</v>
      </c>
      <c r="E79" s="13">
        <f>+claims!R79</f>
        <v>0</v>
      </c>
      <c r="F79" s="13">
        <f>+costs!L79</f>
        <v>0</v>
      </c>
      <c r="H79" s="11">
        <f t="shared" si="5"/>
        <v>3.1113078758105735E-5</v>
      </c>
      <c r="J79" s="8">
        <f t="shared" si="6"/>
        <v>1854.4347311171803</v>
      </c>
      <c r="L79" s="14">
        <f>+J79/payroll!F79</f>
        <v>9.5373513487601621E-4</v>
      </c>
      <c r="O79" s="15">
        <v>1643.2310762621214</v>
      </c>
      <c r="P79" s="8">
        <f t="shared" si="7"/>
        <v>211.20365485505886</v>
      </c>
      <c r="R79" s="11">
        <v>3.1401169259437574E-5</v>
      </c>
      <c r="S79" s="13">
        <f t="shared" si="8"/>
        <v>-2.8809050133183956E-7</v>
      </c>
    </row>
    <row r="80" spans="1:19">
      <c r="A80" s="1" t="s">
        <v>121</v>
      </c>
      <c r="B80" s="1" t="s">
        <v>122</v>
      </c>
      <c r="C80" s="13">
        <f>+payroll!G80</f>
        <v>5.7971929024785464E-4</v>
      </c>
      <c r="D80" s="13">
        <f>+IFR!T80</f>
        <v>5.5695950617233581E-4</v>
      </c>
      <c r="E80" s="13">
        <f>+claims!R80</f>
        <v>5.4953477542827609E-5</v>
      </c>
      <c r="F80" s="13">
        <f>+costs!L80</f>
        <v>1.5656064726937283E-6</v>
      </c>
      <c r="H80" s="11">
        <f t="shared" si="5"/>
        <v>1.512672350675642E-4</v>
      </c>
      <c r="J80" s="8">
        <f t="shared" si="6"/>
        <v>9015.9902390333682</v>
      </c>
      <c r="L80" s="14">
        <f>+J80/payroll!F80</f>
        <v>1.1809502125711528E-3</v>
      </c>
      <c r="O80" s="15">
        <v>9200.8299517803389</v>
      </c>
      <c r="P80" s="8">
        <f t="shared" si="7"/>
        <v>-184.83971274697069</v>
      </c>
      <c r="R80" s="11">
        <v>1.7582239212537293E-4</v>
      </c>
      <c r="S80" s="13">
        <f t="shared" si="8"/>
        <v>-2.4555157057808732E-5</v>
      </c>
    </row>
    <row r="81" spans="1:19">
      <c r="A81" s="1" t="s">
        <v>470</v>
      </c>
      <c r="B81" s="1" t="s">
        <v>519</v>
      </c>
      <c r="C81" s="13">
        <f>+payroll!G81</f>
        <v>3.3290693921415359E-5</v>
      </c>
      <c r="D81" s="13">
        <f>+IFR!T81</f>
        <v>2.9403591747483662E-5</v>
      </c>
      <c r="E81" s="13">
        <f>+claims!R81</f>
        <v>0</v>
      </c>
      <c r="F81" s="13">
        <f>+costs!L81</f>
        <v>0</v>
      </c>
      <c r="H81" s="11">
        <f t="shared" si="5"/>
        <v>7.836785708612378E-6</v>
      </c>
      <c r="J81" s="8">
        <f t="shared" si="6"/>
        <v>467.09641663435178</v>
      </c>
      <c r="L81" s="14">
        <f>+J81/payroll!F81</f>
        <v>1.0654169342702775E-3</v>
      </c>
      <c r="O81" s="15">
        <v>385.11635007899787</v>
      </c>
      <c r="P81" s="8">
        <f t="shared" si="7"/>
        <v>81.980066555353915</v>
      </c>
      <c r="R81" s="11">
        <v>7.3593445669952655E-6</v>
      </c>
      <c r="S81" s="13">
        <f t="shared" si="8"/>
        <v>4.7744114161711255E-7</v>
      </c>
    </row>
    <row r="82" spans="1:19">
      <c r="A82" s="1" t="s">
        <v>123</v>
      </c>
      <c r="B82" s="1" t="s">
        <v>481</v>
      </c>
      <c r="C82" s="13">
        <f>+payroll!G82</f>
        <v>1.1428209527118392E-3</v>
      </c>
      <c r="D82" s="13">
        <f>+IFR!T82</f>
        <v>1.1665569894201669E-3</v>
      </c>
      <c r="E82" s="13">
        <f>+claims!R82</f>
        <v>1.0990695508565522E-4</v>
      </c>
      <c r="F82" s="13">
        <f>+costs!L82</f>
        <v>0</v>
      </c>
      <c r="H82" s="11">
        <f t="shared" si="5"/>
        <v>3.0515828602934906E-4</v>
      </c>
      <c r="J82" s="8">
        <f t="shared" si="6"/>
        <v>18188.367936862738</v>
      </c>
      <c r="L82" s="14">
        <f>+J82/payroll!F82</f>
        <v>1.2085133283502203E-3</v>
      </c>
      <c r="O82" s="15">
        <v>15704.528632314505</v>
      </c>
      <c r="P82" s="8">
        <f t="shared" si="7"/>
        <v>2483.8393045482335</v>
      </c>
      <c r="R82" s="11">
        <v>3.0010420862094727E-4</v>
      </c>
      <c r="S82" s="13">
        <f t="shared" si="8"/>
        <v>5.0540774084017874E-6</v>
      </c>
    </row>
    <row r="83" spans="1:19">
      <c r="A83" s="1" t="s">
        <v>124</v>
      </c>
      <c r="B83" s="1" t="s">
        <v>125</v>
      </c>
      <c r="C83" s="13">
        <f>+payroll!G83</f>
        <v>2.3885491010033595E-4</v>
      </c>
      <c r="D83" s="13">
        <f>+IFR!T83</f>
        <v>2.7395270952655534E-4</v>
      </c>
      <c r="E83" s="13">
        <f>+claims!R83</f>
        <v>0</v>
      </c>
      <c r="F83" s="13">
        <f>+costs!L83</f>
        <v>0</v>
      </c>
      <c r="H83" s="11">
        <f t="shared" si="5"/>
        <v>6.4100952453361419E-5</v>
      </c>
      <c r="J83" s="8">
        <f t="shared" si="6"/>
        <v>3820.6129792358001</v>
      </c>
      <c r="L83" s="14">
        <f>+J83/payroll!F83</f>
        <v>1.2146042066670363E-3</v>
      </c>
      <c r="O83" s="15">
        <v>3370.6252959878802</v>
      </c>
      <c r="P83" s="8">
        <f t="shared" si="7"/>
        <v>449.9876832479199</v>
      </c>
      <c r="R83" s="11">
        <v>6.441064617048046E-5</v>
      </c>
      <c r="S83" s="13">
        <f t="shared" si="8"/>
        <v>-3.096937171190409E-7</v>
      </c>
    </row>
    <row r="84" spans="1:19">
      <c r="A84" s="1" t="s">
        <v>126</v>
      </c>
      <c r="B84" s="1" t="s">
        <v>520</v>
      </c>
      <c r="C84" s="13">
        <f>+payroll!G84</f>
        <v>7.2591937361405408E-4</v>
      </c>
      <c r="D84" s="13">
        <f>+IFR!T84</f>
        <v>6.7503989235223052E-4</v>
      </c>
      <c r="E84" s="13">
        <f>+claims!R84</f>
        <v>1.0990695508565522E-4</v>
      </c>
      <c r="F84" s="13">
        <f>+costs!L84</f>
        <v>8.046695400821532E-6</v>
      </c>
      <c r="H84" s="11">
        <f t="shared" si="5"/>
        <v>1.964339687491268E-4</v>
      </c>
      <c r="J84" s="8">
        <f t="shared" si="6"/>
        <v>11708.065821826298</v>
      </c>
      <c r="L84" s="14">
        <f>+J84/payroll!F84</f>
        <v>1.2247083413999995E-3</v>
      </c>
      <c r="O84" s="15">
        <v>9950.9452129634574</v>
      </c>
      <c r="P84" s="8">
        <f t="shared" si="7"/>
        <v>1757.1206088628405</v>
      </c>
      <c r="R84" s="11">
        <v>1.901566489567846E-4</v>
      </c>
      <c r="S84" s="13">
        <f t="shared" si="8"/>
        <v>6.2773197923421918E-6</v>
      </c>
    </row>
    <row r="85" spans="1:19">
      <c r="A85" s="1" t="s">
        <v>127</v>
      </c>
      <c r="B85" s="1" t="s">
        <v>128</v>
      </c>
      <c r="C85" s="13">
        <f>+payroll!G85</f>
        <v>6.7066242977998125E-5</v>
      </c>
      <c r="D85" s="13">
        <f>+IFR!T85</f>
        <v>5.7031872295119257E-5</v>
      </c>
      <c r="E85" s="13">
        <f>+claims!R85</f>
        <v>0</v>
      </c>
      <c r="F85" s="13">
        <f>+costs!L85</f>
        <v>0</v>
      </c>
      <c r="H85" s="11">
        <f t="shared" si="5"/>
        <v>1.5512264409139674E-5</v>
      </c>
      <c r="J85" s="8">
        <f t="shared" si="6"/>
        <v>924.57844182608096</v>
      </c>
      <c r="L85" s="14">
        <f>+J85/payroll!F85</f>
        <v>1.0468288727714021E-3</v>
      </c>
      <c r="O85" s="15">
        <v>774.61094356914941</v>
      </c>
      <c r="P85" s="8">
        <f t="shared" si="7"/>
        <v>149.96749825693155</v>
      </c>
      <c r="R85" s="11">
        <v>1.4802354763492491E-5</v>
      </c>
      <c r="S85" s="13">
        <f t="shared" si="8"/>
        <v>7.0990964564718221E-7</v>
      </c>
    </row>
    <row r="86" spans="1:19">
      <c r="A86" s="1" t="s">
        <v>554</v>
      </c>
      <c r="B86" s="1" t="s">
        <v>555</v>
      </c>
      <c r="C86" s="13">
        <f>+payroll!G86</f>
        <v>2.7143566690782995E-4</v>
      </c>
      <c r="D86" s="13">
        <f>+IFR!T86</f>
        <v>3.0641871309377693E-4</v>
      </c>
      <c r="E86" s="13">
        <f>+claims!R86</f>
        <v>0</v>
      </c>
      <c r="F86" s="13">
        <f>+costs!L86</f>
        <v>0</v>
      </c>
      <c r="H86" s="11">
        <f t="shared" si="5"/>
        <v>7.2231797500200854E-5</v>
      </c>
      <c r="J86" s="8">
        <f t="shared" si="6"/>
        <v>4305.236232544119</v>
      </c>
      <c r="L86" s="14">
        <f>+J86/payroll!F86</f>
        <v>1.2043867817880525E-3</v>
      </c>
      <c r="O86" s="15">
        <v>3847.8415025868753</v>
      </c>
      <c r="P86" s="8">
        <f t="shared" si="7"/>
        <v>457.39472995724373</v>
      </c>
      <c r="R86" s="11">
        <v>7.3529964258627067E-5</v>
      </c>
      <c r="S86" s="13">
        <f t="shared" si="8"/>
        <v>-1.2981667584262139E-6</v>
      </c>
    </row>
    <row r="87" spans="1:19">
      <c r="A87" s="1" t="s">
        <v>129</v>
      </c>
      <c r="B87" s="1" t="s">
        <v>130</v>
      </c>
      <c r="C87" s="13">
        <f>+payroll!G87</f>
        <v>6.7760496317262694E-5</v>
      </c>
      <c r="D87" s="13">
        <f>+IFR!T87</f>
        <v>6.1891786704703342E-5</v>
      </c>
      <c r="E87" s="13">
        <f>+claims!R87</f>
        <v>0</v>
      </c>
      <c r="F87" s="13">
        <f>+costs!L87</f>
        <v>0</v>
      </c>
      <c r="H87" s="11">
        <f t="shared" si="5"/>
        <v>1.6206535377745755E-5</v>
      </c>
      <c r="J87" s="8">
        <f t="shared" si="6"/>
        <v>965.95911671843828</v>
      </c>
      <c r="L87" s="14">
        <f>+J87/payroll!F87</f>
        <v>1.0824754984413226E-3</v>
      </c>
      <c r="O87" s="15">
        <v>730.7777832277709</v>
      </c>
      <c r="P87" s="8">
        <f t="shared" si="7"/>
        <v>235.18133349066738</v>
      </c>
      <c r="R87" s="11">
        <v>1.3964729120368315E-5</v>
      </c>
      <c r="S87" s="13">
        <f t="shared" si="8"/>
        <v>2.24180625737744E-6</v>
      </c>
    </row>
    <row r="88" spans="1:19">
      <c r="A88" s="1" t="s">
        <v>131</v>
      </c>
      <c r="B88" s="1" t="s">
        <v>132</v>
      </c>
      <c r="C88" s="13">
        <f>+payroll!G88</f>
        <v>2.8164199814743958E-5</v>
      </c>
      <c r="D88" s="13">
        <f>+IFR!T88</f>
        <v>2.9514548697474171E-5</v>
      </c>
      <c r="E88" s="13">
        <f>+claims!R88</f>
        <v>0</v>
      </c>
      <c r="F88" s="13">
        <f>+costs!L88</f>
        <v>0</v>
      </c>
      <c r="H88" s="11">
        <f t="shared" si="5"/>
        <v>7.209843564027266E-6</v>
      </c>
      <c r="J88" s="8">
        <f t="shared" si="6"/>
        <v>429.72874574717457</v>
      </c>
      <c r="L88" s="14">
        <f>+J88/payroll!F88</f>
        <v>1.1585983259041785E-3</v>
      </c>
      <c r="O88" s="15">
        <v>395.07820407442944</v>
      </c>
      <c r="P88" s="8">
        <f t="shared" si="7"/>
        <v>34.650541672745135</v>
      </c>
      <c r="R88" s="11">
        <v>7.5497096763016893E-6</v>
      </c>
      <c r="S88" s="13">
        <f t="shared" si="8"/>
        <v>-3.3986611227442323E-7</v>
      </c>
    </row>
    <row r="89" spans="1:19">
      <c r="A89" s="1" t="s">
        <v>133</v>
      </c>
      <c r="B89" s="1" t="s">
        <v>134</v>
      </c>
      <c r="C89" s="13">
        <f>+payroll!G89</f>
        <v>5.4906039071491938E-4</v>
      </c>
      <c r="D89" s="13">
        <f>+IFR!T89</f>
        <v>5.2813289056480273E-4</v>
      </c>
      <c r="E89" s="13">
        <f>+claims!R89</f>
        <v>2.7476738771413806E-4</v>
      </c>
      <c r="F89" s="13">
        <f>+costs!L89</f>
        <v>2.1002784787461111E-5</v>
      </c>
      <c r="H89" s="11">
        <f t="shared" si="5"/>
        <v>1.8846593918956262E-4</v>
      </c>
      <c r="J89" s="8">
        <f t="shared" si="6"/>
        <v>11233.146869937791</v>
      </c>
      <c r="L89" s="14">
        <f>+J89/payroll!F89</f>
        <v>1.5535213640076398E-3</v>
      </c>
      <c r="O89" s="15">
        <v>8442.5772765603178</v>
      </c>
      <c r="P89" s="8">
        <f t="shared" si="7"/>
        <v>2790.5695933774732</v>
      </c>
      <c r="R89" s="11">
        <v>1.6133263414795795E-4</v>
      </c>
      <c r="S89" s="13">
        <f t="shared" si="8"/>
        <v>2.7133305041604673E-5</v>
      </c>
    </row>
    <row r="90" spans="1:19">
      <c r="A90" s="1" t="s">
        <v>135</v>
      </c>
      <c r="B90" s="1" t="s">
        <v>136</v>
      </c>
      <c r="C90" s="13">
        <f>+payroll!G90</f>
        <v>0.16732482358785042</v>
      </c>
      <c r="D90" s="13">
        <f>+IFR!T90</f>
        <v>0.1961198709650562</v>
      </c>
      <c r="E90" s="13">
        <f>+claims!R90</f>
        <v>0.33776142670796888</v>
      </c>
      <c r="F90" s="13">
        <f>+costs!L90</f>
        <v>0.2315892050425804</v>
      </c>
      <c r="H90" s="11">
        <f t="shared" si="5"/>
        <v>0.23504832385085689</v>
      </c>
      <c r="J90" s="8">
        <f t="shared" si="6"/>
        <v>14009599.584430378</v>
      </c>
      <c r="L90" s="14">
        <f>+J90/payroll!F90</f>
        <v>6.3577179102894121E-3</v>
      </c>
      <c r="O90" s="15">
        <v>11011707.599291334</v>
      </c>
      <c r="P90" s="8">
        <f t="shared" si="7"/>
        <v>2997891.985139044</v>
      </c>
      <c r="R90" s="11">
        <v>0.21042718772537666</v>
      </c>
      <c r="S90" s="13">
        <f t="shared" si="8"/>
        <v>2.4621136125480225E-2</v>
      </c>
    </row>
    <row r="91" spans="1:19">
      <c r="A91" s="1" t="s">
        <v>137</v>
      </c>
      <c r="B91" s="1" t="s">
        <v>473</v>
      </c>
      <c r="C91" s="13">
        <f>+payroll!G91</f>
        <v>5.2250612695040027E-2</v>
      </c>
      <c r="D91" s="13">
        <f>+IFR!T91</f>
        <v>6.2582604675344225E-2</v>
      </c>
      <c r="E91" s="13">
        <f>+claims!R91</f>
        <v>3.8907062100321944E-2</v>
      </c>
      <c r="F91" s="13">
        <f>+costs!L91</f>
        <v>2.1231772912523275E-2</v>
      </c>
      <c r="H91" s="11">
        <f t="shared" si="5"/>
        <v>3.2929275233860286E-2</v>
      </c>
      <c r="J91" s="8">
        <f t="shared" si="6"/>
        <v>1962685.6004495639</v>
      </c>
      <c r="L91" s="14">
        <f>+J91/payroll!F91</f>
        <v>2.8523003581947602E-3</v>
      </c>
      <c r="O91" s="15">
        <v>1784093.2969138524</v>
      </c>
      <c r="P91" s="8">
        <f t="shared" si="7"/>
        <v>178592.30353571149</v>
      </c>
      <c r="R91" s="11">
        <v>3.409296257861387E-2</v>
      </c>
      <c r="S91" s="13">
        <f t="shared" si="8"/>
        <v>-1.1636873447535834E-3</v>
      </c>
    </row>
    <row r="92" spans="1:19">
      <c r="A92" s="1" t="s">
        <v>138</v>
      </c>
      <c r="B92" s="1" t="s">
        <v>139</v>
      </c>
      <c r="C92" s="13">
        <f>+payroll!G92</f>
        <v>8.7163746974326393E-5</v>
      </c>
      <c r="D92" s="13">
        <f>+IFR!T92</f>
        <v>9.1961120152130035E-5</v>
      </c>
      <c r="E92" s="13">
        <f>+claims!R92</f>
        <v>5.4953477542827609E-5</v>
      </c>
      <c r="F92" s="13">
        <f>+costs!L92</f>
        <v>3.190801667300928E-5</v>
      </c>
      <c r="H92" s="11">
        <f t="shared" si="5"/>
        <v>4.9778440026036763E-5</v>
      </c>
      <c r="J92" s="8">
        <f t="shared" si="6"/>
        <v>2966.947397356711</v>
      </c>
      <c r="L92" s="14">
        <f>+J92/payroll!F92</f>
        <v>2.5846983337629095E-3</v>
      </c>
      <c r="O92" s="15">
        <v>1223.9270082598389</v>
      </c>
      <c r="P92" s="8">
        <f t="shared" si="7"/>
        <v>1743.0203890968721</v>
      </c>
      <c r="R92" s="11">
        <v>2.3388517721431905E-5</v>
      </c>
      <c r="S92" s="13">
        <f t="shared" si="8"/>
        <v>2.6389922304604859E-5</v>
      </c>
    </row>
    <row r="93" spans="1:19">
      <c r="A93" s="1" t="s">
        <v>472</v>
      </c>
      <c r="B93" s="1" t="s">
        <v>477</v>
      </c>
      <c r="C93" s="13">
        <f>+payroll!G93</f>
        <v>1.8806094370992833E-2</v>
      </c>
      <c r="D93" s="13">
        <f>+IFR!T93</f>
        <v>1.9777188680207485E-2</v>
      </c>
      <c r="E93" s="13">
        <f>+claims!R93</f>
        <v>5.0557199339401407E-3</v>
      </c>
      <c r="F93" s="13">
        <f>+costs!L93</f>
        <v>5.3876218775354996E-3</v>
      </c>
      <c r="H93" s="11">
        <f t="shared" si="5"/>
        <v>8.8138414980123599E-3</v>
      </c>
      <c r="J93" s="8">
        <f t="shared" si="6"/>
        <v>525331.93245036202</v>
      </c>
      <c r="L93" s="14">
        <f>+J93/payroll!F93</f>
        <v>2.1211486105479705E-3</v>
      </c>
      <c r="O93" s="15">
        <v>468529.69231937302</v>
      </c>
      <c r="P93" s="8">
        <f t="shared" si="7"/>
        <v>56802.240130988997</v>
      </c>
      <c r="R93" s="11">
        <v>8.9533239628471969E-3</v>
      </c>
      <c r="S93" s="13">
        <f t="shared" si="8"/>
        <v>-1.3948246483483709E-4</v>
      </c>
    </row>
    <row r="94" spans="1:19">
      <c r="A94" s="1" t="s">
        <v>492</v>
      </c>
      <c r="B94" s="1" t="s">
        <v>530</v>
      </c>
      <c r="C94" s="13">
        <f>+payroll!G94</f>
        <v>4.2597114907964428E-4</v>
      </c>
      <c r="D94" s="13">
        <f>+IFR!T94</f>
        <v>2.1931750735123097E-4</v>
      </c>
      <c r="E94" s="13">
        <f>+claims!R94</f>
        <v>0</v>
      </c>
      <c r="F94" s="13">
        <f>+costs!L94</f>
        <v>0</v>
      </c>
      <c r="H94" s="11">
        <f t="shared" si="5"/>
        <v>8.0661082053859413E-5</v>
      </c>
      <c r="J94" s="8">
        <f t="shared" si="6"/>
        <v>4807.6473939821881</v>
      </c>
      <c r="L94" s="14">
        <f>+J94/payroll!F94</f>
        <v>8.5701481595936596E-4</v>
      </c>
      <c r="O94" s="15">
        <v>4017.0172978765827</v>
      </c>
      <c r="P94" s="8">
        <f t="shared" si="7"/>
        <v>790.63009610560539</v>
      </c>
      <c r="R94" s="11">
        <v>7.6762813161762502E-5</v>
      </c>
      <c r="S94" s="13">
        <f t="shared" si="8"/>
        <v>3.8982688920969114E-6</v>
      </c>
    </row>
    <row r="95" spans="1:19">
      <c r="A95" s="1" t="s">
        <v>140</v>
      </c>
      <c r="B95" s="1" t="s">
        <v>141</v>
      </c>
      <c r="C95" s="13">
        <f>+payroll!G95</f>
        <v>3.4418339734203322E-3</v>
      </c>
      <c r="D95" s="13">
        <f>+IFR!T95</f>
        <v>3.4102396665681542E-3</v>
      </c>
      <c r="E95" s="13">
        <f>+claims!R95</f>
        <v>1.703557803827656E-3</v>
      </c>
      <c r="F95" s="13">
        <f>+costs!L95</f>
        <v>1.2581148380963771E-3</v>
      </c>
      <c r="H95" s="11">
        <f t="shared" si="5"/>
        <v>1.8669117784305355E-3</v>
      </c>
      <c r="J95" s="8">
        <f t="shared" si="6"/>
        <v>111273.65661141369</v>
      </c>
      <c r="L95" s="14">
        <f>+J95/payroll!F95</f>
        <v>2.4549256883725926E-3</v>
      </c>
      <c r="O95" s="15">
        <v>93986.460114499729</v>
      </c>
      <c r="P95" s="8">
        <f t="shared" si="7"/>
        <v>17287.196496913966</v>
      </c>
      <c r="R95" s="11">
        <v>1.7960253945927735E-3</v>
      </c>
      <c r="S95" s="13">
        <f t="shared" si="8"/>
        <v>7.0886383837761961E-5</v>
      </c>
    </row>
    <row r="96" spans="1:19">
      <c r="A96" s="1" t="s">
        <v>142</v>
      </c>
      <c r="B96" s="1" t="s">
        <v>143</v>
      </c>
      <c r="C96" s="13">
        <f>+payroll!G96</f>
        <v>9.315793394479708E-4</v>
      </c>
      <c r="D96" s="13">
        <f>+IFR!T96</f>
        <v>1.0307012998517933E-3</v>
      </c>
      <c r="E96" s="13">
        <f>+claims!R96</f>
        <v>1.2726068483602184E-3</v>
      </c>
      <c r="F96" s="13">
        <f>+costs!L96</f>
        <v>1.1551689063532254E-3</v>
      </c>
      <c r="H96" s="11">
        <f t="shared" si="5"/>
        <v>1.1292774509784383E-3</v>
      </c>
      <c r="J96" s="8">
        <f t="shared" si="6"/>
        <v>67308.392796592365</v>
      </c>
      <c r="L96" s="14">
        <f>+J96/payroll!F96</f>
        <v>5.4863723615949664E-3</v>
      </c>
      <c r="O96" s="15">
        <v>79989.831367166582</v>
      </c>
      <c r="P96" s="8">
        <f t="shared" si="7"/>
        <v>-12681.438570574217</v>
      </c>
      <c r="R96" s="11">
        <v>1.5285581377318103E-3</v>
      </c>
      <c r="S96" s="13">
        <f t="shared" si="8"/>
        <v>-3.9928068675337196E-4</v>
      </c>
    </row>
    <row r="97" spans="1:19">
      <c r="A97" s="1" t="s">
        <v>144</v>
      </c>
      <c r="B97" s="1" t="s">
        <v>145</v>
      </c>
      <c r="C97" s="13">
        <f>+payroll!G97</f>
        <v>1.2479933080761755E-4</v>
      </c>
      <c r="D97" s="13">
        <f>+IFR!T97</f>
        <v>1.3518994786843058E-4</v>
      </c>
      <c r="E97" s="13">
        <f>+claims!R97</f>
        <v>0</v>
      </c>
      <c r="F97" s="13">
        <f>+costs!L97</f>
        <v>0</v>
      </c>
      <c r="H97" s="11">
        <f t="shared" si="5"/>
        <v>3.2498659834506017E-5</v>
      </c>
      <c r="J97" s="8">
        <f t="shared" si="6"/>
        <v>1937.0196045343121</v>
      </c>
      <c r="L97" s="14">
        <f>+J97/payroll!F97</f>
        <v>1.1785762013473515E-3</v>
      </c>
      <c r="O97" s="15">
        <v>1477.9851890656621</v>
      </c>
      <c r="P97" s="8">
        <f t="shared" si="7"/>
        <v>459.03441546864997</v>
      </c>
      <c r="R97" s="11">
        <v>2.824341856433434E-5</v>
      </c>
      <c r="S97" s="13">
        <f t="shared" si="8"/>
        <v>4.255241270171677E-6</v>
      </c>
    </row>
    <row r="98" spans="1:19">
      <c r="A98" s="1" t="s">
        <v>146</v>
      </c>
      <c r="B98" s="1" t="s">
        <v>147</v>
      </c>
      <c r="C98" s="13">
        <f>+payroll!G98</f>
        <v>2.85992186223091E-3</v>
      </c>
      <c r="D98" s="13">
        <f>+IFR!T98</f>
        <v>2.3485591862790122E-3</v>
      </c>
      <c r="E98" s="13">
        <f>+claims!R98</f>
        <v>1.6486043262848283E-4</v>
      </c>
      <c r="F98" s="13">
        <f>+costs!L98</f>
        <v>9.0040637588737475E-6</v>
      </c>
      <c r="H98" s="11">
        <f t="shared" si="5"/>
        <v>6.8119163421333695E-4</v>
      </c>
      <c r="J98" s="8">
        <f t="shared" si="6"/>
        <v>40601.106526707212</v>
      </c>
      <c r="L98" s="14">
        <f>+J98/payroll!F98</f>
        <v>1.0780021072961539E-3</v>
      </c>
      <c r="O98" s="15">
        <v>33398.572948558336</v>
      </c>
      <c r="P98" s="8">
        <f t="shared" si="7"/>
        <v>7202.5335781488757</v>
      </c>
      <c r="R98" s="11">
        <v>6.3822687954938622E-4</v>
      </c>
      <c r="S98" s="13">
        <f t="shared" si="8"/>
        <v>4.2964754663950733E-5</v>
      </c>
    </row>
    <row r="99" spans="1:19">
      <c r="A99" s="1" t="s">
        <v>148</v>
      </c>
      <c r="B99" s="1" t="s">
        <v>467</v>
      </c>
      <c r="C99" s="13">
        <f>+payroll!G99</f>
        <v>1.6151686577030991E-2</v>
      </c>
      <c r="D99" s="13">
        <f>+IFR!T99</f>
        <v>1.5289801134521507E-2</v>
      </c>
      <c r="E99" s="13">
        <f>+claims!R99</f>
        <v>2.0332786690846218E-3</v>
      </c>
      <c r="F99" s="13">
        <f>+costs!L99</f>
        <v>8.8752413093936395E-4</v>
      </c>
      <c r="H99" s="11">
        <f t="shared" si="5"/>
        <v>4.7676922428703736E-3</v>
      </c>
      <c r="J99" s="8">
        <f t="shared" si="6"/>
        <v>284169.05158102966</v>
      </c>
      <c r="L99" s="14">
        <f>+J99/payroll!F99</f>
        <v>1.3359641583352015E-3</v>
      </c>
      <c r="O99" s="15">
        <v>231568.40149307129</v>
      </c>
      <c r="P99" s="8">
        <f t="shared" si="7"/>
        <v>52600.650087958376</v>
      </c>
      <c r="R99" s="11">
        <v>4.4251345264002331E-3</v>
      </c>
      <c r="S99" s="13">
        <f t="shared" si="8"/>
        <v>3.4255771647014044E-4</v>
      </c>
    </row>
    <row r="100" spans="1:19">
      <c r="A100" s="1" t="s">
        <v>149</v>
      </c>
      <c r="B100" s="1" t="s">
        <v>521</v>
      </c>
      <c r="C100" s="13">
        <f>+payroll!G100</f>
        <v>4.0313188380258568E-4</v>
      </c>
      <c r="D100" s="13">
        <f>+IFR!T100</f>
        <v>4.0818842762506755E-4</v>
      </c>
      <c r="E100" s="13">
        <f>+claims!R100</f>
        <v>0</v>
      </c>
      <c r="F100" s="13">
        <f>+costs!L100</f>
        <v>0</v>
      </c>
      <c r="H100" s="11">
        <f t="shared" si="5"/>
        <v>1.0141503892845665E-4</v>
      </c>
      <c r="J100" s="8">
        <f t="shared" si="6"/>
        <v>6044.646751570177</v>
      </c>
      <c r="L100" s="14">
        <f>+J100/payroll!F100</f>
        <v>1.1385698663417751E-3</v>
      </c>
      <c r="O100" s="15">
        <v>5169.1265574014233</v>
      </c>
      <c r="P100" s="8">
        <f t="shared" si="7"/>
        <v>875.52019416875373</v>
      </c>
      <c r="R100" s="11">
        <v>9.8778936387717062E-5</v>
      </c>
      <c r="S100" s="13">
        <f t="shared" si="8"/>
        <v>2.6361025407395914E-6</v>
      </c>
    </row>
    <row r="101" spans="1:19">
      <c r="A101" s="1" t="s">
        <v>495</v>
      </c>
      <c r="B101" s="1" t="s">
        <v>496</v>
      </c>
      <c r="C101" s="13">
        <f>+payroll!G101</f>
        <v>4.1837860069907293E-3</v>
      </c>
      <c r="D101" s="13">
        <f>+IFR!T101</f>
        <v>4.2991157929420853E-3</v>
      </c>
      <c r="E101" s="13">
        <f>+claims!R101</f>
        <v>6.5944173051393133E-4</v>
      </c>
      <c r="F101" s="13">
        <f>+costs!L101</f>
        <v>2.0379016726391852E-3</v>
      </c>
      <c r="H101" s="11">
        <f t="shared" si="5"/>
        <v>2.3820199881522028E-3</v>
      </c>
      <c r="J101" s="8">
        <f t="shared" si="6"/>
        <v>141975.68265705503</v>
      </c>
      <c r="L101" s="14">
        <f>+J101/payroll!F101</f>
        <v>2.5767982101202241E-3</v>
      </c>
      <c r="O101" s="15">
        <v>121923.51714011125</v>
      </c>
      <c r="P101" s="8">
        <f t="shared" si="7"/>
        <v>20052.165516943787</v>
      </c>
      <c r="R101" s="11">
        <v>2.3298859507522229E-3</v>
      </c>
      <c r="S101" s="13">
        <f t="shared" si="8"/>
        <v>5.2134037399979936E-5</v>
      </c>
    </row>
    <row r="102" spans="1:19">
      <c r="A102" s="1" t="s">
        <v>535</v>
      </c>
      <c r="B102" s="1" t="s">
        <v>536</v>
      </c>
      <c r="C102" s="13">
        <f>+payroll!G102</f>
        <v>1.0235854771272477E-2</v>
      </c>
      <c r="D102" s="13">
        <f>+IFR!T102</f>
        <v>1.1007395458247995E-2</v>
      </c>
      <c r="E102" s="13">
        <f>+claims!R102</f>
        <v>6.4443075427986427E-2</v>
      </c>
      <c r="F102" s="13">
        <f>+costs!L102</f>
        <v>5.295273388143177E-2</v>
      </c>
      <c r="H102" s="11">
        <f t="shared" si="5"/>
        <v>4.4093507921747085E-2</v>
      </c>
      <c r="J102" s="8">
        <f t="shared" si="6"/>
        <v>2628108.0423638746</v>
      </c>
      <c r="L102" s="14">
        <f>+J102/payroll!F102</f>
        <v>1.9496426081196668E-2</v>
      </c>
      <c r="O102" s="15">
        <v>2174422.5517292367</v>
      </c>
      <c r="P102" s="8">
        <f t="shared" si="7"/>
        <v>453685.49063463788</v>
      </c>
      <c r="R102" s="11">
        <v>4.1551922656978935E-2</v>
      </c>
      <c r="S102" s="13">
        <f t="shared" si="8"/>
        <v>2.5415852647681508E-3</v>
      </c>
    </row>
    <row r="103" spans="1:19">
      <c r="A103" s="1" t="s">
        <v>150</v>
      </c>
      <c r="B103" s="1" t="s">
        <v>151</v>
      </c>
      <c r="C103" s="13">
        <f>+payroll!G103</f>
        <v>0.12536028754016668</v>
      </c>
      <c r="D103" s="13">
        <f>+IFR!T103</f>
        <v>0.16667178548062636</v>
      </c>
      <c r="E103" s="13">
        <f>+claims!R103</f>
        <v>0.30102936540302622</v>
      </c>
      <c r="F103" s="13">
        <f>+costs!L103</f>
        <v>0.42066597889382956</v>
      </c>
      <c r="H103" s="11">
        <f t="shared" si="5"/>
        <v>0.33405800127435081</v>
      </c>
      <c r="J103" s="8">
        <f t="shared" si="6"/>
        <v>19910879.427493211</v>
      </c>
      <c r="L103" s="14">
        <f>+J103/payroll!F103</f>
        <v>1.2060529366505339E-2</v>
      </c>
      <c r="O103" s="15">
        <v>18905423.004078548</v>
      </c>
      <c r="P103" s="8">
        <f t="shared" si="7"/>
        <v>1005456.4234146625</v>
      </c>
      <c r="R103" s="11">
        <v>0.36127139770428629</v>
      </c>
      <c r="S103" s="13">
        <f t="shared" si="8"/>
        <v>-2.7213396429935477E-2</v>
      </c>
    </row>
    <row r="104" spans="1:19">
      <c r="A104" s="1" t="s">
        <v>498</v>
      </c>
      <c r="B104" s="1" t="s">
        <v>497</v>
      </c>
      <c r="C104" s="13">
        <f>+payroll!G104</f>
        <v>4.7901160880646377E-3</v>
      </c>
      <c r="D104" s="13">
        <f>+IFR!T104</f>
        <v>5.1984662553951197E-3</v>
      </c>
      <c r="E104" s="13">
        <f>+claims!R104</f>
        <v>3.8467434279979332E-4</v>
      </c>
      <c r="F104" s="13">
        <f>+costs!L104</f>
        <v>1.554040206964154E-3</v>
      </c>
      <c r="H104" s="11">
        <f t="shared" si="5"/>
        <v>2.2386980685309308E-3</v>
      </c>
      <c r="J104" s="8">
        <f t="shared" si="6"/>
        <v>133433.25753923124</v>
      </c>
      <c r="L104" s="14">
        <f>+J104/payroll!F104</f>
        <v>2.1152122729943107E-3</v>
      </c>
      <c r="O104" s="15">
        <v>138963.35529867752</v>
      </c>
      <c r="P104" s="8">
        <f t="shared" si="7"/>
        <v>-5530.0977594462747</v>
      </c>
      <c r="R104" s="11">
        <v>2.6555071308163774E-3</v>
      </c>
      <c r="S104" s="13">
        <f t="shared" si="8"/>
        <v>-4.1680906228544652E-4</v>
      </c>
    </row>
    <row r="105" spans="1:19">
      <c r="A105" s="1" t="s">
        <v>152</v>
      </c>
      <c r="B105" s="1" t="s">
        <v>153</v>
      </c>
      <c r="C105" s="13">
        <f>+payroll!G105</f>
        <v>8.9358943635614377E-3</v>
      </c>
      <c r="D105" s="13">
        <f>+IFR!T105</f>
        <v>6.3504435015865335E-3</v>
      </c>
      <c r="E105" s="13">
        <f>+claims!R105</f>
        <v>3.2972086525696567E-4</v>
      </c>
      <c r="F105" s="13">
        <f>+costs!L105</f>
        <v>5.7846027953087864E-5</v>
      </c>
      <c r="H105" s="11">
        <f t="shared" si="5"/>
        <v>1.9949579797038943E-3</v>
      </c>
      <c r="J105" s="8">
        <f t="shared" si="6"/>
        <v>118905.60215672797</v>
      </c>
      <c r="L105" s="14">
        <f>+J105/payroll!F105</f>
        <v>1.0104159615148623E-3</v>
      </c>
      <c r="O105" s="15">
        <v>103512.91057840135</v>
      </c>
      <c r="P105" s="8">
        <f t="shared" si="7"/>
        <v>15392.691578326616</v>
      </c>
      <c r="R105" s="11">
        <v>1.9780702011814389E-3</v>
      </c>
      <c r="S105" s="13">
        <f t="shared" si="8"/>
        <v>1.6887778522455422E-5</v>
      </c>
    </row>
    <row r="106" spans="1:19">
      <c r="A106" s="1" t="s">
        <v>566</v>
      </c>
      <c r="B106" s="1" t="s">
        <v>567</v>
      </c>
      <c r="C106" s="13">
        <f>+payroll!G106</f>
        <v>1.1666645561586129E-3</v>
      </c>
      <c r="D106" s="13">
        <f>+IFR!T106</f>
        <v>4.6965857791980703E-4</v>
      </c>
      <c r="E106" s="13">
        <f>+claims!R106</f>
        <v>5.4953477542827609E-5</v>
      </c>
      <c r="F106" s="13">
        <f>+costs!L106</f>
        <v>6.1057782653681683E-6</v>
      </c>
      <c r="H106" s="11">
        <f t="shared" si="5"/>
        <v>2.1644688035044754E-4</v>
      </c>
      <c r="J106" s="8">
        <f t="shared" si="6"/>
        <v>12900.896612787426</v>
      </c>
      <c r="L106" s="14">
        <f>+J106/payroll!F106</f>
        <v>8.3967224591340885E-4</v>
      </c>
      <c r="O106" s="15">
        <v>10424.718496334621</v>
      </c>
      <c r="P106" s="8">
        <f t="shared" si="7"/>
        <v>2476.1781164528056</v>
      </c>
      <c r="R106" s="11">
        <v>1.9921017482825144E-4</v>
      </c>
      <c r="S106" s="13">
        <f t="shared" si="8"/>
        <v>1.7236705522196094E-5</v>
      </c>
    </row>
    <row r="107" spans="1:19">
      <c r="A107" s="1" t="s">
        <v>154</v>
      </c>
      <c r="B107" s="1" t="s">
        <v>155</v>
      </c>
      <c r="C107" s="13">
        <f>+payroll!G107</f>
        <v>6.9399735155403963E-3</v>
      </c>
      <c r="D107" s="13">
        <f>+IFR!T107</f>
        <v>5.845101168549781E-3</v>
      </c>
      <c r="E107" s="13">
        <f>+claims!R107</f>
        <v>1.8684182364561389E-3</v>
      </c>
      <c r="F107" s="13">
        <f>+costs!L107</f>
        <v>1.9461821830428954E-3</v>
      </c>
      <c r="H107" s="11">
        <f t="shared" si="5"/>
        <v>3.0461063808054304E-3</v>
      </c>
      <c r="J107" s="8">
        <f t="shared" si="6"/>
        <v>181557.26442763529</v>
      </c>
      <c r="L107" s="14">
        <f>+J107/payroll!F107</f>
        <v>1.9865144342172945E-3</v>
      </c>
      <c r="O107" s="15">
        <v>193781.62385582831</v>
      </c>
      <c r="P107" s="8">
        <f t="shared" si="7"/>
        <v>-12224.359428193013</v>
      </c>
      <c r="R107" s="11">
        <v>3.7030516632554737E-3</v>
      </c>
      <c r="S107" s="13">
        <f t="shared" si="8"/>
        <v>-6.5694528245004331E-4</v>
      </c>
    </row>
    <row r="108" spans="1:19">
      <c r="A108" s="1" t="s">
        <v>156</v>
      </c>
      <c r="B108" s="1" t="s">
        <v>157</v>
      </c>
      <c r="C108" s="13">
        <f>+payroll!G108</f>
        <v>9.4633467200455675E-3</v>
      </c>
      <c r="D108" s="13">
        <f>+IFR!T108</f>
        <v>9.8639397058158506E-3</v>
      </c>
      <c r="E108" s="13">
        <f>+claims!R108</f>
        <v>2.9125343097698639E-3</v>
      </c>
      <c r="F108" s="13">
        <f>+costs!L108</f>
        <v>1.6777844378938057E-3</v>
      </c>
      <c r="H108" s="11">
        <f t="shared" si="5"/>
        <v>3.8594616124344406E-3</v>
      </c>
      <c r="J108" s="8">
        <f t="shared" si="6"/>
        <v>230035.72591308833</v>
      </c>
      <c r="L108" s="14">
        <f>+J108/payroll!F108</f>
        <v>1.8458076655158092E-3</v>
      </c>
      <c r="O108" s="15">
        <v>217767.22544261083</v>
      </c>
      <c r="P108" s="8">
        <f t="shared" si="7"/>
        <v>12268.500470477506</v>
      </c>
      <c r="R108" s="11">
        <v>4.1614022544147226E-3</v>
      </c>
      <c r="S108" s="13">
        <f t="shared" si="8"/>
        <v>-3.0194064198028198E-4</v>
      </c>
    </row>
    <row r="109" spans="1:19">
      <c r="A109" s="1" t="s">
        <v>158</v>
      </c>
      <c r="B109" s="1" t="s">
        <v>159</v>
      </c>
      <c r="C109" s="13">
        <f>+payroll!G109</f>
        <v>4.7590553177470532E-2</v>
      </c>
      <c r="D109" s="13">
        <f>+IFR!T109</f>
        <v>3.6581396842369392E-2</v>
      </c>
      <c r="E109" s="13">
        <f>+claims!R109</f>
        <v>1.3573508953078418E-2</v>
      </c>
      <c r="F109" s="13">
        <f>+costs!L109</f>
        <v>1.1408084244715106E-2</v>
      </c>
      <c r="H109" s="11">
        <f t="shared" si="5"/>
        <v>1.9402370642270819E-2</v>
      </c>
      <c r="J109" s="8">
        <f t="shared" si="6"/>
        <v>1156440.6809358767</v>
      </c>
      <c r="L109" s="14">
        <f>+J109/payroll!F109</f>
        <v>1.8451790518659622E-3</v>
      </c>
      <c r="O109" s="15">
        <v>961975.36005520693</v>
      </c>
      <c r="P109" s="8">
        <f t="shared" si="7"/>
        <v>194465.32088066975</v>
      </c>
      <c r="R109" s="11">
        <v>1.8382777407797413E-2</v>
      </c>
      <c r="S109" s="13">
        <f t="shared" si="8"/>
        <v>1.0195932344734052E-3</v>
      </c>
    </row>
    <row r="110" spans="1:19">
      <c r="A110" s="1" t="s">
        <v>160</v>
      </c>
      <c r="B110" s="1" t="s">
        <v>161</v>
      </c>
      <c r="C110" s="13">
        <f>+payroll!G110</f>
        <v>9.7265684230891589E-3</v>
      </c>
      <c r="D110" s="13">
        <f>+IFR!T110</f>
        <v>9.8125000638002551E-3</v>
      </c>
      <c r="E110" s="13">
        <f>+claims!R110</f>
        <v>4.835906023768829E-3</v>
      </c>
      <c r="F110" s="13">
        <f>+costs!L110</f>
        <v>4.1444797169407285E-3</v>
      </c>
      <c r="H110" s="11">
        <f t="shared" si="5"/>
        <v>5.6544572945909383E-3</v>
      </c>
      <c r="J110" s="8">
        <f t="shared" si="6"/>
        <v>337022.96305139869</v>
      </c>
      <c r="L110" s="14">
        <f>+J110/payroll!F110</f>
        <v>2.6310903025439933E-3</v>
      </c>
      <c r="O110" s="15">
        <v>293643.91734447918</v>
      </c>
      <c r="P110" s="8">
        <f t="shared" si="7"/>
        <v>43379.045706919511</v>
      </c>
      <c r="R110" s="11">
        <v>5.6113607414928351E-3</v>
      </c>
      <c r="S110" s="13">
        <f t="shared" si="8"/>
        <v>4.3096553098103188E-5</v>
      </c>
    </row>
    <row r="111" spans="1:19">
      <c r="A111" s="1" t="s">
        <v>162</v>
      </c>
      <c r="B111" s="1" t="s">
        <v>163</v>
      </c>
      <c r="C111" s="13">
        <f>+payroll!G111</f>
        <v>4.2021980170694563E-2</v>
      </c>
      <c r="D111" s="13">
        <f>+IFR!T111</f>
        <v>4.1182182390945662E-2</v>
      </c>
      <c r="E111" s="13">
        <f>+claims!R111</f>
        <v>1.8079694111590286E-2</v>
      </c>
      <c r="F111" s="13">
        <f>+costs!L111</f>
        <v>1.9677011308887764E-2</v>
      </c>
      <c r="H111" s="11">
        <f t="shared" si="5"/>
        <v>2.491868122227623E-2</v>
      </c>
      <c r="J111" s="8">
        <f t="shared" si="6"/>
        <v>1485229.6769308846</v>
      </c>
      <c r="L111" s="14">
        <f>+J111/payroll!F111</f>
        <v>2.6838176988651236E-3</v>
      </c>
      <c r="O111" s="15">
        <v>1267052.513651785</v>
      </c>
      <c r="P111" s="8">
        <f t="shared" si="7"/>
        <v>218177.16327909962</v>
      </c>
      <c r="R111" s="11">
        <v>2.4212620499047141E-2</v>
      </c>
      <c r="S111" s="13">
        <f t="shared" si="8"/>
        <v>7.0606072322908914E-4</v>
      </c>
    </row>
    <row r="112" spans="1:19">
      <c r="A112" s="1" t="s">
        <v>164</v>
      </c>
      <c r="B112" s="1" t="s">
        <v>165</v>
      </c>
      <c r="C112" s="13">
        <f>+payroll!G112</f>
        <v>7.7122535089376304E-3</v>
      </c>
      <c r="D112" s="13">
        <f>+IFR!T112</f>
        <v>7.821022533980683E-3</v>
      </c>
      <c r="E112" s="13">
        <f>+claims!R112</f>
        <v>2.6377669220557253E-3</v>
      </c>
      <c r="F112" s="13">
        <f>+costs!L112</f>
        <v>1.5143125078288637E-3</v>
      </c>
      <c r="H112" s="11">
        <f t="shared" si="5"/>
        <v>3.2459120483704666E-3</v>
      </c>
      <c r="J112" s="8">
        <f t="shared" si="6"/>
        <v>193466.29381965988</v>
      </c>
      <c r="L112" s="14">
        <f>+J112/payroll!F112</f>
        <v>1.9048462309308831E-3</v>
      </c>
      <c r="O112" s="15">
        <v>160301.3645191105</v>
      </c>
      <c r="P112" s="8">
        <f t="shared" si="7"/>
        <v>33164.929300549382</v>
      </c>
      <c r="R112" s="11">
        <v>3.0632638053763551E-3</v>
      </c>
      <c r="S112" s="13">
        <f t="shared" si="8"/>
        <v>1.8264824299411148E-4</v>
      </c>
    </row>
    <row r="113" spans="1:19">
      <c r="A113" s="1" t="s">
        <v>166</v>
      </c>
      <c r="B113" s="1" t="s">
        <v>167</v>
      </c>
      <c r="C113" s="13">
        <f>+payroll!G113</f>
        <v>3.1806773394328536E-3</v>
      </c>
      <c r="D113" s="13">
        <f>+IFR!T113</f>
        <v>3.6872991706944445E-3</v>
      </c>
      <c r="E113" s="13">
        <f>+claims!R113</f>
        <v>1.3738369385706904E-3</v>
      </c>
      <c r="F113" s="13">
        <f>+costs!L113</f>
        <v>1.4566018178575264E-3</v>
      </c>
      <c r="H113" s="11">
        <f t="shared" si="5"/>
        <v>1.9385336952660315E-3</v>
      </c>
      <c r="J113" s="8">
        <f t="shared" si="6"/>
        <v>115542.54208949668</v>
      </c>
      <c r="L113" s="14">
        <f>+J113/payroll!F113</f>
        <v>2.7584061423600679E-3</v>
      </c>
      <c r="O113" s="15">
        <v>91463.287314456684</v>
      </c>
      <c r="P113" s="8">
        <f t="shared" si="7"/>
        <v>24079.254775039997</v>
      </c>
      <c r="R113" s="11">
        <v>1.7478090619603677E-3</v>
      </c>
      <c r="S113" s="13">
        <f t="shared" si="8"/>
        <v>1.9072463330566374E-4</v>
      </c>
    </row>
    <row r="114" spans="1:19">
      <c r="A114" s="1" t="s">
        <v>168</v>
      </c>
      <c r="B114" s="1" t="s">
        <v>169</v>
      </c>
      <c r="C114" s="13">
        <f>+payroll!G114</f>
        <v>4.5691323069520827E-3</v>
      </c>
      <c r="D114" s="13">
        <f>+IFR!T114</f>
        <v>5.3853621419591245E-3</v>
      </c>
      <c r="E114" s="13">
        <f>+claims!R114</f>
        <v>1.0441160733137245E-3</v>
      </c>
      <c r="F114" s="13">
        <f>+costs!L114</f>
        <v>4.2445922488808539E-4</v>
      </c>
      <c r="H114" s="11">
        <f t="shared" si="5"/>
        <v>1.6556047520438109E-3</v>
      </c>
      <c r="J114" s="8">
        <f t="shared" si="6"/>
        <v>98679.111027957129</v>
      </c>
      <c r="L114" s="14">
        <f>+J114/payroll!F114</f>
        <v>1.6399378972218946E-3</v>
      </c>
      <c r="O114" s="15">
        <v>95046.478020365554</v>
      </c>
      <c r="P114" s="8">
        <f t="shared" si="7"/>
        <v>3632.6330075915757</v>
      </c>
      <c r="R114" s="11">
        <v>1.8162817067821967E-3</v>
      </c>
      <c r="S114" s="13">
        <f t="shared" si="8"/>
        <v>-1.6067695473838579E-4</v>
      </c>
    </row>
    <row r="115" spans="1:19">
      <c r="A115" s="1" t="s">
        <v>170</v>
      </c>
      <c r="B115" s="1" t="s">
        <v>522</v>
      </c>
      <c r="C115" s="13">
        <f>+payroll!G115</f>
        <v>3.3809412341859607E-2</v>
      </c>
      <c r="D115" s="13">
        <f>+IFR!T115</f>
        <v>2.6295842917979626E-2</v>
      </c>
      <c r="E115" s="13">
        <f>+claims!R115</f>
        <v>6.3746033949680023E-3</v>
      </c>
      <c r="F115" s="13">
        <f>+costs!L115</f>
        <v>4.2103746147480721E-3</v>
      </c>
      <c r="H115" s="11">
        <f t="shared" si="5"/>
        <v>1.0995572185573947E-2</v>
      </c>
      <c r="J115" s="8">
        <f t="shared" si="6"/>
        <v>655369.75970666728</v>
      </c>
      <c r="L115" s="14">
        <f>+J115/payroll!F115</f>
        <v>1.4719216174761613E-3</v>
      </c>
      <c r="O115" s="15">
        <v>534245.77495981799</v>
      </c>
      <c r="P115" s="8">
        <f t="shared" si="7"/>
        <v>121123.98474684928</v>
      </c>
      <c r="R115" s="11">
        <v>1.0209119245610356E-2</v>
      </c>
      <c r="S115" s="13">
        <f t="shared" si="8"/>
        <v>7.8645293996359132E-4</v>
      </c>
    </row>
    <row r="116" spans="1:19">
      <c r="A116" s="1" t="s">
        <v>171</v>
      </c>
      <c r="B116" s="1" t="s">
        <v>172</v>
      </c>
      <c r="C116" s="13">
        <f>+payroll!G116</f>
        <v>3.1031401673178315E-2</v>
      </c>
      <c r="D116" s="13">
        <f>+IFR!T116</f>
        <v>3.3050391631431572E-2</v>
      </c>
      <c r="E116" s="13">
        <f>+claims!R116</f>
        <v>1.1045648986108349E-2</v>
      </c>
      <c r="F116" s="13">
        <f>+costs!L116</f>
        <v>8.1442047640882548E-3</v>
      </c>
      <c r="H116" s="11">
        <f t="shared" si="5"/>
        <v>1.4553594369445443E-2</v>
      </c>
      <c r="J116" s="8">
        <f t="shared" si="6"/>
        <v>867438.77297131321</v>
      </c>
      <c r="L116" s="14">
        <f>+J116/payroll!F116</f>
        <v>2.1226253430705984E-3</v>
      </c>
      <c r="O116" s="15">
        <v>790779.35586679063</v>
      </c>
      <c r="P116" s="8">
        <f t="shared" si="7"/>
        <v>76659.417104522581</v>
      </c>
      <c r="R116" s="11">
        <v>1.5111323513261691E-2</v>
      </c>
      <c r="S116" s="13">
        <f t="shared" si="8"/>
        <v>-5.577291438162487E-4</v>
      </c>
    </row>
    <row r="117" spans="1:19">
      <c r="A117" s="1" t="s">
        <v>173</v>
      </c>
      <c r="B117" s="1" t="s">
        <v>174</v>
      </c>
      <c r="C117" s="13">
        <f>+payroll!G117</f>
        <v>1.5361268918180506E-2</v>
      </c>
      <c r="D117" s="13">
        <f>+IFR!T117</f>
        <v>1.6043664844146995E-2</v>
      </c>
      <c r="E117" s="13">
        <f>+claims!R117</f>
        <v>3.0224412648555184E-3</v>
      </c>
      <c r="F117" s="13">
        <f>+costs!L117</f>
        <v>2.4749770763530603E-3</v>
      </c>
      <c r="H117" s="11">
        <f t="shared" si="5"/>
        <v>5.8639691558311016E-3</v>
      </c>
      <c r="J117" s="8">
        <f t="shared" si="6"/>
        <v>349510.51129711966</v>
      </c>
      <c r="L117" s="14">
        <f>+J117/payroll!F117</f>
        <v>1.7277028789962549E-3</v>
      </c>
      <c r="O117" s="15">
        <v>327183.48816289881</v>
      </c>
      <c r="P117" s="8">
        <f t="shared" si="7"/>
        <v>22327.023134220857</v>
      </c>
      <c r="R117" s="11">
        <v>6.2522820065371732E-3</v>
      </c>
      <c r="S117" s="13">
        <f t="shared" si="8"/>
        <v>-3.8831285070607159E-4</v>
      </c>
    </row>
    <row r="118" spans="1:19">
      <c r="A118" s="1" t="s">
        <v>175</v>
      </c>
      <c r="B118" s="10" t="s">
        <v>541</v>
      </c>
      <c r="C118" s="13">
        <f>+payroll!G118</f>
        <v>2.7940684712241808E-2</v>
      </c>
      <c r="D118" s="13">
        <f>+IFR!T118</f>
        <v>2.6035892975541867E-2</v>
      </c>
      <c r="E118" s="13">
        <f>+claims!R118</f>
        <v>9.232184227195038E-3</v>
      </c>
      <c r="F118" s="13">
        <f>+costs!L118</f>
        <v>6.9508795056295002E-3</v>
      </c>
      <c r="H118" s="11">
        <f t="shared" si="5"/>
        <v>1.2302427548429916E-2</v>
      </c>
      <c r="J118" s="8">
        <f t="shared" si="6"/>
        <v>733262.33961714874</v>
      </c>
      <c r="L118" s="14">
        <f>+J118/payroll!F118</f>
        <v>1.9927748941435987E-3</v>
      </c>
      <c r="O118" s="15">
        <v>604095.26903922495</v>
      </c>
      <c r="P118" s="8">
        <f t="shared" si="7"/>
        <v>129167.07057792379</v>
      </c>
      <c r="R118" s="11">
        <v>1.1543901564395852E-2</v>
      </c>
      <c r="S118" s="13">
        <f t="shared" si="8"/>
        <v>7.5852598403406378E-4</v>
      </c>
    </row>
    <row r="119" spans="1:19">
      <c r="A119" s="1" t="s">
        <v>176</v>
      </c>
      <c r="B119" s="1" t="s">
        <v>177</v>
      </c>
      <c r="C119" s="13">
        <f>+payroll!G119</f>
        <v>1.9447894194412215E-3</v>
      </c>
      <c r="D119" s="13">
        <f>+IFR!T119</f>
        <v>2.1667673194145694E-3</v>
      </c>
      <c r="E119" s="13">
        <f>+claims!R119</f>
        <v>1.1540230283993798E-3</v>
      </c>
      <c r="F119" s="13">
        <f>+costs!L119</f>
        <v>1.0951358131359218E-3</v>
      </c>
      <c r="H119" s="11">
        <f t="shared" si="5"/>
        <v>1.3441295344984341E-3</v>
      </c>
      <c r="J119" s="8">
        <f t="shared" si="6"/>
        <v>80114.234636611771</v>
      </c>
      <c r="L119" s="14">
        <f>+J119/payroll!F119</f>
        <v>3.128045147152524E-3</v>
      </c>
      <c r="O119" s="15">
        <v>55177.706888075998</v>
      </c>
      <c r="P119" s="8">
        <f t="shared" si="7"/>
        <v>24936.527748535773</v>
      </c>
      <c r="R119" s="11">
        <v>1.0544131853210672E-3</v>
      </c>
      <c r="S119" s="13">
        <f t="shared" si="8"/>
        <v>2.897163491773669E-4</v>
      </c>
    </row>
    <row r="120" spans="1:19">
      <c r="A120" s="1" t="s">
        <v>178</v>
      </c>
      <c r="B120" s="1" t="s">
        <v>523</v>
      </c>
      <c r="C120" s="13">
        <f>+payroll!G120</f>
        <v>7.1935716786522086E-4</v>
      </c>
      <c r="D120" s="13">
        <f>+IFR!T120</f>
        <v>2.3327589166003638E-4</v>
      </c>
      <c r="E120" s="13">
        <f>+claims!R120</f>
        <v>0</v>
      </c>
      <c r="F120" s="13">
        <f>+costs!L120</f>
        <v>0</v>
      </c>
      <c r="H120" s="11">
        <f t="shared" si="5"/>
        <v>1.1907913244065716E-4</v>
      </c>
      <c r="J120" s="8">
        <f t="shared" si="6"/>
        <v>7097.4807946875671</v>
      </c>
      <c r="L120" s="14">
        <f>+J120/payroll!F120</f>
        <v>7.491961868128853E-4</v>
      </c>
      <c r="O120" s="15">
        <v>6389.9938925716933</v>
      </c>
      <c r="P120" s="8">
        <f t="shared" si="7"/>
        <v>707.48690211587382</v>
      </c>
      <c r="R120" s="11">
        <v>1.2210898557483751E-4</v>
      </c>
      <c r="S120" s="13">
        <f t="shared" si="8"/>
        <v>-3.0298531341803537E-6</v>
      </c>
    </row>
    <row r="121" spans="1:19">
      <c r="A121" s="1" t="s">
        <v>179</v>
      </c>
      <c r="B121" s="1" t="s">
        <v>180</v>
      </c>
      <c r="C121" s="13">
        <f>+payroll!G121</f>
        <v>5.8910974400476603E-3</v>
      </c>
      <c r="D121" s="13">
        <f>+IFR!T121</f>
        <v>5.7379389462489522E-3</v>
      </c>
      <c r="E121" s="13">
        <f>+claims!R121</f>
        <v>2.0332786690846218E-3</v>
      </c>
      <c r="F121" s="13">
        <f>+costs!L121</f>
        <v>2.6708427959882333E-3</v>
      </c>
      <c r="H121" s="11">
        <f t="shared" si="5"/>
        <v>3.3611270262427096E-3</v>
      </c>
      <c r="J121" s="8">
        <f t="shared" si="6"/>
        <v>200333.45917389283</v>
      </c>
      <c r="L121" s="14">
        <f>+J121/payroll!F121</f>
        <v>2.5822197090900967E-3</v>
      </c>
      <c r="O121" s="15">
        <v>192426.91391588037</v>
      </c>
      <c r="P121" s="8">
        <f t="shared" si="7"/>
        <v>7906.5452580124547</v>
      </c>
      <c r="R121" s="11">
        <v>3.6771639614366198E-3</v>
      </c>
      <c r="S121" s="13">
        <f t="shared" si="8"/>
        <v>-3.1603693519391017E-4</v>
      </c>
    </row>
    <row r="122" spans="1:19">
      <c r="A122" s="1" t="s">
        <v>181</v>
      </c>
      <c r="B122" s="1" t="s">
        <v>182</v>
      </c>
      <c r="C122" s="13">
        <f>+payroll!G122</f>
        <v>9.9322415370105225E-3</v>
      </c>
      <c r="D122" s="13">
        <f>+IFR!T122</f>
        <v>7.4272585098543809E-3</v>
      </c>
      <c r="E122" s="13">
        <f>+claims!R122</f>
        <v>3.1873016974840011E-3</v>
      </c>
      <c r="F122" s="13">
        <f>+costs!L122</f>
        <v>2.9173405768628713E-3</v>
      </c>
      <c r="H122" s="11">
        <f t="shared" si="5"/>
        <v>4.3984371065984356E-3</v>
      </c>
      <c r="J122" s="8">
        <f t="shared" si="6"/>
        <v>262160.31516925007</v>
      </c>
      <c r="L122" s="14">
        <f>+J122/payroll!F122</f>
        <v>2.0042670452296426E-3</v>
      </c>
      <c r="O122" s="15">
        <v>250213.69570740551</v>
      </c>
      <c r="P122" s="8">
        <f t="shared" si="7"/>
        <v>11946.619461844559</v>
      </c>
      <c r="R122" s="11">
        <v>4.7814350175326972E-3</v>
      </c>
      <c r="S122" s="13">
        <f t="shared" si="8"/>
        <v>-3.8299791093426155E-4</v>
      </c>
    </row>
    <row r="123" spans="1:19">
      <c r="A123" s="1" t="s">
        <v>468</v>
      </c>
      <c r="B123" s="1" t="s">
        <v>469</v>
      </c>
      <c r="C123" s="13">
        <f>+payroll!G123</f>
        <v>2.6581734705729155E-3</v>
      </c>
      <c r="D123" s="13">
        <f>+IFR!T123</f>
        <v>1.9379962799241474E-3</v>
      </c>
      <c r="E123" s="13">
        <f>+claims!R123</f>
        <v>1.0990695508565522E-4</v>
      </c>
      <c r="F123" s="13">
        <f>+costs!L123</f>
        <v>2.6417808779263065E-4</v>
      </c>
      <c r="H123" s="11">
        <f t="shared" si="5"/>
        <v>7.4951411475055948E-4</v>
      </c>
      <c r="J123" s="8">
        <f t="shared" si="6"/>
        <v>44673.335501838599</v>
      </c>
      <c r="L123" s="14">
        <f>+J123/payroll!F123</f>
        <v>1.2761477770628577E-3</v>
      </c>
      <c r="O123" s="15">
        <v>38497.565906114891</v>
      </c>
      <c r="P123" s="8">
        <f t="shared" si="7"/>
        <v>6175.7695957237083</v>
      </c>
      <c r="R123" s="11">
        <v>7.3566560452599007E-4</v>
      </c>
      <c r="S123" s="13">
        <f t="shared" si="8"/>
        <v>1.3848510224569416E-5</v>
      </c>
    </row>
    <row r="124" spans="1:19">
      <c r="A124" s="1" t="s">
        <v>183</v>
      </c>
      <c r="B124" s="1" t="s">
        <v>487</v>
      </c>
      <c r="C124" s="13">
        <f>+payroll!G124</f>
        <v>2.0666126331778424E-3</v>
      </c>
      <c r="D124" s="13">
        <f>+IFR!T124</f>
        <v>1.792553909876595E-3</v>
      </c>
      <c r="E124" s="13">
        <f>+claims!R124</f>
        <v>1.5386973711991733E-3</v>
      </c>
      <c r="F124" s="13">
        <f>+costs!L124</f>
        <v>5.5725022584206046E-4</v>
      </c>
      <c r="H124" s="11">
        <f t="shared" si="5"/>
        <v>1.0475505590669168E-3</v>
      </c>
      <c r="J124" s="8">
        <f t="shared" si="6"/>
        <v>62437.219872649548</v>
      </c>
      <c r="L124" s="14">
        <f>+J124/payroll!F124</f>
        <v>2.2941424701727504E-3</v>
      </c>
      <c r="O124" s="15">
        <v>56319.722259613111</v>
      </c>
      <c r="P124" s="8">
        <f t="shared" si="7"/>
        <v>6117.4976130364375</v>
      </c>
      <c r="R124" s="11">
        <v>1.0762364203465932E-3</v>
      </c>
      <c r="S124" s="13">
        <f t="shared" si="8"/>
        <v>-2.868586127967635E-5</v>
      </c>
    </row>
    <row r="125" spans="1:19">
      <c r="A125" s="1" t="s">
        <v>184</v>
      </c>
      <c r="B125" s="1" t="s">
        <v>185</v>
      </c>
      <c r="C125" s="13">
        <f>+payroll!G125</f>
        <v>2.393920676695208E-3</v>
      </c>
      <c r="D125" s="13">
        <f>+IFR!T125</f>
        <v>2.206201419441195E-3</v>
      </c>
      <c r="E125" s="13">
        <f>+claims!R125</f>
        <v>3.5285917159078779E-3</v>
      </c>
      <c r="F125" s="13">
        <f>+costs!L125</f>
        <v>2.1307612716601446E-3</v>
      </c>
      <c r="H125" s="11">
        <f t="shared" si="5"/>
        <v>2.3827607823993188E-3</v>
      </c>
      <c r="J125" s="8">
        <f t="shared" si="6"/>
        <v>142019.83626175433</v>
      </c>
      <c r="L125" s="14">
        <f>+J125/payroll!F125</f>
        <v>4.5047963185595504E-3</v>
      </c>
      <c r="O125" s="15">
        <v>97920.923923458497</v>
      </c>
      <c r="P125" s="8">
        <f t="shared" si="7"/>
        <v>44098.912338295835</v>
      </c>
      <c r="R125" s="11">
        <v>1.8712106596446487E-3</v>
      </c>
      <c r="S125" s="13">
        <f t="shared" si="8"/>
        <v>5.1155012275467008E-4</v>
      </c>
    </row>
    <row r="126" spans="1:19">
      <c r="A126" s="1" t="s">
        <v>533</v>
      </c>
      <c r="B126" s="1" t="s">
        <v>534</v>
      </c>
      <c r="C126" s="13">
        <f>+payroll!G126</f>
        <v>2.7629891920858121E-3</v>
      </c>
      <c r="D126" s="13">
        <f>+IFR!T126</f>
        <v>2.595283060277898E-3</v>
      </c>
      <c r="E126" s="13">
        <f>+claims!R126</f>
        <v>7.1439520805675893E-4</v>
      </c>
      <c r="F126" s="13">
        <f>+costs!L126</f>
        <v>2.0051609272789774E-4</v>
      </c>
      <c r="H126" s="11">
        <f t="shared" si="5"/>
        <v>8.9725296839071632E-4</v>
      </c>
      <c r="J126" s="8">
        <f t="shared" si="6"/>
        <v>53479.023407422937</v>
      </c>
      <c r="L126" s="14">
        <f>+J126/payroll!F126</f>
        <v>1.4697389017767667E-3</v>
      </c>
      <c r="O126" s="15">
        <v>45338.265799589113</v>
      </c>
      <c r="P126" s="8">
        <f t="shared" si="7"/>
        <v>8140.7576078338243</v>
      </c>
      <c r="R126" s="11">
        <v>8.6638731391370594E-4</v>
      </c>
      <c r="S126" s="13">
        <f t="shared" si="8"/>
        <v>3.0865654477010384E-5</v>
      </c>
    </row>
    <row r="127" spans="1:19">
      <c r="A127" s="10" t="s">
        <v>551</v>
      </c>
      <c r="B127" s="10" t="s">
        <v>547</v>
      </c>
      <c r="C127" s="13">
        <f>+payroll!G127</f>
        <v>1.24911063543532E-2</v>
      </c>
      <c r="D127" s="13">
        <f>+IFR!T127</f>
        <v>9.3879121989665897E-3</v>
      </c>
      <c r="E127" s="13">
        <f>+claims!R127</f>
        <v>6.6493707826821421E-3</v>
      </c>
      <c r="F127" s="13">
        <f>+costs!L127</f>
        <v>2.0187443029923424E-3</v>
      </c>
      <c r="H127" s="11">
        <f t="shared" si="5"/>
        <v>4.9435295183627003E-3</v>
      </c>
      <c r="J127" s="8">
        <f t="shared" si="6"/>
        <v>294649.49143827264</v>
      </c>
      <c r="L127" s="14">
        <f>+J127/payroll!F127</f>
        <v>1.7911860463280397E-3</v>
      </c>
      <c r="O127" s="15">
        <v>259262.79096773881</v>
      </c>
      <c r="P127" s="8">
        <f t="shared" si="7"/>
        <v>35386.700470533833</v>
      </c>
      <c r="R127" s="11">
        <v>4.954357849883741E-3</v>
      </c>
      <c r="S127" s="13">
        <f t="shared" si="8"/>
        <v>-1.0828331521040707E-5</v>
      </c>
    </row>
    <row r="128" spans="1:19">
      <c r="A128" s="1" t="s">
        <v>186</v>
      </c>
      <c r="B128" s="1" t="s">
        <v>187</v>
      </c>
      <c r="C128" s="13">
        <f>+payroll!G128</f>
        <v>2.6986417399934609E-3</v>
      </c>
      <c r="D128" s="13">
        <f>+IFR!T128</f>
        <v>1.6027065684428416E-3</v>
      </c>
      <c r="E128" s="13">
        <f>+claims!R128</f>
        <v>0</v>
      </c>
      <c r="F128" s="13">
        <f>+costs!L128</f>
        <v>0</v>
      </c>
      <c r="H128" s="11">
        <f t="shared" si="5"/>
        <v>5.3766853855453781E-4</v>
      </c>
      <c r="J128" s="8">
        <f t="shared" si="6"/>
        <v>32046.690701246971</v>
      </c>
      <c r="L128" s="14">
        <f>+J128/payroll!F128</f>
        <v>9.0172448632545225E-4</v>
      </c>
      <c r="O128" s="15">
        <v>27062.009688232589</v>
      </c>
      <c r="P128" s="8">
        <f t="shared" si="7"/>
        <v>4984.6810130143822</v>
      </c>
      <c r="R128" s="11">
        <v>5.1713892160178316E-4</v>
      </c>
      <c r="S128" s="13">
        <f t="shared" si="8"/>
        <v>2.0529616952754651E-5</v>
      </c>
    </row>
    <row r="129" spans="1:19">
      <c r="A129" s="1" t="s">
        <v>188</v>
      </c>
      <c r="B129" s="1" t="s">
        <v>524</v>
      </c>
      <c r="C129" s="13">
        <f>+payroll!G129</f>
        <v>6.9965369670212227E-4</v>
      </c>
      <c r="D129" s="13">
        <f>+IFR!T129</f>
        <v>2.9017461561516706E-4</v>
      </c>
      <c r="E129" s="13">
        <f>+claims!R129</f>
        <v>1.6486043262848283E-4</v>
      </c>
      <c r="F129" s="13">
        <f>+costs!L129</f>
        <v>8.4584325075125091E-5</v>
      </c>
      <c r="H129" s="11">
        <f t="shared" si="5"/>
        <v>1.9920819897900862E-4</v>
      </c>
      <c r="J129" s="8">
        <f t="shared" si="6"/>
        <v>11873.418435445989</v>
      </c>
      <c r="L129" s="14">
        <f>+J129/payroll!F129</f>
        <v>1.2886309197753195E-3</v>
      </c>
      <c r="O129" s="15">
        <v>10557.036199831933</v>
      </c>
      <c r="P129" s="8">
        <f t="shared" si="7"/>
        <v>1316.3822356140554</v>
      </c>
      <c r="R129" s="11">
        <v>2.0173868750279899E-4</v>
      </c>
      <c r="S129" s="13">
        <f t="shared" si="8"/>
        <v>-2.5304885237903679E-6</v>
      </c>
    </row>
    <row r="130" spans="1:19">
      <c r="A130" s="1" t="s">
        <v>189</v>
      </c>
      <c r="B130" s="1" t="s">
        <v>190</v>
      </c>
      <c r="C130" s="13">
        <f>+payroll!G130</f>
        <v>7.0871009746159043E-3</v>
      </c>
      <c r="D130" s="13">
        <f>+IFR!T130</f>
        <v>6.2244851719573131E-3</v>
      </c>
      <c r="E130" s="13">
        <f>+claims!R130</f>
        <v>1.3188834610278627E-3</v>
      </c>
      <c r="F130" s="13">
        <f>+costs!L130</f>
        <v>5.1213944978482505E-4</v>
      </c>
      <c r="H130" s="11">
        <f t="shared" si="5"/>
        <v>2.1690644573467265E-3</v>
      </c>
      <c r="J130" s="8">
        <f t="shared" si="6"/>
        <v>129282.88116416884</v>
      </c>
      <c r="L130" s="14">
        <f>+J130/payroll!F130</f>
        <v>1.3851866881486766E-3</v>
      </c>
      <c r="O130" s="15">
        <v>118851.86852066105</v>
      </c>
      <c r="P130" s="8">
        <f t="shared" si="7"/>
        <v>10431.012643507784</v>
      </c>
      <c r="R130" s="11">
        <v>2.271188571182043E-3</v>
      </c>
      <c r="S130" s="13">
        <f t="shared" si="8"/>
        <v>-1.0212411383531649E-4</v>
      </c>
    </row>
    <row r="131" spans="1:19">
      <c r="A131" s="1" t="s">
        <v>191</v>
      </c>
      <c r="B131" s="1" t="s">
        <v>525</v>
      </c>
      <c r="C131" s="13">
        <f>+payroll!G131</f>
        <v>8.4465927674785661E-4</v>
      </c>
      <c r="D131" s="13">
        <f>+IFR!T131</f>
        <v>9.1408554541177339E-4</v>
      </c>
      <c r="E131" s="13">
        <f>+claims!R131</f>
        <v>2.7476738771413806E-4</v>
      </c>
      <c r="F131" s="13">
        <f>+costs!L131</f>
        <v>6.077571255418469E-5</v>
      </c>
      <c r="H131" s="11">
        <f t="shared" si="5"/>
        <v>2.9752363845958528E-4</v>
      </c>
      <c r="J131" s="8">
        <f t="shared" si="6"/>
        <v>17733.319572048607</v>
      </c>
      <c r="L131" s="14">
        <f>+J131/payroll!F131</f>
        <v>1.5942058262641643E-3</v>
      </c>
      <c r="O131" s="15">
        <v>14992.952984004252</v>
      </c>
      <c r="P131" s="8">
        <f t="shared" si="7"/>
        <v>2740.366588044355</v>
      </c>
      <c r="R131" s="11">
        <v>2.8650642088660677E-4</v>
      </c>
      <c r="S131" s="13">
        <f t="shared" si="8"/>
        <v>1.1017217572978507E-5</v>
      </c>
    </row>
    <row r="132" spans="1:19">
      <c r="A132" s="1" t="s">
        <v>192</v>
      </c>
      <c r="B132" s="1" t="s">
        <v>526</v>
      </c>
      <c r="C132" s="13">
        <f>+payroll!G132</f>
        <v>1.0119308598389117E-3</v>
      </c>
      <c r="D132" s="13">
        <f>+IFR!T132</f>
        <v>1.195161691127719E-3</v>
      </c>
      <c r="E132" s="13">
        <f>+claims!R132</f>
        <v>6.0448825297110362E-4</v>
      </c>
      <c r="F132" s="13">
        <f>+costs!L132</f>
        <v>1.3444309848647138E-3</v>
      </c>
      <c r="H132" s="11">
        <f t="shared" si="5"/>
        <v>1.1732183977353227E-3</v>
      </c>
      <c r="J132" s="8">
        <f t="shared" si="6"/>
        <v>69927.407726540696</v>
      </c>
      <c r="L132" s="14">
        <f>+J132/payroll!F132</f>
        <v>5.2472589397482006E-3</v>
      </c>
      <c r="O132" s="15">
        <v>62044.368808277759</v>
      </c>
      <c r="P132" s="8">
        <f t="shared" si="7"/>
        <v>7883.0389182629369</v>
      </c>
      <c r="R132" s="11">
        <v>1.1856310136097498E-3</v>
      </c>
      <c r="S132" s="13">
        <f t="shared" si="8"/>
        <v>-1.2412615874427034E-5</v>
      </c>
    </row>
    <row r="133" spans="1:19">
      <c r="A133" s="1" t="s">
        <v>193</v>
      </c>
      <c r="B133" s="1" t="s">
        <v>488</v>
      </c>
      <c r="C133" s="13">
        <f>+payroll!G133</f>
        <v>1.1127079561606573E-3</v>
      </c>
      <c r="D133" s="13">
        <f>+IFR!T133</f>
        <v>1.3352337447957317E-3</v>
      </c>
      <c r="E133" s="13">
        <f>+claims!R133</f>
        <v>2.1981391017131044E-4</v>
      </c>
      <c r="F133" s="13">
        <f>+costs!L133</f>
        <v>3.8279861060598003E-5</v>
      </c>
      <c r="H133" s="11">
        <f t="shared" si="5"/>
        <v>3.6193271578160399E-4</v>
      </c>
      <c r="J133" s="8">
        <f t="shared" si="6"/>
        <v>21572.297736626606</v>
      </c>
      <c r="L133" s="14">
        <f>+J133/payroll!F133</f>
        <v>1.472146802326468E-3</v>
      </c>
      <c r="O133" s="15">
        <v>19333.455754595565</v>
      </c>
      <c r="P133" s="8">
        <f t="shared" si="7"/>
        <v>2238.841982031041</v>
      </c>
      <c r="R133" s="11">
        <v>3.6945084917750285E-4</v>
      </c>
      <c r="S133" s="13">
        <f t="shared" si="8"/>
        <v>-7.5181333958988512E-6</v>
      </c>
    </row>
    <row r="134" spans="1:19">
      <c r="A134" s="1" t="s">
        <v>194</v>
      </c>
      <c r="B134" s="1" t="s">
        <v>527</v>
      </c>
      <c r="C134" s="13">
        <f>+payroll!G134</f>
        <v>1.6468387417359082E-2</v>
      </c>
      <c r="D134" s="13">
        <f>+IFR!T134</f>
        <v>1.6832058356609527E-2</v>
      </c>
      <c r="E134" s="13">
        <f>+claims!R134</f>
        <v>1.7145484993362214E-2</v>
      </c>
      <c r="F134" s="13">
        <f>+costs!L134</f>
        <v>1.8918242219372043E-2</v>
      </c>
      <c r="H134" s="11">
        <f t="shared" si="5"/>
        <v>1.8085323802373633E-2</v>
      </c>
      <c r="J134" s="8">
        <f t="shared" si="6"/>
        <v>1077940.6577976276</v>
      </c>
      <c r="L134" s="14">
        <f>+J134/payroll!F134</f>
        <v>4.9702666108757338E-3</v>
      </c>
      <c r="O134" s="15">
        <v>1089594.1897974398</v>
      </c>
      <c r="P134" s="8">
        <f t="shared" si="7"/>
        <v>-11653.531999812229</v>
      </c>
      <c r="R134" s="11">
        <v>2.0821497397528158E-2</v>
      </c>
      <c r="S134" s="13">
        <f t="shared" si="8"/>
        <v>-2.7361735951545244E-3</v>
      </c>
    </row>
    <row r="135" spans="1:19">
      <c r="A135" s="1" t="s">
        <v>195</v>
      </c>
      <c r="B135" s="1" t="s">
        <v>196</v>
      </c>
      <c r="C135" s="13">
        <f>+payroll!G135</f>
        <v>1.682313337398856E-3</v>
      </c>
      <c r="D135" s="13">
        <f>+IFR!T135</f>
        <v>1.7461739047805638E-3</v>
      </c>
      <c r="E135" s="13">
        <f>+claims!R135</f>
        <v>6.0448825297110362E-4</v>
      </c>
      <c r="F135" s="13">
        <f>+costs!L135</f>
        <v>3.7620836411545052E-4</v>
      </c>
      <c r="H135" s="11">
        <f t="shared" ref="H135:H198" si="9">(C135*$C$3)+(D135*$D$3)+(E135*$E$3)+(F135*$F$3)</f>
        <v>7.4495916168736327E-4</v>
      </c>
      <c r="J135" s="8">
        <f t="shared" ref="J135:J198" si="10">(+H135*$J$273)</f>
        <v>44401.846356560774</v>
      </c>
      <c r="L135" s="14">
        <f>+J135/payroll!F135</f>
        <v>2.0041491982420046E-3</v>
      </c>
      <c r="O135" s="15">
        <v>45347.181179016923</v>
      </c>
      <c r="P135" s="8">
        <f t="shared" ref="P135:P198" si="11">+J135-O135</f>
        <v>-945.33482245614869</v>
      </c>
      <c r="R135" s="11">
        <v>8.6655768151596769E-4</v>
      </c>
      <c r="S135" s="13">
        <f t="shared" ref="S135:S198" si="12">+H135-R135</f>
        <v>-1.2159851982860442E-4</v>
      </c>
    </row>
    <row r="136" spans="1:19">
      <c r="A136" s="1" t="s">
        <v>197</v>
      </c>
      <c r="B136" s="1" t="s">
        <v>198</v>
      </c>
      <c r="C136" s="13">
        <f>+payroll!G136</f>
        <v>1.223481625717619E-3</v>
      </c>
      <c r="D136" s="13">
        <f>+IFR!T136</f>
        <v>1.1028011259556231E-3</v>
      </c>
      <c r="E136" s="13">
        <f>+claims!R136</f>
        <v>5.4953477542827613E-4</v>
      </c>
      <c r="F136" s="13">
        <f>+costs!L136</f>
        <v>2.8514321104660973E-4</v>
      </c>
      <c r="H136" s="11">
        <f t="shared" si="9"/>
        <v>5.4430148690136251E-4</v>
      </c>
      <c r="J136" s="8">
        <f t="shared" si="10"/>
        <v>32442.034726172609</v>
      </c>
      <c r="L136" s="14">
        <f>+J136/payroll!F136</f>
        <v>2.0134763878602324E-3</v>
      </c>
      <c r="O136" s="15">
        <v>30701.531636247146</v>
      </c>
      <c r="P136" s="8">
        <f t="shared" si="11"/>
        <v>1740.5030899254634</v>
      </c>
      <c r="R136" s="11">
        <v>5.8668802298137074E-4</v>
      </c>
      <c r="S136" s="13">
        <f t="shared" si="12"/>
        <v>-4.2386536080008235E-5</v>
      </c>
    </row>
    <row r="137" spans="1:19">
      <c r="A137" s="1" t="s">
        <v>199</v>
      </c>
      <c r="B137" s="1" t="s">
        <v>200</v>
      </c>
      <c r="C137" s="13">
        <f>+payroll!G137</f>
        <v>8.0300040346753445E-5</v>
      </c>
      <c r="D137" s="13">
        <f>+IFR!T137</f>
        <v>7.3209395603734785E-5</v>
      </c>
      <c r="E137" s="13">
        <f>+claims!R137</f>
        <v>0</v>
      </c>
      <c r="F137" s="13">
        <f>+costs!L137</f>
        <v>0</v>
      </c>
      <c r="H137" s="11">
        <f t="shared" si="9"/>
        <v>1.918867949381103E-5</v>
      </c>
      <c r="J137" s="8">
        <f t="shared" si="10"/>
        <v>1143.7040343790679</v>
      </c>
      <c r="L137" s="14">
        <f>+J137/payroll!F137</f>
        <v>1.0815181128151401E-3</v>
      </c>
      <c r="O137" s="15">
        <v>1033.1144639788831</v>
      </c>
      <c r="P137" s="8">
        <f t="shared" si="11"/>
        <v>110.58957040018481</v>
      </c>
      <c r="R137" s="11">
        <v>1.9742203404263744E-5</v>
      </c>
      <c r="S137" s="13">
        <f t="shared" si="12"/>
        <v>-5.5352391045271327E-7</v>
      </c>
    </row>
    <row r="138" spans="1:19">
      <c r="A138" s="1" t="s">
        <v>201</v>
      </c>
      <c r="B138" s="1" t="s">
        <v>449</v>
      </c>
      <c r="C138" s="13">
        <f>+payroll!G138</f>
        <v>6.9331580701174948E-5</v>
      </c>
      <c r="D138" s="13">
        <f>+IFR!T138</f>
        <v>4.9531182475761156E-5</v>
      </c>
      <c r="E138" s="13">
        <f>+claims!R138</f>
        <v>0</v>
      </c>
      <c r="F138" s="13">
        <f>+costs!L138</f>
        <v>0</v>
      </c>
      <c r="H138" s="11">
        <f t="shared" si="9"/>
        <v>1.4857845397117013E-5</v>
      </c>
      <c r="J138" s="8">
        <f t="shared" si="10"/>
        <v>885.57306553293461</v>
      </c>
      <c r="L138" s="14">
        <f>+J138/payroll!F138</f>
        <v>9.6990501499672117E-4</v>
      </c>
      <c r="O138" s="15">
        <v>625.23756618060645</v>
      </c>
      <c r="P138" s="8">
        <f t="shared" si="11"/>
        <v>260.33549935232816</v>
      </c>
      <c r="R138" s="11">
        <v>1.1947918297441095E-5</v>
      </c>
      <c r="S138" s="13">
        <f t="shared" si="12"/>
        <v>2.9099270996759179E-6</v>
      </c>
    </row>
    <row r="139" spans="1:19">
      <c r="A139" s="1" t="s">
        <v>570</v>
      </c>
      <c r="B139" s="1" t="s">
        <v>577</v>
      </c>
      <c r="C139" s="13">
        <f>+payroll!G139</f>
        <v>8.6325248392646767E-5</v>
      </c>
      <c r="D139" s="13">
        <f>+IFR!T139</f>
        <v>9.4979149191871747E-5</v>
      </c>
      <c r="E139" s="13">
        <f>+claims!R139</f>
        <v>0</v>
      </c>
      <c r="F139" s="13">
        <f>+costs!L139</f>
        <v>0</v>
      </c>
      <c r="H139" s="11">
        <f t="shared" si="9"/>
        <v>2.2663049698064813E-5</v>
      </c>
      <c r="J139" s="8">
        <f t="shared" si="10"/>
        <v>1350.7871335997886</v>
      </c>
      <c r="L139" s="14">
        <f>+J139/payroll!F139</f>
        <v>1.1881875193271219E-3</v>
      </c>
      <c r="O139" s="15">
        <v>817.86633873104506</v>
      </c>
      <c r="P139" s="8">
        <f t="shared" si="11"/>
        <v>532.92079486874354</v>
      </c>
      <c r="R139" s="11">
        <v>1.5628939657415151E-5</v>
      </c>
      <c r="S139" s="13">
        <f t="shared" si="12"/>
        <v>7.0341100406496617E-6</v>
      </c>
    </row>
    <row r="140" spans="1:19">
      <c r="A140" s="1" t="s">
        <v>571</v>
      </c>
      <c r="B140" s="1" t="s">
        <v>573</v>
      </c>
      <c r="C140" s="13">
        <f>+payroll!G140</f>
        <v>1.1979246984394176E-3</v>
      </c>
      <c r="D140" s="13">
        <f>+IFR!T140</f>
        <v>4.3566136844271644E-4</v>
      </c>
      <c r="E140" s="13">
        <f>+claims!R140</f>
        <v>0</v>
      </c>
      <c r="F140" s="13">
        <f>+costs!L140</f>
        <v>0</v>
      </c>
      <c r="H140" s="11">
        <f t="shared" si="9"/>
        <v>2.0419825836026675E-4</v>
      </c>
      <c r="J140" s="8">
        <f t="shared" si="10"/>
        <v>12170.841249140738</v>
      </c>
      <c r="L140" s="14">
        <f>+J140/payroll!F140</f>
        <v>7.714841113028206E-4</v>
      </c>
      <c r="O140" s="15">
        <v>11294.708362400674</v>
      </c>
      <c r="P140" s="8">
        <f t="shared" si="11"/>
        <v>876.13288674006435</v>
      </c>
      <c r="R140" s="11">
        <v>2.1583516411489379E-4</v>
      </c>
      <c r="S140" s="13">
        <f t="shared" si="12"/>
        <v>-1.1636905754627044E-5</v>
      </c>
    </row>
    <row r="141" spans="1:19" outlineLevel="1">
      <c r="A141" s="1" t="s">
        <v>202</v>
      </c>
      <c r="B141" s="1" t="s">
        <v>203</v>
      </c>
      <c r="C141" s="13">
        <f>+payroll!G141</f>
        <v>7.306111959312445E-5</v>
      </c>
      <c r="D141" s="13">
        <f>+IFR!T141</f>
        <v>8.210814299297325E-5</v>
      </c>
      <c r="E141" s="13">
        <f>+claims!R141</f>
        <v>0</v>
      </c>
      <c r="F141" s="13">
        <f>+costs!L141</f>
        <v>0</v>
      </c>
      <c r="H141" s="11">
        <f t="shared" si="9"/>
        <v>1.9396157823262212E-5</v>
      </c>
      <c r="J141" s="8">
        <f t="shared" si="10"/>
        <v>1156.0703779055248</v>
      </c>
      <c r="L141" s="14">
        <f>+J141/payroll!F141</f>
        <v>1.2015278948957178E-3</v>
      </c>
      <c r="O141" s="15">
        <v>1079.7405891302219</v>
      </c>
      <c r="P141" s="8">
        <f t="shared" si="11"/>
        <v>76.329788775302859</v>
      </c>
      <c r="R141" s="11">
        <v>2.0633200944986593E-5</v>
      </c>
      <c r="S141" s="13">
        <f t="shared" si="12"/>
        <v>-1.2370431217243803E-6</v>
      </c>
    </row>
    <row r="142" spans="1:19" outlineLevel="1">
      <c r="A142" s="1" t="s">
        <v>204</v>
      </c>
      <c r="B142" s="1" t="s">
        <v>205</v>
      </c>
      <c r="C142" s="13">
        <f>+payroll!G142</f>
        <v>1.8129022779298063E-5</v>
      </c>
      <c r="D142" s="13">
        <f>+IFR!T142</f>
        <v>3.7281535196809475E-5</v>
      </c>
      <c r="E142" s="13">
        <f>+claims!R142</f>
        <v>0</v>
      </c>
      <c r="F142" s="13">
        <f>+costs!L142</f>
        <v>0</v>
      </c>
      <c r="H142" s="11">
        <f t="shared" si="9"/>
        <v>6.9263197470134422E-6</v>
      </c>
      <c r="J142" s="8">
        <f t="shared" si="10"/>
        <v>412.82985838674676</v>
      </c>
      <c r="L142" s="14">
        <f>+J142/payroll!F142</f>
        <v>1.7291497792655626E-3</v>
      </c>
      <c r="O142" s="15">
        <v>380.23877623478273</v>
      </c>
      <c r="P142" s="8">
        <f t="shared" si="11"/>
        <v>32.591082151964031</v>
      </c>
      <c r="R142" s="11">
        <v>7.2661370296804268E-6</v>
      </c>
      <c r="S142" s="13">
        <f t="shared" si="12"/>
        <v>-3.3981728266698458E-7</v>
      </c>
    </row>
    <row r="143" spans="1:19" outlineLevel="1">
      <c r="A143" s="1" t="s">
        <v>206</v>
      </c>
      <c r="B143" s="1" t="s">
        <v>207</v>
      </c>
      <c r="C143" s="13">
        <f>+payroll!G143</f>
        <v>1.026448996448251E-4</v>
      </c>
      <c r="D143" s="13">
        <f>+IFR!T143</f>
        <v>1.1273226119035247E-4</v>
      </c>
      <c r="E143" s="13">
        <f>+claims!R143</f>
        <v>0</v>
      </c>
      <c r="F143" s="13">
        <f>+costs!L143</f>
        <v>0</v>
      </c>
      <c r="H143" s="11">
        <f t="shared" si="9"/>
        <v>2.6922145104397198E-5</v>
      </c>
      <c r="J143" s="8">
        <f t="shared" si="10"/>
        <v>1604.6422569082376</v>
      </c>
      <c r="L143" s="14">
        <f>+J143/payroll!F143</f>
        <v>1.1870711712072036E-3</v>
      </c>
      <c r="O143" s="15">
        <v>1394.8133944271192</v>
      </c>
      <c r="P143" s="8">
        <f t="shared" si="11"/>
        <v>209.82886248111845</v>
      </c>
      <c r="R143" s="11">
        <v>2.6654054999596436E-5</v>
      </c>
      <c r="S143" s="13">
        <f t="shared" si="12"/>
        <v>2.6809010480076178E-7</v>
      </c>
    </row>
    <row r="144" spans="1:19" outlineLevel="1">
      <c r="A144" s="1" t="s">
        <v>556</v>
      </c>
      <c r="B144" s="1" t="s">
        <v>585</v>
      </c>
      <c r="C144" s="13">
        <f>+payroll!G144</f>
        <v>8.9844650749535329E-5</v>
      </c>
      <c r="D144" s="13">
        <f>+IFR!T144</f>
        <v>1.2604709518921299E-4</v>
      </c>
      <c r="E144" s="13">
        <f>+claims!R144</f>
        <v>1.0990695508565522E-4</v>
      </c>
      <c r="F144" s="13">
        <f>+costs!L144</f>
        <v>8.8070582777264528E-6</v>
      </c>
      <c r="H144" s="11">
        <f t="shared" si="9"/>
        <v>4.8756746471827688E-5</v>
      </c>
      <c r="J144" s="8">
        <f t="shared" si="10"/>
        <v>2906.0513341218807</v>
      </c>
      <c r="L144" s="14">
        <f>+J144/payroll!F144</f>
        <v>2.456105199422751E-3</v>
      </c>
      <c r="O144" s="15">
        <v>2951.702193732292</v>
      </c>
      <c r="P144" s="8">
        <f t="shared" si="11"/>
        <v>-45.650859610411317</v>
      </c>
      <c r="R144" s="11">
        <v>5.6405274661477901E-5</v>
      </c>
      <c r="S144" s="13">
        <f t="shared" si="12"/>
        <v>-7.6485281896502123E-6</v>
      </c>
    </row>
    <row r="145" spans="1:19" outlineLevel="1">
      <c r="A145" s="1" t="s">
        <v>581</v>
      </c>
      <c r="B145" s="1" t="s">
        <v>582</v>
      </c>
      <c r="C145" s="13">
        <f>+payroll!G145</f>
        <v>1.7653771135478625E-5</v>
      </c>
      <c r="D145" s="13">
        <f>+IFR!T145</f>
        <v>2.3966701197948948E-5</v>
      </c>
      <c r="E145" s="13">
        <f>+claims!R145</f>
        <v>0</v>
      </c>
      <c r="F145" s="13">
        <f>+costs!L145</f>
        <v>0</v>
      </c>
      <c r="H145" s="11">
        <f t="shared" si="9"/>
        <v>5.2025590416784471E-6</v>
      </c>
      <c r="J145" s="8">
        <f t="shared" si="10"/>
        <v>310.088443917262</v>
      </c>
      <c r="L145" s="14">
        <f>+J145/payroll!F145</f>
        <v>1.3337793745216006E-3</v>
      </c>
      <c r="O145" s="15">
        <v>288.63798011909336</v>
      </c>
      <c r="P145" s="8">
        <f t="shared" si="11"/>
        <v>21.450463798168641</v>
      </c>
      <c r="R145" s="11">
        <v>5.5157002562529711E-6</v>
      </c>
      <c r="S145" s="13">
        <f t="shared" si="12"/>
        <v>-3.1314121457452405E-7</v>
      </c>
    </row>
    <row r="146" spans="1:19" outlineLevel="1">
      <c r="A146" s="1" t="s">
        <v>208</v>
      </c>
      <c r="B146" s="1" t="s">
        <v>209</v>
      </c>
      <c r="C146" s="13">
        <f>+payroll!G146</f>
        <v>1.0648340765711553E-4</v>
      </c>
      <c r="D146" s="13">
        <f>+IFR!T146</f>
        <v>1.3048537318883317E-4</v>
      </c>
      <c r="E146" s="13">
        <f>+claims!R146</f>
        <v>5.4953477542827609E-5</v>
      </c>
      <c r="F146" s="13">
        <f>+costs!L146</f>
        <v>1.7143390875996327E-6</v>
      </c>
      <c r="H146" s="11">
        <f t="shared" si="9"/>
        <v>3.8892722689727506E-5</v>
      </c>
      <c r="J146" s="8">
        <f t="shared" si="10"/>
        <v>2318.1253229319127</v>
      </c>
      <c r="L146" s="14">
        <f>+J146/payroll!F146</f>
        <v>1.6530686052608767E-3</v>
      </c>
      <c r="O146" s="15">
        <v>1511.7399249675641</v>
      </c>
      <c r="P146" s="8">
        <f t="shared" si="11"/>
        <v>806.38539796434861</v>
      </c>
      <c r="R146" s="11">
        <v>2.8888451506246743E-5</v>
      </c>
      <c r="S146" s="13">
        <f t="shared" si="12"/>
        <v>1.0004271183480763E-5</v>
      </c>
    </row>
    <row r="147" spans="1:19" outlineLevel="1">
      <c r="A147" s="1" t="s">
        <v>210</v>
      </c>
      <c r="B147" s="1" t="s">
        <v>211</v>
      </c>
      <c r="C147" s="13">
        <f>+payroll!G147</f>
        <v>5.2318721846577039E-6</v>
      </c>
      <c r="D147" s="13">
        <f>+IFR!T147</f>
        <v>1.0651867199088422E-5</v>
      </c>
      <c r="E147" s="13">
        <f>+claims!R147</f>
        <v>0</v>
      </c>
      <c r="F147" s="13">
        <f>+costs!L147</f>
        <v>0</v>
      </c>
      <c r="H147" s="11">
        <f t="shared" si="9"/>
        <v>1.9854674229682659E-6</v>
      </c>
      <c r="J147" s="8">
        <f t="shared" si="10"/>
        <v>118.33993592469035</v>
      </c>
      <c r="L147" s="14">
        <f>+J147/payroll!F147</f>
        <v>1.7175528596945057E-3</v>
      </c>
      <c r="O147" s="15">
        <v>106.68026116378833</v>
      </c>
      <c r="P147" s="8">
        <f t="shared" si="11"/>
        <v>11.659674760902021</v>
      </c>
      <c r="R147" s="11">
        <v>2.0385963884429134E-6</v>
      </c>
      <c r="S147" s="13">
        <f t="shared" si="12"/>
        <v>-5.3128965474647516E-8</v>
      </c>
    </row>
    <row r="148" spans="1:19" outlineLevel="1">
      <c r="A148" s="1" t="s">
        <v>212</v>
      </c>
      <c r="B148" s="1" t="s">
        <v>213</v>
      </c>
      <c r="C148" s="13">
        <f>+payroll!G148</f>
        <v>2.6357848787700701E-4</v>
      </c>
      <c r="D148" s="13">
        <f>+IFR!T148</f>
        <v>3.4174740597075353E-4</v>
      </c>
      <c r="E148" s="13">
        <f>+claims!R148</f>
        <v>2.1981391017131044E-4</v>
      </c>
      <c r="F148" s="13">
        <f>+costs!L148</f>
        <v>6.1249395490311923E-5</v>
      </c>
      <c r="H148" s="11">
        <f t="shared" si="9"/>
        <v>1.453874605508538E-4</v>
      </c>
      <c r="J148" s="8">
        <f t="shared" si="10"/>
        <v>8665.5376798476318</v>
      </c>
      <c r="L148" s="14">
        <f>+J148/payroll!F148</f>
        <v>2.49644188496328E-3</v>
      </c>
      <c r="O148" s="15">
        <v>7636.810368413222</v>
      </c>
      <c r="P148" s="8">
        <f t="shared" si="11"/>
        <v>1028.7273114344098</v>
      </c>
      <c r="R148" s="11">
        <v>1.4593490741804759E-4</v>
      </c>
      <c r="S148" s="13">
        <f t="shared" si="12"/>
        <v>-5.4744686719379512E-7</v>
      </c>
    </row>
    <row r="149" spans="1:19" outlineLevel="1">
      <c r="A149" s="1" t="s">
        <v>214</v>
      </c>
      <c r="B149" s="1" t="s">
        <v>215</v>
      </c>
      <c r="C149" s="13">
        <f>+payroll!G149</f>
        <v>1.6763722592175166E-3</v>
      </c>
      <c r="D149" s="13">
        <f>+IFR!T149</f>
        <v>2.2550890516070113E-3</v>
      </c>
      <c r="E149" s="13">
        <f>+claims!R149</f>
        <v>1.8134647589133112E-3</v>
      </c>
      <c r="F149" s="13">
        <f>+costs!L149</f>
        <v>8.5175463287959284E-4</v>
      </c>
      <c r="H149" s="11">
        <f t="shared" si="9"/>
        <v>1.2745051574178184E-3</v>
      </c>
      <c r="J149" s="8">
        <f t="shared" si="10"/>
        <v>75964.408642388837</v>
      </c>
      <c r="L149" s="14">
        <f>+J149/payroll!F149</f>
        <v>3.4409281444765915E-3</v>
      </c>
      <c r="O149" s="15">
        <v>63407.790008739757</v>
      </c>
      <c r="P149" s="8">
        <f t="shared" si="11"/>
        <v>12556.618633649079</v>
      </c>
      <c r="R149" s="11">
        <v>1.2116851824397357E-3</v>
      </c>
      <c r="S149" s="13">
        <f t="shared" si="12"/>
        <v>6.2819974978082626E-5</v>
      </c>
    </row>
    <row r="150" spans="1:19" outlineLevel="1">
      <c r="A150" s="1" t="s">
        <v>216</v>
      </c>
      <c r="B150" s="1" t="s">
        <v>217</v>
      </c>
      <c r="C150" s="13">
        <f>+payroll!G150</f>
        <v>2.7545238629766994E-4</v>
      </c>
      <c r="D150" s="13">
        <f>+IFR!T150</f>
        <v>4.1764195976425853E-4</v>
      </c>
      <c r="E150" s="13">
        <f>+claims!R150</f>
        <v>0</v>
      </c>
      <c r="F150" s="13">
        <f>+costs!L150</f>
        <v>0</v>
      </c>
      <c r="H150" s="11">
        <f t="shared" si="9"/>
        <v>8.6636793257741058E-5</v>
      </c>
      <c r="J150" s="8">
        <f t="shared" si="10"/>
        <v>5163.8180733855288</v>
      </c>
      <c r="L150" s="14">
        <f>+J150/payroll!F150</f>
        <v>1.4235092769081374E-3</v>
      </c>
      <c r="O150" s="15">
        <v>4716.7573862557329</v>
      </c>
      <c r="P150" s="8">
        <f t="shared" si="11"/>
        <v>447.06068712979595</v>
      </c>
      <c r="R150" s="11">
        <v>9.013443037995009E-5</v>
      </c>
      <c r="S150" s="13">
        <f t="shared" si="12"/>
        <v>-3.4976371222090324E-6</v>
      </c>
    </row>
    <row r="151" spans="1:19" outlineLevel="1">
      <c r="A151" s="1" t="s">
        <v>218</v>
      </c>
      <c r="B151" s="1" t="s">
        <v>219</v>
      </c>
      <c r="C151" s="13">
        <f>+payroll!G151</f>
        <v>3.3195653527341333E-4</v>
      </c>
      <c r="D151" s="13">
        <f>+IFR!T151</f>
        <v>3.8169190796733514E-4</v>
      </c>
      <c r="E151" s="13">
        <f>+claims!R151</f>
        <v>5.4953477542827609E-5</v>
      </c>
      <c r="F151" s="13">
        <f>+costs!L151</f>
        <v>1.3661308124450728E-5</v>
      </c>
      <c r="H151" s="11">
        <f t="shared" si="9"/>
        <v>1.0564586191118814E-4</v>
      </c>
      <c r="J151" s="8">
        <f t="shared" si="10"/>
        <v>6296.8167518901237</v>
      </c>
      <c r="L151" s="14">
        <f>+J151/payroll!F151</f>
        <v>1.4403755453778614E-3</v>
      </c>
      <c r="O151" s="15">
        <v>5405.928087978913</v>
      </c>
      <c r="P151" s="8">
        <f t="shared" si="11"/>
        <v>890.88866391121064</v>
      </c>
      <c r="R151" s="11">
        <v>1.0330407290075822E-4</v>
      </c>
      <c r="S151" s="13">
        <f t="shared" si="12"/>
        <v>2.3417890104299183E-6</v>
      </c>
    </row>
    <row r="152" spans="1:19" outlineLevel="1">
      <c r="A152" s="1" t="s">
        <v>220</v>
      </c>
      <c r="B152" s="1" t="s">
        <v>221</v>
      </c>
      <c r="C152" s="13">
        <f>+payroll!G152</f>
        <v>2.0667941422396432E-4</v>
      </c>
      <c r="D152" s="13">
        <f>+IFR!T152</f>
        <v>2.6629667997721056E-4</v>
      </c>
      <c r="E152" s="13">
        <f>+claims!R152</f>
        <v>0</v>
      </c>
      <c r="F152" s="13">
        <f>+costs!L152</f>
        <v>0</v>
      </c>
      <c r="H152" s="11">
        <f t="shared" si="9"/>
        <v>5.9122011775146864E-5</v>
      </c>
      <c r="J152" s="8">
        <f t="shared" si="10"/>
        <v>3523.8528742767967</v>
      </c>
      <c r="L152" s="14">
        <f>+J152/payroll!F152</f>
        <v>1.2946621558809096E-3</v>
      </c>
      <c r="O152" s="15">
        <v>3050.9047609115023</v>
      </c>
      <c r="P152" s="8">
        <f t="shared" si="11"/>
        <v>472.94811336529438</v>
      </c>
      <c r="R152" s="11">
        <v>5.8300976762031535E-5</v>
      </c>
      <c r="S152" s="13">
        <f t="shared" si="12"/>
        <v>8.2103501311532958E-7</v>
      </c>
    </row>
    <row r="153" spans="1:19" outlineLevel="1">
      <c r="A153" s="1" t="s">
        <v>222</v>
      </c>
      <c r="B153" s="1" t="s">
        <v>223</v>
      </c>
      <c r="C153" s="13">
        <f>+payroll!G153</f>
        <v>5.0787194486895345E-5</v>
      </c>
      <c r="D153" s="13">
        <f>+IFR!T153</f>
        <v>5.5922302795214213E-5</v>
      </c>
      <c r="E153" s="13">
        <f>+claims!R153</f>
        <v>0</v>
      </c>
      <c r="F153" s="13">
        <f>+costs!L153</f>
        <v>0</v>
      </c>
      <c r="H153" s="11">
        <f t="shared" si="9"/>
        <v>1.3338687160263695E-5</v>
      </c>
      <c r="J153" s="8">
        <f t="shared" si="10"/>
        <v>795.02658447311376</v>
      </c>
      <c r="L153" s="14">
        <f>+J153/payroll!F153</f>
        <v>1.1886755667344399E-3</v>
      </c>
      <c r="O153" s="15">
        <v>658.97257917033482</v>
      </c>
      <c r="P153" s="8">
        <f t="shared" si="11"/>
        <v>136.05400530277893</v>
      </c>
      <c r="R153" s="11">
        <v>1.2592574346223615E-5</v>
      </c>
      <c r="S153" s="13">
        <f t="shared" si="12"/>
        <v>7.4611281404007953E-7</v>
      </c>
    </row>
    <row r="154" spans="1:19" outlineLevel="1">
      <c r="A154" s="1" t="s">
        <v>224</v>
      </c>
      <c r="B154" s="1" t="s">
        <v>225</v>
      </c>
      <c r="C154" s="13">
        <f>+payroll!G154</f>
        <v>1.7302982159493447E-4</v>
      </c>
      <c r="D154" s="13">
        <f>+IFR!T154</f>
        <v>2.3922318417952745E-4</v>
      </c>
      <c r="E154" s="13">
        <f>+claims!R154</f>
        <v>0</v>
      </c>
      <c r="F154" s="13">
        <f>+costs!L154</f>
        <v>4.8330271812055394E-5</v>
      </c>
      <c r="H154" s="11">
        <f t="shared" si="9"/>
        <v>8.0529788809040982E-5</v>
      </c>
      <c r="J154" s="8">
        <f t="shared" si="10"/>
        <v>4799.8219147023874</v>
      </c>
      <c r="L154" s="14">
        <f>+J154/payroll!F154</f>
        <v>2.1063962450863856E-3</v>
      </c>
      <c r="O154" s="15">
        <v>4925.5633706576564</v>
      </c>
      <c r="P154" s="8">
        <f t="shared" si="11"/>
        <v>-125.74145595526898</v>
      </c>
      <c r="R154" s="11">
        <v>9.412458864393753E-5</v>
      </c>
      <c r="S154" s="13">
        <f t="shared" si="12"/>
        <v>-1.3594799834896549E-5</v>
      </c>
    </row>
    <row r="155" spans="1:19" outlineLevel="1">
      <c r="A155" s="1" t="s">
        <v>226</v>
      </c>
      <c r="B155" s="1" t="s">
        <v>227</v>
      </c>
      <c r="C155" s="13">
        <f>+payroll!G155</f>
        <v>4.7066576351626296E-4</v>
      </c>
      <c r="D155" s="13">
        <f>+IFR!T155</f>
        <v>5.7520082875077482E-4</v>
      </c>
      <c r="E155" s="13">
        <f>+claims!R155</f>
        <v>3.2972086525696567E-4</v>
      </c>
      <c r="F155" s="13">
        <f>+costs!L155</f>
        <v>5.049776699536248E-5</v>
      </c>
      <c r="H155" s="11">
        <f t="shared" si="9"/>
        <v>2.1049011401914205E-4</v>
      </c>
      <c r="J155" s="8">
        <f t="shared" si="10"/>
        <v>12545.85510577988</v>
      </c>
      <c r="L155" s="14">
        <f>+J155/payroll!F155</f>
        <v>2.0240608583360895E-3</v>
      </c>
      <c r="O155" s="15">
        <v>9670.6259014113366</v>
      </c>
      <c r="P155" s="8">
        <f t="shared" si="11"/>
        <v>2875.2292043685429</v>
      </c>
      <c r="R155" s="11">
        <v>1.8479991351288104E-4</v>
      </c>
      <c r="S155" s="13">
        <f t="shared" si="12"/>
        <v>2.5690200506261015E-5</v>
      </c>
    </row>
    <row r="156" spans="1:19" outlineLevel="1">
      <c r="A156" s="1" t="s">
        <v>228</v>
      </c>
      <c r="B156" s="1" t="s">
        <v>229</v>
      </c>
      <c r="C156" s="13">
        <f>+payroll!G156</f>
        <v>4.1859334730989963E-4</v>
      </c>
      <c r="D156" s="13">
        <f>+IFR!T156</f>
        <v>6.1425767514743232E-4</v>
      </c>
      <c r="E156" s="13">
        <f>+claims!R156</f>
        <v>4.3962782034262087E-4</v>
      </c>
      <c r="F156" s="13">
        <f>+costs!L156</f>
        <v>3.1761284555262921E-5</v>
      </c>
      <c r="H156" s="11">
        <f t="shared" si="9"/>
        <v>2.1410732159171737E-4</v>
      </c>
      <c r="J156" s="8">
        <f t="shared" si="10"/>
        <v>12761.451749377748</v>
      </c>
      <c r="L156" s="14">
        <f>+J156/payroll!F156</f>
        <v>2.3149609450204525E-3</v>
      </c>
      <c r="O156" s="15">
        <v>9985.9736256616525</v>
      </c>
      <c r="P156" s="8">
        <f t="shared" si="11"/>
        <v>2775.4781237160951</v>
      </c>
      <c r="R156" s="11">
        <v>1.9082602110530037E-4</v>
      </c>
      <c r="S156" s="13">
        <f t="shared" si="12"/>
        <v>2.3281300486416995E-5</v>
      </c>
    </row>
    <row r="157" spans="1:19" outlineLevel="1">
      <c r="A157" s="1" t="s">
        <v>230</v>
      </c>
      <c r="B157" s="1" t="s">
        <v>231</v>
      </c>
      <c r="C157" s="13">
        <f>+payroll!G157</f>
        <v>4.8254254059241143E-5</v>
      </c>
      <c r="D157" s="13">
        <f>+IFR!T157</f>
        <v>6.6130342194340618E-5</v>
      </c>
      <c r="E157" s="13">
        <f>+claims!R157</f>
        <v>5.4953477542827609E-5</v>
      </c>
      <c r="F157" s="13">
        <f>+costs!L157</f>
        <v>2.519904502496716E-5</v>
      </c>
      <c r="H157" s="11">
        <f t="shared" si="9"/>
        <v>3.7660523178102154E-5</v>
      </c>
      <c r="J157" s="8">
        <f t="shared" si="10"/>
        <v>2244.6824602763368</v>
      </c>
      <c r="L157" s="14">
        <f>+J157/payroll!F157</f>
        <v>3.5322807475638312E-3</v>
      </c>
      <c r="O157" s="15">
        <v>1917.2054297860764</v>
      </c>
      <c r="P157" s="8">
        <f t="shared" si="11"/>
        <v>327.4770304902604</v>
      </c>
      <c r="R157" s="11">
        <v>3.6636656326369337E-5</v>
      </c>
      <c r="S157" s="13">
        <f t="shared" si="12"/>
        <v>1.0238668517328171E-6</v>
      </c>
    </row>
    <row r="158" spans="1:19" outlineLevel="1">
      <c r="A158" s="1" t="s">
        <v>574</v>
      </c>
      <c r="B158" s="1" t="s">
        <v>575</v>
      </c>
      <c r="C158" s="13">
        <f>+payroll!G158</f>
        <v>4.53928910088861E-5</v>
      </c>
      <c r="D158" s="13">
        <f>+IFR!T158</f>
        <v>4.9708713595745969E-5</v>
      </c>
      <c r="E158" s="13">
        <f>+claims!R158</f>
        <v>0</v>
      </c>
      <c r="F158" s="13">
        <f>+costs!L158</f>
        <v>0</v>
      </c>
      <c r="H158" s="11">
        <f t="shared" si="9"/>
        <v>1.1887700575579008E-5</v>
      </c>
      <c r="J158" s="8">
        <f t="shared" si="10"/>
        <v>708.54334255597075</v>
      </c>
      <c r="L158" s="14">
        <f>+J158/payroll!F158</f>
        <v>1.1852623417805579E-3</v>
      </c>
      <c r="O158" s="15">
        <v>597.18146342874695</v>
      </c>
      <c r="P158" s="8">
        <f t="shared" si="11"/>
        <v>111.3618791272238</v>
      </c>
      <c r="R158" s="11">
        <v>1.1411782848204508E-5</v>
      </c>
      <c r="S158" s="13">
        <f t="shared" si="12"/>
        <v>4.7591772737449995E-7</v>
      </c>
    </row>
    <row r="159" spans="1:19" outlineLevel="1">
      <c r="A159" s="1" t="s">
        <v>232</v>
      </c>
      <c r="B159" s="1" t="s">
        <v>233</v>
      </c>
      <c r="C159" s="13">
        <f>+payroll!G159</f>
        <v>4.9645078621143866E-5</v>
      </c>
      <c r="D159" s="13">
        <f>+IFR!T159</f>
        <v>6.5686514394378608E-5</v>
      </c>
      <c r="E159" s="13">
        <f>+claims!R159</f>
        <v>0</v>
      </c>
      <c r="F159" s="13">
        <f>+costs!L159</f>
        <v>0</v>
      </c>
      <c r="H159" s="11">
        <f t="shared" si="9"/>
        <v>1.4416449126940308E-5</v>
      </c>
      <c r="J159" s="8">
        <f t="shared" si="10"/>
        <v>859.2644967164199</v>
      </c>
      <c r="L159" s="14">
        <f>+J159/payroll!F159</f>
        <v>1.3142759860758075E-3</v>
      </c>
      <c r="O159" s="15">
        <v>783.20403540574523</v>
      </c>
      <c r="P159" s="8">
        <f t="shared" si="11"/>
        <v>76.060461310674668</v>
      </c>
      <c r="R159" s="11">
        <v>1.4966563641428654E-5</v>
      </c>
      <c r="S159" s="13">
        <f t="shared" si="12"/>
        <v>-5.5011451448834579E-7</v>
      </c>
    </row>
    <row r="160" spans="1:19" outlineLevel="1">
      <c r="A160" s="1" t="s">
        <v>234</v>
      </c>
      <c r="B160" s="1" t="s">
        <v>235</v>
      </c>
      <c r="C160" s="13">
        <f>+payroll!G160</f>
        <v>2.1548999519384791E-5</v>
      </c>
      <c r="D160" s="13">
        <f>+IFR!T160</f>
        <v>2.2635217798062896E-5</v>
      </c>
      <c r="E160" s="13">
        <f>+claims!R160</f>
        <v>0</v>
      </c>
      <c r="F160" s="13">
        <f>+costs!L160</f>
        <v>0</v>
      </c>
      <c r="H160" s="11">
        <f t="shared" si="9"/>
        <v>5.5230271646809605E-6</v>
      </c>
      <c r="J160" s="8">
        <f t="shared" si="10"/>
        <v>329.18932500113635</v>
      </c>
      <c r="L160" s="14">
        <f>+J160/payroll!F160</f>
        <v>1.1599907860238507E-3</v>
      </c>
      <c r="O160" s="15">
        <v>289.37197424972209</v>
      </c>
      <c r="P160" s="8">
        <f t="shared" si="11"/>
        <v>39.817350751414267</v>
      </c>
      <c r="R160" s="11">
        <v>5.5297264478606258E-6</v>
      </c>
      <c r="S160" s="13">
        <f t="shared" si="12"/>
        <v>-6.6992831796653431E-9</v>
      </c>
    </row>
    <row r="161" spans="1:19" outlineLevel="1">
      <c r="A161" s="1" t="s">
        <v>236</v>
      </c>
      <c r="B161" s="1" t="s">
        <v>237</v>
      </c>
      <c r="C161" s="13">
        <f>+payroll!G161</f>
        <v>4.9667401894575611E-4</v>
      </c>
      <c r="D161" s="13">
        <f>+IFR!T161</f>
        <v>5.7875145115047089E-4</v>
      </c>
      <c r="E161" s="13">
        <f>+claims!R161</f>
        <v>5.4953477542827609E-5</v>
      </c>
      <c r="F161" s="13">
        <f>+costs!L161</f>
        <v>1.7143390875996327E-6</v>
      </c>
      <c r="H161" s="11">
        <f t="shared" si="9"/>
        <v>1.4369980884601231E-4</v>
      </c>
      <c r="J161" s="8">
        <f t="shared" si="10"/>
        <v>8564.9484723372116</v>
      </c>
      <c r="L161" s="14">
        <f>+J161/payroll!F161</f>
        <v>1.3094509032739619E-3</v>
      </c>
      <c r="O161" s="15">
        <v>7999.18736346683</v>
      </c>
      <c r="P161" s="8">
        <f t="shared" si="11"/>
        <v>565.76110887038158</v>
      </c>
      <c r="R161" s="11">
        <v>1.5285971642500041E-4</v>
      </c>
      <c r="S161" s="13">
        <f t="shared" si="12"/>
        <v>-9.1599075789881032E-6</v>
      </c>
    </row>
    <row r="162" spans="1:19" outlineLevel="1">
      <c r="A162" s="1" t="s">
        <v>238</v>
      </c>
      <c r="B162" s="1" t="s">
        <v>239</v>
      </c>
      <c r="C162" s="13">
        <f>+payroll!G162</f>
        <v>2.67389423771181E-5</v>
      </c>
      <c r="D162" s="13">
        <f>+IFR!T162</f>
        <v>3.7281535196809475E-5</v>
      </c>
      <c r="E162" s="13">
        <f>+claims!R162</f>
        <v>0</v>
      </c>
      <c r="F162" s="13">
        <f>+costs!L162</f>
        <v>0</v>
      </c>
      <c r="H162" s="11">
        <f t="shared" si="9"/>
        <v>8.0025596967409469E-6</v>
      </c>
      <c r="J162" s="8">
        <f t="shared" si="10"/>
        <v>476.97705376099213</v>
      </c>
      <c r="L162" s="14">
        <f>+J162/payroll!F162</f>
        <v>1.3545316866499769E-3</v>
      </c>
      <c r="O162" s="15">
        <v>438.71459240494573</v>
      </c>
      <c r="P162" s="8">
        <f t="shared" si="11"/>
        <v>38.262461356046401</v>
      </c>
      <c r="R162" s="11">
        <v>8.3835751232441718E-6</v>
      </c>
      <c r="S162" s="13">
        <f t="shared" si="12"/>
        <v>-3.8101542650322491E-7</v>
      </c>
    </row>
    <row r="163" spans="1:19" outlineLevel="1">
      <c r="A163" s="1" t="s">
        <v>240</v>
      </c>
      <c r="B163" s="1" t="s">
        <v>241</v>
      </c>
      <c r="C163" s="13">
        <f>+payroll!G163</f>
        <v>3.1254852849431507E-5</v>
      </c>
      <c r="D163" s="13">
        <f>+IFR!T163</f>
        <v>3.8169190796733515E-5</v>
      </c>
      <c r="E163" s="13">
        <f>+claims!R163</f>
        <v>5.4953477542827609E-5</v>
      </c>
      <c r="F163" s="13">
        <f>+costs!L163</f>
        <v>0</v>
      </c>
      <c r="H163" s="11">
        <f t="shared" si="9"/>
        <v>1.6921027087194768E-5</v>
      </c>
      <c r="J163" s="8">
        <f t="shared" si="10"/>
        <v>1008.545009660722</v>
      </c>
      <c r="L163" s="14">
        <f>+J163/payroll!F163</f>
        <v>2.4502688216755243E-3</v>
      </c>
      <c r="O163" s="15">
        <v>937.53937442823485</v>
      </c>
      <c r="P163" s="8">
        <f t="shared" si="11"/>
        <v>71.00563523248718</v>
      </c>
      <c r="R163" s="11">
        <v>1.7915820245303164E-5</v>
      </c>
      <c r="S163" s="13">
        <f t="shared" si="12"/>
        <v>-9.9479315810839666E-7</v>
      </c>
    </row>
    <row r="164" spans="1:19" outlineLevel="1">
      <c r="A164" s="1" t="s">
        <v>242</v>
      </c>
      <c r="B164" s="1" t="s">
        <v>243</v>
      </c>
      <c r="C164" s="13">
        <f>+payroll!G164</f>
        <v>3.5979278920401331E-5</v>
      </c>
      <c r="D164" s="13">
        <f>+IFR!T164</f>
        <v>5.5922302795214213E-5</v>
      </c>
      <c r="E164" s="13">
        <f>+claims!R164</f>
        <v>0</v>
      </c>
      <c r="F164" s="13">
        <f>+costs!L164</f>
        <v>0</v>
      </c>
      <c r="H164" s="11">
        <f t="shared" si="9"/>
        <v>1.1487697714451942E-5</v>
      </c>
      <c r="J164" s="8">
        <f t="shared" si="10"/>
        <v>684.70194762403969</v>
      </c>
      <c r="L164" s="14">
        <f>+J164/payroll!F164</f>
        <v>1.4450571250555384E-3</v>
      </c>
      <c r="O164" s="15">
        <v>600.83234763678433</v>
      </c>
      <c r="P164" s="8">
        <f t="shared" si="11"/>
        <v>83.869599987255356</v>
      </c>
      <c r="R164" s="11">
        <v>1.1481549075620295E-5</v>
      </c>
      <c r="S164" s="13">
        <f t="shared" si="12"/>
        <v>6.1486388316468797E-9</v>
      </c>
    </row>
    <row r="165" spans="1:19" outlineLevel="1">
      <c r="A165" s="1" t="s">
        <v>483</v>
      </c>
      <c r="B165" s="1" t="s">
        <v>484</v>
      </c>
      <c r="C165" s="13">
        <f>+payroll!G165</f>
        <v>3.756228151512116E-6</v>
      </c>
      <c r="D165" s="13">
        <f>+IFR!T165</f>
        <v>2.5742012397797018E-5</v>
      </c>
      <c r="E165" s="13">
        <f>+claims!R165</f>
        <v>0</v>
      </c>
      <c r="F165" s="13">
        <f>+costs!L165</f>
        <v>0</v>
      </c>
      <c r="H165" s="11">
        <f t="shared" si="9"/>
        <v>3.6872800686636418E-6</v>
      </c>
      <c r="J165" s="8">
        <f t="shared" si="10"/>
        <v>219.77317885664323</v>
      </c>
      <c r="L165" s="14">
        <f>+J165/payroll!F165</f>
        <v>4.44281914208645E-3</v>
      </c>
      <c r="O165" s="15">
        <v>171.62501855388891</v>
      </c>
      <c r="P165" s="8">
        <f t="shared" si="11"/>
        <v>48.14816030275432</v>
      </c>
      <c r="R165" s="11">
        <v>3.2796521040873452E-6</v>
      </c>
      <c r="S165" s="13">
        <f t="shared" si="12"/>
        <v>4.0762796457629658E-7</v>
      </c>
    </row>
    <row r="166" spans="1:19" outlineLevel="1">
      <c r="A166" s="1" t="s">
        <v>244</v>
      </c>
      <c r="B166" s="1" t="s">
        <v>245</v>
      </c>
      <c r="C166" s="13">
        <f>+payroll!G166</f>
        <v>2.2204112995210042E-3</v>
      </c>
      <c r="D166" s="13">
        <f>+IFR!T166</f>
        <v>2.6705118723714598E-3</v>
      </c>
      <c r="E166" s="13">
        <f>+claims!R166</f>
        <v>3.8467434279979332E-4</v>
      </c>
      <c r="F166" s="13">
        <f>+costs!L166</f>
        <v>4.6954625591381834E-4</v>
      </c>
      <c r="H166" s="11">
        <f t="shared" si="9"/>
        <v>9.5079430145481795E-4</v>
      </c>
      <c r="J166" s="8">
        <f t="shared" si="10"/>
        <v>56670.250748063903</v>
      </c>
      <c r="L166" s="14">
        <f>+J166/payroll!F166</f>
        <v>1.9380171376296275E-3</v>
      </c>
      <c r="O166" s="15">
        <v>46592.250379609381</v>
      </c>
      <c r="P166" s="8">
        <f t="shared" si="11"/>
        <v>10078.000368454523</v>
      </c>
      <c r="R166" s="11">
        <v>8.9035021396761168E-4</v>
      </c>
      <c r="S166" s="13">
        <f t="shared" si="12"/>
        <v>6.0444087487206274E-5</v>
      </c>
    </row>
    <row r="167" spans="1:19" outlineLevel="1">
      <c r="A167" s="1" t="s">
        <v>246</v>
      </c>
      <c r="B167" s="1" t="s">
        <v>247</v>
      </c>
      <c r="C167" s="13">
        <f>+payroll!G167</f>
        <v>4.2371454287312566E-5</v>
      </c>
      <c r="D167" s="13">
        <f>+IFR!T167</f>
        <v>5.1484024795594035E-5</v>
      </c>
      <c r="E167" s="13">
        <f>+claims!R167</f>
        <v>0</v>
      </c>
      <c r="F167" s="13">
        <f>+costs!L167</f>
        <v>0</v>
      </c>
      <c r="H167" s="11">
        <f t="shared" si="9"/>
        <v>1.1731934885363324E-5</v>
      </c>
      <c r="J167" s="8">
        <f t="shared" si="10"/>
        <v>699.25923062033826</v>
      </c>
      <c r="L167" s="14">
        <f>+J167/payroll!F167</f>
        <v>1.2531433257574531E-3</v>
      </c>
      <c r="O167" s="15">
        <v>557.22532872881175</v>
      </c>
      <c r="P167" s="8">
        <f t="shared" si="11"/>
        <v>142.03390189152651</v>
      </c>
      <c r="R167" s="11">
        <v>1.0648244860887738E-5</v>
      </c>
      <c r="S167" s="13">
        <f t="shared" si="12"/>
        <v>1.0836900244755867E-6</v>
      </c>
    </row>
    <row r="168" spans="1:19" outlineLevel="1">
      <c r="A168" s="1" t="s">
        <v>248</v>
      </c>
      <c r="B168" s="1" t="s">
        <v>249</v>
      </c>
      <c r="C168" s="13">
        <f>+payroll!G168</f>
        <v>3.5689349487498142E-5</v>
      </c>
      <c r="D168" s="13">
        <f>+IFR!T168</f>
        <v>4.7045746795973864E-5</v>
      </c>
      <c r="E168" s="13">
        <f>+claims!R168</f>
        <v>0</v>
      </c>
      <c r="F168" s="13">
        <f>+costs!L168</f>
        <v>0</v>
      </c>
      <c r="H168" s="11">
        <f t="shared" si="9"/>
        <v>1.0341887035434002E-5</v>
      </c>
      <c r="J168" s="8">
        <f t="shared" si="10"/>
        <v>616.40812382808201</v>
      </c>
      <c r="L168" s="14">
        <f>+J168/payroll!F168</f>
        <v>1.3114919502917955E-3</v>
      </c>
      <c r="O168" s="15">
        <v>531.96964113151932</v>
      </c>
      <c r="P168" s="8">
        <f t="shared" si="11"/>
        <v>84.438482696562687</v>
      </c>
      <c r="R168" s="11">
        <v>1.0165623680907356E-5</v>
      </c>
      <c r="S168" s="13">
        <f t="shared" si="12"/>
        <v>1.7626335452664544E-7</v>
      </c>
    </row>
    <row r="169" spans="1:19" outlineLevel="1">
      <c r="A169" s="1" t="s">
        <v>250</v>
      </c>
      <c r="B169" s="1" t="s">
        <v>251</v>
      </c>
      <c r="C169" s="13">
        <f>+payroll!G169</f>
        <v>4.6868110710545843E-4</v>
      </c>
      <c r="D169" s="13">
        <f>+IFR!T169</f>
        <v>5.4502053835335756E-4</v>
      </c>
      <c r="E169" s="13">
        <f>+claims!R169</f>
        <v>2.1981391017131044E-4</v>
      </c>
      <c r="F169" s="13">
        <f>+costs!L169</f>
        <v>1.3264600839897613E-5</v>
      </c>
      <c r="H169" s="11">
        <f t="shared" si="9"/>
        <v>1.6764355271198713E-4</v>
      </c>
      <c r="J169" s="8">
        <f t="shared" si="10"/>
        <v>9992.0688985492852</v>
      </c>
      <c r="L169" s="14">
        <f>+J169/payroll!F169</f>
        <v>1.6188771027467695E-3</v>
      </c>
      <c r="O169" s="15">
        <v>8682.7218922842294</v>
      </c>
      <c r="P169" s="8">
        <f t="shared" si="11"/>
        <v>1309.3470062650558</v>
      </c>
      <c r="R169" s="11">
        <v>1.6592165503127908E-4</v>
      </c>
      <c r="S169" s="13">
        <f t="shared" si="12"/>
        <v>1.7218976807080531E-6</v>
      </c>
    </row>
    <row r="170" spans="1:19" outlineLevel="1">
      <c r="A170" s="1" t="s">
        <v>252</v>
      </c>
      <c r="B170" s="1" t="s">
        <v>253</v>
      </c>
      <c r="C170" s="13">
        <f>+payroll!G170</f>
        <v>3.3101719161656889E-5</v>
      </c>
      <c r="D170" s="13">
        <f>+IFR!T170</f>
        <v>3.6393879596885436E-5</v>
      </c>
      <c r="E170" s="13">
        <f>+claims!R170</f>
        <v>0</v>
      </c>
      <c r="F170" s="13">
        <f>+costs!L170</f>
        <v>0</v>
      </c>
      <c r="H170" s="11">
        <f t="shared" si="9"/>
        <v>8.6869498448177906E-6</v>
      </c>
      <c r="J170" s="8">
        <f t="shared" si="10"/>
        <v>517.76880150461534</v>
      </c>
      <c r="L170" s="14">
        <f>+J170/payroll!F170</f>
        <v>1.1877395991826615E-3</v>
      </c>
      <c r="O170" s="15">
        <v>474.75146456316457</v>
      </c>
      <c r="P170" s="8">
        <f t="shared" si="11"/>
        <v>43.017336941450765</v>
      </c>
      <c r="R170" s="11">
        <v>9.0722183326916263E-6</v>
      </c>
      <c r="S170" s="13">
        <f t="shared" si="12"/>
        <v>-3.8526848787383569E-7</v>
      </c>
    </row>
    <row r="171" spans="1:19" outlineLevel="1">
      <c r="A171" s="1" t="s">
        <v>254</v>
      </c>
      <c r="B171" s="1" t="s">
        <v>255</v>
      </c>
      <c r="C171" s="13">
        <f>+payroll!G171</f>
        <v>1.6383810403171483E-4</v>
      </c>
      <c r="D171" s="13">
        <f>+IFR!T171</f>
        <v>1.5800269678647826E-4</v>
      </c>
      <c r="E171" s="13">
        <f>+claims!R171</f>
        <v>0</v>
      </c>
      <c r="F171" s="13">
        <f>+costs!L171</f>
        <v>0</v>
      </c>
      <c r="H171" s="11">
        <f t="shared" si="9"/>
        <v>4.0230100102274139E-5</v>
      </c>
      <c r="J171" s="8">
        <f t="shared" si="10"/>
        <v>2397.8371104319517</v>
      </c>
      <c r="L171" s="14">
        <f>+J171/payroll!F171</f>
        <v>1.1113239436342196E-3</v>
      </c>
      <c r="O171" s="15">
        <v>2059.0136101684266</v>
      </c>
      <c r="P171" s="8">
        <f t="shared" si="11"/>
        <v>338.82350026352515</v>
      </c>
      <c r="R171" s="11">
        <v>3.934652637379334E-5</v>
      </c>
      <c r="S171" s="13">
        <f t="shared" si="12"/>
        <v>8.8357372848079865E-7</v>
      </c>
    </row>
    <row r="172" spans="1:19" outlineLevel="1">
      <c r="A172" s="1" t="s">
        <v>256</v>
      </c>
      <c r="B172" s="1" t="s">
        <v>257</v>
      </c>
      <c r="C172" s="13">
        <f>+payroll!G172</f>
        <v>3.9798571091036731E-4</v>
      </c>
      <c r="D172" s="13">
        <f>+IFR!T172</f>
        <v>1.8640767598404739E-4</v>
      </c>
      <c r="E172" s="13">
        <f>+claims!R172</f>
        <v>5.4953477542827609E-5</v>
      </c>
      <c r="F172" s="13">
        <f>+costs!L172</f>
        <v>1.4587712265598558E-5</v>
      </c>
      <c r="H172" s="11">
        <f t="shared" si="9"/>
        <v>9.0044822352585124E-5</v>
      </c>
      <c r="J172" s="8">
        <f t="shared" si="10"/>
        <v>5366.947039415295</v>
      </c>
      <c r="L172" s="14">
        <f>+J172/payroll!F172</f>
        <v>1.0239900524656117E-3</v>
      </c>
      <c r="O172" s="15">
        <v>2817.8435201882835</v>
      </c>
      <c r="P172" s="8">
        <f t="shared" si="11"/>
        <v>2549.1035192270115</v>
      </c>
      <c r="R172" s="11">
        <v>5.3847314965169968E-5</v>
      </c>
      <c r="S172" s="13">
        <f t="shared" si="12"/>
        <v>3.6197507387415156E-5</v>
      </c>
    </row>
    <row r="173" spans="1:19" outlineLevel="1">
      <c r="A173" s="1" t="s">
        <v>258</v>
      </c>
      <c r="B173" s="1" t="s">
        <v>259</v>
      </c>
      <c r="C173" s="13">
        <f>+payroll!G173</f>
        <v>3.9034662515201074E-4</v>
      </c>
      <c r="D173" s="13">
        <f>+IFR!T173</f>
        <v>7.2610228073786076E-4</v>
      </c>
      <c r="E173" s="13">
        <f>+claims!R173</f>
        <v>4.3962782034262087E-4</v>
      </c>
      <c r="F173" s="13">
        <f>+costs!L173</f>
        <v>7.892074366015552E-5</v>
      </c>
      <c r="H173" s="11">
        <f t="shared" si="9"/>
        <v>2.528527324837204E-4</v>
      </c>
      <c r="J173" s="8">
        <f t="shared" si="10"/>
        <v>15070.796838243868</v>
      </c>
      <c r="L173" s="14">
        <f>+J173/payroll!F173</f>
        <v>2.9317146289564193E-3</v>
      </c>
      <c r="O173" s="15">
        <v>17988.063466423289</v>
      </c>
      <c r="P173" s="8">
        <f t="shared" si="11"/>
        <v>-2917.2666281794209</v>
      </c>
      <c r="R173" s="11">
        <v>3.4374120214639923E-4</v>
      </c>
      <c r="S173" s="13">
        <f t="shared" si="12"/>
        <v>-9.0888469662678826E-5</v>
      </c>
    </row>
    <row r="174" spans="1:19" outlineLevel="1">
      <c r="A174" s="1" t="s">
        <v>260</v>
      </c>
      <c r="B174" s="1" t="s">
        <v>261</v>
      </c>
      <c r="C174" s="13">
        <f>+payroll!G174</f>
        <v>2.8496792096386074E-5</v>
      </c>
      <c r="D174" s="13">
        <f>+IFR!T174</f>
        <v>3.1955601597265265E-5</v>
      </c>
      <c r="E174" s="13">
        <f>+claims!R174</f>
        <v>0</v>
      </c>
      <c r="F174" s="13">
        <f>+costs!L174</f>
        <v>0</v>
      </c>
      <c r="H174" s="11">
        <f t="shared" si="9"/>
        <v>7.5565492117064173E-6</v>
      </c>
      <c r="J174" s="8">
        <f t="shared" si="10"/>
        <v>450.3934636148395</v>
      </c>
      <c r="L174" s="14">
        <f>+J174/payroll!F174</f>
        <v>1.2001402820603472E-3</v>
      </c>
      <c r="O174" s="15">
        <v>418.40361842358357</v>
      </c>
      <c r="P174" s="8">
        <f t="shared" si="11"/>
        <v>31.989845191255938</v>
      </c>
      <c r="R174" s="11">
        <v>7.99544448171348E-6</v>
      </c>
      <c r="S174" s="13">
        <f t="shared" si="12"/>
        <v>-4.3889527000706271E-7</v>
      </c>
    </row>
    <row r="175" spans="1:19" outlineLevel="1">
      <c r="A175" s="1" t="s">
        <v>262</v>
      </c>
      <c r="B175" s="1" t="s">
        <v>263</v>
      </c>
      <c r="C175" s="13">
        <f>+payroll!G175</f>
        <v>3.773657824519529E-5</v>
      </c>
      <c r="D175" s="13">
        <f>+IFR!T175</f>
        <v>5.3259335995442108E-5</v>
      </c>
      <c r="E175" s="13">
        <f>+claims!R175</f>
        <v>0</v>
      </c>
      <c r="F175" s="13">
        <f>+costs!L175</f>
        <v>0</v>
      </c>
      <c r="H175" s="11">
        <f t="shared" si="9"/>
        <v>1.1374489280079675E-5</v>
      </c>
      <c r="J175" s="8">
        <f t="shared" si="10"/>
        <v>677.95437840443492</v>
      </c>
      <c r="L175" s="14">
        <f>+J175/payroll!F175</f>
        <v>1.364186851800915E-3</v>
      </c>
      <c r="O175" s="15">
        <v>612.65519880471925</v>
      </c>
      <c r="P175" s="8">
        <f t="shared" si="11"/>
        <v>65.299179599715671</v>
      </c>
      <c r="R175" s="11">
        <v>1.1707476734862204E-5</v>
      </c>
      <c r="S175" s="13">
        <f t="shared" si="12"/>
        <v>-3.3298745478252932E-7</v>
      </c>
    </row>
    <row r="176" spans="1:19" outlineLevel="1">
      <c r="A176" s="1" t="s">
        <v>264</v>
      </c>
      <c r="B176" s="1" t="s">
        <v>265</v>
      </c>
      <c r="C176" s="13">
        <f>+payroll!G176</f>
        <v>4.5765195726212913E-5</v>
      </c>
      <c r="D176" s="13">
        <f>+IFR!T176</f>
        <v>4.2607468796353686E-5</v>
      </c>
      <c r="E176" s="13">
        <f>+claims!R176</f>
        <v>0</v>
      </c>
      <c r="F176" s="13">
        <f>+costs!L176</f>
        <v>0</v>
      </c>
      <c r="H176" s="11">
        <f t="shared" si="9"/>
        <v>1.1046583065320825E-5</v>
      </c>
      <c r="J176" s="8">
        <f t="shared" si="10"/>
        <v>658.41016428388411</v>
      </c>
      <c r="L176" s="14">
        <f>+J176/payroll!F176</f>
        <v>1.092438784345041E-3</v>
      </c>
      <c r="O176" s="15">
        <v>585.79268911796669</v>
      </c>
      <c r="P176" s="8">
        <f t="shared" si="11"/>
        <v>72.617475165917426</v>
      </c>
      <c r="R176" s="11">
        <v>1.1194150139721519E-5</v>
      </c>
      <c r="S176" s="13">
        <f t="shared" si="12"/>
        <v>-1.4756707440069388E-7</v>
      </c>
    </row>
    <row r="177" spans="1:19" outlineLevel="1">
      <c r="A177" s="1" t="s">
        <v>266</v>
      </c>
      <c r="B177" s="1" t="s">
        <v>267</v>
      </c>
      <c r="C177" s="13">
        <f>+payroll!G177</f>
        <v>9.2445707713807954E-5</v>
      </c>
      <c r="D177" s="13">
        <f>+IFR!T177</f>
        <v>1.0829398319073228E-4</v>
      </c>
      <c r="E177" s="13">
        <f>+claims!R177</f>
        <v>0</v>
      </c>
      <c r="F177" s="13">
        <f>+costs!L177</f>
        <v>0</v>
      </c>
      <c r="H177" s="11">
        <f t="shared" si="9"/>
        <v>2.5092461363067531E-5</v>
      </c>
      <c r="J177" s="8">
        <f t="shared" si="10"/>
        <v>1495.5875052630572</v>
      </c>
      <c r="L177" s="14">
        <f>+J177/payroll!F177</f>
        <v>1.2284598993062895E-3</v>
      </c>
      <c r="O177" s="15">
        <v>1275.3582927777754</v>
      </c>
      <c r="P177" s="8">
        <f t="shared" si="11"/>
        <v>220.22921248528178</v>
      </c>
      <c r="R177" s="11">
        <v>2.4371339001839822E-5</v>
      </c>
      <c r="S177" s="13">
        <f t="shared" si="12"/>
        <v>7.2112236122770943E-7</v>
      </c>
    </row>
    <row r="178" spans="1:19" outlineLevel="1">
      <c r="A178" s="1" t="s">
        <v>268</v>
      </c>
      <c r="B178" s="1" t="s">
        <v>269</v>
      </c>
      <c r="C178" s="13">
        <f>+payroll!G178</f>
        <v>7.838478021248939E-6</v>
      </c>
      <c r="D178" s="13">
        <f>+IFR!T178</f>
        <v>1.3314833998860527E-5</v>
      </c>
      <c r="E178" s="13">
        <f>+claims!R178</f>
        <v>0</v>
      </c>
      <c r="F178" s="13">
        <f>+costs!L178</f>
        <v>0</v>
      </c>
      <c r="H178" s="11">
        <f t="shared" si="9"/>
        <v>2.6441640025136832E-6</v>
      </c>
      <c r="J178" s="8">
        <f t="shared" si="10"/>
        <v>157.60026833582722</v>
      </c>
      <c r="L178" s="14">
        <f>+J178/payroll!F178</f>
        <v>1.5267260479879781E-3</v>
      </c>
      <c r="O178" s="15">
        <v>142.00904305056525</v>
      </c>
      <c r="P178" s="8">
        <f t="shared" si="11"/>
        <v>15.59122528526197</v>
      </c>
      <c r="R178" s="11">
        <v>2.7137084136365464E-6</v>
      </c>
      <c r="S178" s="13">
        <f t="shared" si="12"/>
        <v>-6.9544411122863174E-8</v>
      </c>
    </row>
    <row r="179" spans="1:19" outlineLevel="1">
      <c r="A179" s="1" t="s">
        <v>270</v>
      </c>
      <c r="B179" s="1" t="s">
        <v>271</v>
      </c>
      <c r="C179" s="13">
        <f>+payroll!G179</f>
        <v>3.1219830258111557E-4</v>
      </c>
      <c r="D179" s="13">
        <f>+IFR!T179</f>
        <v>4.8554761315844727E-4</v>
      </c>
      <c r="E179" s="13">
        <f>+claims!R179</f>
        <v>4.9458129788544842E-4</v>
      </c>
      <c r="F179" s="13">
        <f>+costs!L179</f>
        <v>6.7745531636205066E-5</v>
      </c>
      <c r="H179" s="11">
        <f t="shared" si="9"/>
        <v>2.1455275313198566E-4</v>
      </c>
      <c r="J179" s="8">
        <f t="shared" si="10"/>
        <v>12788.000832643682</v>
      </c>
      <c r="L179" s="14">
        <f>+J179/payroll!F179</f>
        <v>3.1103411492291403E-3</v>
      </c>
      <c r="O179" s="15">
        <v>12256.793444814917</v>
      </c>
      <c r="P179" s="8">
        <f t="shared" si="11"/>
        <v>531.20738782876469</v>
      </c>
      <c r="R179" s="11">
        <v>2.3422003825176202E-4</v>
      </c>
      <c r="S179" s="13">
        <f t="shared" si="12"/>
        <v>-1.9667285119776354E-5</v>
      </c>
    </row>
    <row r="180" spans="1:19" outlineLevel="1">
      <c r="A180" s="1" t="s">
        <v>272</v>
      </c>
      <c r="B180" s="1" t="s">
        <v>273</v>
      </c>
      <c r="C180" s="13">
        <f>+payroll!G180</f>
        <v>2.4040300194176682E-4</v>
      </c>
      <c r="D180" s="13">
        <f>+IFR!T180</f>
        <v>3.0357821517402003E-4</v>
      </c>
      <c r="E180" s="13">
        <f>+claims!R180</f>
        <v>2.7476738771413806E-4</v>
      </c>
      <c r="F180" s="13">
        <f>+costs!L180</f>
        <v>8.7600900835456399E-6</v>
      </c>
      <c r="H180" s="11">
        <f t="shared" si="9"/>
        <v>1.1446881434672146E-4</v>
      </c>
      <c r="J180" s="8">
        <f t="shared" si="10"/>
        <v>6822.6917241053143</v>
      </c>
      <c r="L180" s="14">
        <f>+J180/payroll!F180</f>
        <v>2.1550223060562675E-3</v>
      </c>
      <c r="O180" s="15">
        <v>4982.943610920518</v>
      </c>
      <c r="P180" s="8">
        <f t="shared" si="11"/>
        <v>1839.7481131847962</v>
      </c>
      <c r="R180" s="11">
        <v>9.5221090933037306E-5</v>
      </c>
      <c r="S180" s="13">
        <f t="shared" si="12"/>
        <v>1.9247723413684154E-5</v>
      </c>
    </row>
    <row r="181" spans="1:19" outlineLevel="1">
      <c r="A181" s="1" t="s">
        <v>274</v>
      </c>
      <c r="B181" s="1" t="s">
        <v>275</v>
      </c>
      <c r="C181" s="13">
        <f>+payroll!G181</f>
        <v>1.3565546150933324E-5</v>
      </c>
      <c r="D181" s="13">
        <f>+IFR!T181</f>
        <v>1.5090145198708598E-5</v>
      </c>
      <c r="E181" s="13">
        <f>+claims!R181</f>
        <v>0</v>
      </c>
      <c r="F181" s="13">
        <f>+costs!L181</f>
        <v>0</v>
      </c>
      <c r="H181" s="11">
        <f t="shared" si="9"/>
        <v>3.5819614187052403E-6</v>
      </c>
      <c r="J181" s="8">
        <f t="shared" si="10"/>
        <v>213.49586493873497</v>
      </c>
      <c r="L181" s="14">
        <f>+J181/payroll!F181</f>
        <v>1.1950555476797587E-3</v>
      </c>
      <c r="O181" s="15">
        <v>175.43172545026667</v>
      </c>
      <c r="P181" s="8">
        <f t="shared" si="11"/>
        <v>38.0641394884683</v>
      </c>
      <c r="R181" s="11">
        <v>3.3523960104685066E-6</v>
      </c>
      <c r="S181" s="13">
        <f t="shared" si="12"/>
        <v>2.2956540823673361E-7</v>
      </c>
    </row>
    <row r="182" spans="1:19" outlineLevel="1">
      <c r="A182" s="1" t="s">
        <v>276</v>
      </c>
      <c r="B182" s="1" t="s">
        <v>277</v>
      </c>
      <c r="C182" s="13">
        <f>+payroll!G182</f>
        <v>1.6414744648139161E-4</v>
      </c>
      <c r="D182" s="13">
        <f>+IFR!T182</f>
        <v>1.9839102658302185E-4</v>
      </c>
      <c r="E182" s="13">
        <f>+claims!R182</f>
        <v>0</v>
      </c>
      <c r="F182" s="13">
        <f>+costs!L182</f>
        <v>0</v>
      </c>
      <c r="H182" s="11">
        <f t="shared" si="9"/>
        <v>4.5317309133051683E-5</v>
      </c>
      <c r="J182" s="8">
        <f t="shared" si="10"/>
        <v>2701.0503406131365</v>
      </c>
      <c r="L182" s="14">
        <f>+J182/payroll!F182</f>
        <v>1.2494948052796686E-3</v>
      </c>
      <c r="O182" s="15">
        <v>2392.8602735682871</v>
      </c>
      <c r="P182" s="8">
        <f t="shared" si="11"/>
        <v>308.19006704484946</v>
      </c>
      <c r="R182" s="11">
        <v>4.5726137699039036E-5</v>
      </c>
      <c r="S182" s="13">
        <f t="shared" si="12"/>
        <v>-4.0882856598735282E-7</v>
      </c>
    </row>
    <row r="183" spans="1:19" outlineLevel="1">
      <c r="A183" s="1" t="s">
        <v>278</v>
      </c>
      <c r="B183" s="1" t="s">
        <v>279</v>
      </c>
      <c r="C183" s="13">
        <f>+payroll!G183</f>
        <v>1.1342503730937516E-4</v>
      </c>
      <c r="D183" s="13">
        <f>+IFR!T183</f>
        <v>1.8108174238450317E-4</v>
      </c>
      <c r="E183" s="13">
        <f>+claims!R183</f>
        <v>1.0990695508565522E-4</v>
      </c>
      <c r="F183" s="13">
        <f>+costs!L183</f>
        <v>2.1202799712161474E-4</v>
      </c>
      <c r="H183" s="11">
        <f t="shared" si="9"/>
        <v>1.8051618899755191E-4</v>
      </c>
      <c r="J183" s="8">
        <f t="shared" si="10"/>
        <v>10759.317424308616</v>
      </c>
      <c r="L183" s="14">
        <f>+J183/payroll!F183</f>
        <v>7.202971513532384E-3</v>
      </c>
      <c r="O183" s="15">
        <v>6338.0906527181733</v>
      </c>
      <c r="P183" s="8">
        <f t="shared" si="11"/>
        <v>4421.2267715904427</v>
      </c>
      <c r="R183" s="11">
        <v>1.2111714550845991E-4</v>
      </c>
      <c r="S183" s="13">
        <f t="shared" si="12"/>
        <v>5.9399043489091998E-5</v>
      </c>
    </row>
    <row r="184" spans="1:19" outlineLevel="1">
      <c r="A184" s="1" t="s">
        <v>280</v>
      </c>
      <c r="B184" s="1" t="s">
        <v>281</v>
      </c>
      <c r="C184" s="13">
        <f>+payroll!G184</f>
        <v>1.160840770469371E-4</v>
      </c>
      <c r="D184" s="13">
        <f>+IFR!T184</f>
        <v>1.5711504118655421E-4</v>
      </c>
      <c r="E184" s="13">
        <f>+claims!R184</f>
        <v>5.4953477542827609E-5</v>
      </c>
      <c r="F184" s="13">
        <f>+costs!L184</f>
        <v>1.6399727801466804E-6</v>
      </c>
      <c r="H184" s="11">
        <f t="shared" si="9"/>
        <v>4.3376895078698564E-5</v>
      </c>
      <c r="J184" s="8">
        <f t="shared" si="10"/>
        <v>2585.3957233662704</v>
      </c>
      <c r="L184" s="14">
        <f>+J184/payroll!F184</f>
        <v>1.6911817404667985E-3</v>
      </c>
      <c r="O184" s="15">
        <v>2214.4434817543079</v>
      </c>
      <c r="P184" s="8">
        <f t="shared" si="11"/>
        <v>370.95224161196256</v>
      </c>
      <c r="R184" s="11">
        <v>4.2316698844449777E-5</v>
      </c>
      <c r="S184" s="13">
        <f t="shared" si="12"/>
        <v>1.0601962342487873E-6</v>
      </c>
    </row>
    <row r="185" spans="1:19" outlineLevel="1">
      <c r="A185" s="1" t="s">
        <v>282</v>
      </c>
      <c r="B185" s="1" t="s">
        <v>283</v>
      </c>
      <c r="C185" s="13">
        <f>+payroll!G185</f>
        <v>4.0993286140624641E-5</v>
      </c>
      <c r="D185" s="13">
        <f>+IFR!T185</f>
        <v>5.1484024795594035E-5</v>
      </c>
      <c r="E185" s="13">
        <f>+claims!R185</f>
        <v>0</v>
      </c>
      <c r="F185" s="13">
        <f>+costs!L185</f>
        <v>0</v>
      </c>
      <c r="H185" s="11">
        <f t="shared" si="9"/>
        <v>1.1559663867027335E-5</v>
      </c>
      <c r="J185" s="8">
        <f t="shared" si="10"/>
        <v>688.99135060592619</v>
      </c>
      <c r="L185" s="14">
        <f>+J185/payroll!F185</f>
        <v>1.2762534925137043E-3</v>
      </c>
      <c r="O185" s="15">
        <v>626.8588364431248</v>
      </c>
      <c r="P185" s="8">
        <f t="shared" si="11"/>
        <v>62.132514162801385</v>
      </c>
      <c r="R185" s="11">
        <v>1.1978899808601679E-5</v>
      </c>
      <c r="S185" s="13">
        <f t="shared" si="12"/>
        <v>-4.1923594157434338E-7</v>
      </c>
    </row>
    <row r="186" spans="1:19" outlineLevel="1">
      <c r="A186" s="1" t="s">
        <v>284</v>
      </c>
      <c r="B186" s="1" t="s">
        <v>285</v>
      </c>
      <c r="C186" s="13">
        <f>+payroll!G186</f>
        <v>7.9502687200673264E-5</v>
      </c>
      <c r="D186" s="13">
        <f>+IFR!T186</f>
        <v>9.5422976991833784E-5</v>
      </c>
      <c r="E186" s="13">
        <f>+claims!R186</f>
        <v>0</v>
      </c>
      <c r="F186" s="13">
        <f>+costs!L186</f>
        <v>0</v>
      </c>
      <c r="H186" s="11">
        <f t="shared" si="9"/>
        <v>2.1865708024063381E-5</v>
      </c>
      <c r="J186" s="8">
        <f t="shared" si="10"/>
        <v>1303.2631291664391</v>
      </c>
      <c r="L186" s="14">
        <f>+J186/payroll!F186</f>
        <v>1.2447616747541482E-3</v>
      </c>
      <c r="O186" s="15">
        <v>1103.2077605199652</v>
      </c>
      <c r="P186" s="8">
        <f t="shared" si="11"/>
        <v>200.05536864647388</v>
      </c>
      <c r="R186" s="11">
        <v>2.1081644643194752E-5</v>
      </c>
      <c r="S186" s="13">
        <f t="shared" si="12"/>
        <v>7.840633808686293E-7</v>
      </c>
    </row>
    <row r="187" spans="1:19" outlineLevel="1">
      <c r="A187" s="1" t="s">
        <v>286</v>
      </c>
      <c r="B187" s="1" t="s">
        <v>287</v>
      </c>
      <c r="C187" s="13">
        <f>+payroll!G187</f>
        <v>2.4537813012655615E-3</v>
      </c>
      <c r="D187" s="13">
        <f>+IFR!T187</f>
        <v>3.0473216745392122E-3</v>
      </c>
      <c r="E187" s="13">
        <f>+claims!R187</f>
        <v>4.3962782034262087E-4</v>
      </c>
      <c r="F187" s="13">
        <f>+costs!L187</f>
        <v>1.4842506021215724E-4</v>
      </c>
      <c r="H187" s="11">
        <f t="shared" si="9"/>
        <v>8.4263708115428428E-4</v>
      </c>
      <c r="J187" s="8">
        <f t="shared" si="10"/>
        <v>50223.749348900754</v>
      </c>
      <c r="L187" s="14">
        <f>+J187/payroll!F187</f>
        <v>1.5542081640448928E-3</v>
      </c>
      <c r="O187" s="15">
        <v>40056.166420568064</v>
      </c>
      <c r="P187" s="8">
        <f t="shared" si="11"/>
        <v>10167.582928332689</v>
      </c>
      <c r="R187" s="11">
        <v>7.6544953404704039E-4</v>
      </c>
      <c r="S187" s="13">
        <f t="shared" si="12"/>
        <v>7.7187547107243886E-5</v>
      </c>
    </row>
    <row r="188" spans="1:19" outlineLevel="1">
      <c r="A188" s="1" t="s">
        <v>288</v>
      </c>
      <c r="B188" s="1" t="s">
        <v>289</v>
      </c>
      <c r="C188" s="13">
        <f>+payroll!G188</f>
        <v>5.3390619071269158E-5</v>
      </c>
      <c r="D188" s="13">
        <f>+IFR!T188</f>
        <v>7.3231586993732894E-5</v>
      </c>
      <c r="E188" s="13">
        <f>+claims!R188</f>
        <v>0</v>
      </c>
      <c r="F188" s="13">
        <f>+costs!L188</f>
        <v>0</v>
      </c>
      <c r="H188" s="11">
        <f t="shared" si="9"/>
        <v>1.5827775758125255E-5</v>
      </c>
      <c r="J188" s="8">
        <f t="shared" si="10"/>
        <v>943.38388400586086</v>
      </c>
      <c r="L188" s="14">
        <f>+J188/payroll!F188</f>
        <v>1.3417123085035963E-3</v>
      </c>
      <c r="O188" s="15">
        <v>834.10655810671415</v>
      </c>
      <c r="P188" s="8">
        <f t="shared" si="11"/>
        <v>109.27732589914672</v>
      </c>
      <c r="R188" s="11">
        <v>1.5939280597768956E-5</v>
      </c>
      <c r="S188" s="13">
        <f t="shared" si="12"/>
        <v>-1.1150483964370098E-7</v>
      </c>
    </row>
    <row r="189" spans="1:19" outlineLevel="1">
      <c r="A189" s="1" t="s">
        <v>290</v>
      </c>
      <c r="B189" s="1" t="s">
        <v>291</v>
      </c>
      <c r="C189" s="13">
        <f>+payroll!G189</f>
        <v>7.1477626971409116E-6</v>
      </c>
      <c r="D189" s="13">
        <f>+IFR!T189</f>
        <v>1.7753111998480705E-5</v>
      </c>
      <c r="E189" s="13">
        <f>+claims!R189</f>
        <v>0</v>
      </c>
      <c r="F189" s="13">
        <f>+costs!L189</f>
        <v>0</v>
      </c>
      <c r="H189" s="11">
        <f t="shared" si="9"/>
        <v>3.1126093369527021E-6</v>
      </c>
      <c r="J189" s="8">
        <f t="shared" si="10"/>
        <v>185.52104417956144</v>
      </c>
      <c r="L189" s="14">
        <f>+J189/payroll!F189</f>
        <v>1.9708744615123267E-3</v>
      </c>
      <c r="O189" s="15">
        <v>159.22415723770808</v>
      </c>
      <c r="P189" s="8">
        <f t="shared" si="11"/>
        <v>26.296886941853359</v>
      </c>
      <c r="R189" s="11">
        <v>3.0426790144364473E-6</v>
      </c>
      <c r="S189" s="13">
        <f t="shared" si="12"/>
        <v>6.9930322516254771E-8</v>
      </c>
    </row>
    <row r="190" spans="1:19" outlineLevel="1">
      <c r="A190" s="1" t="s">
        <v>292</v>
      </c>
      <c r="B190" s="1" t="s">
        <v>293</v>
      </c>
      <c r="C190" s="13">
        <f>+payroll!G190</f>
        <v>5.5021958804596259E-5</v>
      </c>
      <c r="D190" s="13">
        <f>+IFR!T190</f>
        <v>5.9472925194910351E-5</v>
      </c>
      <c r="E190" s="13">
        <f>+claims!R190</f>
        <v>0</v>
      </c>
      <c r="F190" s="13">
        <f>+costs!L190</f>
        <v>0</v>
      </c>
      <c r="H190" s="11">
        <f t="shared" si="9"/>
        <v>1.4311860499938325E-5</v>
      </c>
      <c r="J190" s="8">
        <f t="shared" si="10"/>
        <v>853.03069440131446</v>
      </c>
      <c r="L190" s="14">
        <f>+J190/payroll!F190</f>
        <v>1.1772386684246975E-3</v>
      </c>
      <c r="O190" s="15">
        <v>768.85114729140776</v>
      </c>
      <c r="P190" s="8">
        <f t="shared" si="11"/>
        <v>84.179547109906707</v>
      </c>
      <c r="R190" s="11">
        <v>1.4692288479796923E-5</v>
      </c>
      <c r="S190" s="13">
        <f t="shared" si="12"/>
        <v>-3.8042797985859722E-7</v>
      </c>
    </row>
    <row r="191" spans="1:19" outlineLevel="1">
      <c r="A191" s="1" t="s">
        <v>294</v>
      </c>
      <c r="B191" s="1" t="s">
        <v>295</v>
      </c>
      <c r="C191" s="13">
        <f>+payroll!G191</f>
        <v>7.4175823156381827E-4</v>
      </c>
      <c r="D191" s="13">
        <f>+IFR!T191</f>
        <v>1.1082380165051578E-3</v>
      </c>
      <c r="E191" s="13">
        <f>+claims!R191</f>
        <v>2.7476738771413806E-4</v>
      </c>
      <c r="F191" s="13">
        <f>+costs!L191</f>
        <v>3.5511433926188648E-6</v>
      </c>
      <c r="H191" s="11">
        <f t="shared" si="9"/>
        <v>2.7459532520131405E-4</v>
      </c>
      <c r="J191" s="8">
        <f t="shared" si="10"/>
        <v>16366.721918288758</v>
      </c>
      <c r="L191" s="14">
        <f>+J191/payroll!F191</f>
        <v>1.6754645240974054E-3</v>
      </c>
      <c r="O191" s="15">
        <v>14058.138568315931</v>
      </c>
      <c r="P191" s="8">
        <f t="shared" si="11"/>
        <v>2308.5833499728269</v>
      </c>
      <c r="R191" s="11">
        <v>2.6864267298332118E-4</v>
      </c>
      <c r="S191" s="13">
        <f t="shared" si="12"/>
        <v>5.9526522179928704E-6</v>
      </c>
    </row>
    <row r="192" spans="1:19" outlineLevel="1">
      <c r="A192" s="1" t="s">
        <v>296</v>
      </c>
      <c r="B192" s="1" t="s">
        <v>297</v>
      </c>
      <c r="C192" s="13">
        <f>+payroll!G192</f>
        <v>5.653287693491102E-5</v>
      </c>
      <c r="D192" s="13">
        <f>+IFR!T192</f>
        <v>6.3023547594606496E-5</v>
      </c>
      <c r="E192" s="13">
        <f>+claims!R192</f>
        <v>0</v>
      </c>
      <c r="F192" s="13">
        <f>+costs!L192</f>
        <v>0</v>
      </c>
      <c r="H192" s="11">
        <f t="shared" si="9"/>
        <v>1.4944553066189689E-5</v>
      </c>
      <c r="J192" s="8">
        <f t="shared" si="10"/>
        <v>890.74110802184111</v>
      </c>
      <c r="L192" s="14">
        <f>+J192/payroll!F192</f>
        <v>1.1964273055010022E-3</v>
      </c>
      <c r="O192" s="15">
        <v>784.93978732211906</v>
      </c>
      <c r="P192" s="8">
        <f t="shared" si="11"/>
        <v>105.80132069972205</v>
      </c>
      <c r="R192" s="11">
        <v>1.4999732828955483E-5</v>
      </c>
      <c r="S192" s="13">
        <f t="shared" si="12"/>
        <v>-5.5179762765793149E-8</v>
      </c>
    </row>
    <row r="193" spans="1:19" outlineLevel="1">
      <c r="A193" s="1" t="s">
        <v>298</v>
      </c>
      <c r="B193" s="1" t="s">
        <v>299</v>
      </c>
      <c r="C193" s="13">
        <f>+payroll!G193</f>
        <v>1.8927242078466349E-5</v>
      </c>
      <c r="D193" s="13">
        <f>+IFR!T193</f>
        <v>2.751732359764509E-5</v>
      </c>
      <c r="E193" s="13">
        <f>+claims!R193</f>
        <v>0</v>
      </c>
      <c r="F193" s="13">
        <f>+costs!L193</f>
        <v>0</v>
      </c>
      <c r="H193" s="11">
        <f t="shared" si="9"/>
        <v>5.8055707095139299E-6</v>
      </c>
      <c r="J193" s="8">
        <f t="shared" si="10"/>
        <v>346.02978513897204</v>
      </c>
      <c r="L193" s="14">
        <f>+J193/payroll!F193</f>
        <v>1.3882320092553084E-3</v>
      </c>
      <c r="O193" s="15">
        <v>334.39337275377085</v>
      </c>
      <c r="P193" s="8">
        <f t="shared" si="11"/>
        <v>11.636412385201197</v>
      </c>
      <c r="R193" s="11">
        <v>6.3900586160776744E-6</v>
      </c>
      <c r="S193" s="13">
        <f t="shared" si="12"/>
        <v>-5.8448790656374451E-7</v>
      </c>
    </row>
    <row r="194" spans="1:19" outlineLevel="1">
      <c r="A194" s="1" t="s">
        <v>300</v>
      </c>
      <c r="B194" s="1" t="s">
        <v>301</v>
      </c>
      <c r="C194" s="13">
        <f>+payroll!G194</f>
        <v>6.0681768957356798E-5</v>
      </c>
      <c r="D194" s="13">
        <f>+IFR!T194</f>
        <v>7.5894553793505007E-5</v>
      </c>
      <c r="E194" s="13">
        <f>+claims!R194</f>
        <v>0</v>
      </c>
      <c r="F194" s="13">
        <f>+costs!L194</f>
        <v>0</v>
      </c>
      <c r="H194" s="11">
        <f t="shared" si="9"/>
        <v>1.7072040343857726E-5</v>
      </c>
      <c r="J194" s="8">
        <f t="shared" si="10"/>
        <v>1017.545862009413</v>
      </c>
      <c r="L194" s="14">
        <f>+J194/payroll!F194</f>
        <v>1.2733027222192686E-3</v>
      </c>
      <c r="O194" s="15">
        <v>860.04139931661814</v>
      </c>
      <c r="P194" s="8">
        <f t="shared" si="11"/>
        <v>157.50446269279485</v>
      </c>
      <c r="R194" s="11">
        <v>1.6434879999650598E-5</v>
      </c>
      <c r="S194" s="13">
        <f t="shared" si="12"/>
        <v>6.3716034420712724E-7</v>
      </c>
    </row>
    <row r="195" spans="1:19" outlineLevel="1">
      <c r="A195" s="1" t="s">
        <v>302</v>
      </c>
      <c r="B195" s="1" t="s">
        <v>303</v>
      </c>
      <c r="C195" s="13">
        <f>+payroll!G195</f>
        <v>8.2568293047148057E-5</v>
      </c>
      <c r="D195" s="13">
        <f>+IFR!T195</f>
        <v>6.4798858794454562E-5</v>
      </c>
      <c r="E195" s="13">
        <f>+claims!R195</f>
        <v>0</v>
      </c>
      <c r="F195" s="13">
        <f>+costs!L195</f>
        <v>0</v>
      </c>
      <c r="H195" s="11">
        <f t="shared" si="9"/>
        <v>1.8420893980200329E-5</v>
      </c>
      <c r="J195" s="8">
        <f t="shared" si="10"/>
        <v>1097.941667576413</v>
      </c>
      <c r="L195" s="14">
        <f>+J195/payroll!F195</f>
        <v>1.0097221151149451E-3</v>
      </c>
      <c r="O195" s="15">
        <v>998.67089118037723</v>
      </c>
      <c r="P195" s="8">
        <f t="shared" si="11"/>
        <v>99.270776396035785</v>
      </c>
      <c r="R195" s="11">
        <v>1.9084007198647977E-5</v>
      </c>
      <c r="S195" s="13">
        <f t="shared" si="12"/>
        <v>-6.6311321844764838E-7</v>
      </c>
    </row>
    <row r="196" spans="1:19" outlineLevel="1">
      <c r="A196" s="1" t="s">
        <v>304</v>
      </c>
      <c r="B196" s="1" t="s">
        <v>305</v>
      </c>
      <c r="C196" s="13">
        <f>+payroll!G196</f>
        <v>4.2596828991386892E-5</v>
      </c>
      <c r="D196" s="13">
        <f>+IFR!T196</f>
        <v>3.9944501996581581E-5</v>
      </c>
      <c r="E196" s="13">
        <f>+claims!R196</f>
        <v>5.4953477542827609E-5</v>
      </c>
      <c r="F196" s="13">
        <f>+costs!L196</f>
        <v>3.2405879531325882E-5</v>
      </c>
      <c r="H196" s="11">
        <f t="shared" si="9"/>
        <v>3.800421572371573E-5</v>
      </c>
      <c r="J196" s="8">
        <f t="shared" si="10"/>
        <v>2265.1675880377879</v>
      </c>
      <c r="L196" s="14">
        <f>+J196/payroll!F196</f>
        <v>4.0379317672067086E-3</v>
      </c>
      <c r="O196" s="15">
        <v>2102.0913076583979</v>
      </c>
      <c r="P196" s="8">
        <f t="shared" si="11"/>
        <v>163.07628037939003</v>
      </c>
      <c r="R196" s="11">
        <v>4.0169715570815114E-5</v>
      </c>
      <c r="S196" s="13">
        <f t="shared" si="12"/>
        <v>-2.1654998470993839E-6</v>
      </c>
    </row>
    <row r="197" spans="1:19" outlineLevel="1">
      <c r="A197" s="1" t="s">
        <v>306</v>
      </c>
      <c r="B197" s="1" t="s">
        <v>307</v>
      </c>
      <c r="C197" s="13">
        <f>+payroll!G197</f>
        <v>7.7949214554033863E-5</v>
      </c>
      <c r="D197" s="13">
        <f>+IFR!T197</f>
        <v>7.9001348393239128E-5</v>
      </c>
      <c r="E197" s="13">
        <f>+claims!R197</f>
        <v>0</v>
      </c>
      <c r="F197" s="13">
        <f>+costs!L197</f>
        <v>0</v>
      </c>
      <c r="H197" s="11">
        <f t="shared" si="9"/>
        <v>1.9618820368409124E-5</v>
      </c>
      <c r="J197" s="8">
        <f t="shared" si="10"/>
        <v>1169.3417471663315</v>
      </c>
      <c r="L197" s="14">
        <f>+J197/payroll!F197</f>
        <v>1.1391098810375501E-3</v>
      </c>
      <c r="O197" s="15">
        <v>1047.8867536468399</v>
      </c>
      <c r="P197" s="8">
        <f t="shared" si="11"/>
        <v>121.45499351949161</v>
      </c>
      <c r="R197" s="11">
        <v>2.0024493080325688E-5</v>
      </c>
      <c r="S197" s="13">
        <f t="shared" si="12"/>
        <v>-4.0567271191656418E-7</v>
      </c>
    </row>
    <row r="198" spans="1:19" outlineLevel="1">
      <c r="A198" s="1" t="s">
        <v>308</v>
      </c>
      <c r="B198" s="1" t="s">
        <v>309</v>
      </c>
      <c r="C198" s="13">
        <f>+payroll!G198</f>
        <v>2.4273567332268962E-5</v>
      </c>
      <c r="D198" s="13">
        <f>+IFR!T198</f>
        <v>2.9292634797493159E-5</v>
      </c>
      <c r="E198" s="13">
        <f>+claims!R198</f>
        <v>5.4953477542827609E-5</v>
      </c>
      <c r="F198" s="13">
        <f>+costs!L198</f>
        <v>2.1793642199328611E-4</v>
      </c>
      <c r="H198" s="11">
        <f t="shared" si="9"/>
        <v>1.4570065009361606E-4</v>
      </c>
      <c r="J198" s="8">
        <f t="shared" si="10"/>
        <v>8684.2047352694535</v>
      </c>
      <c r="L198" s="14">
        <f>+J198/payroll!F198</f>
        <v>2.7166416499999724E-2</v>
      </c>
      <c r="O198" s="15">
        <v>8896.8345214156452</v>
      </c>
      <c r="P198" s="8">
        <f t="shared" si="11"/>
        <v>-212.62978614619169</v>
      </c>
      <c r="R198" s="11">
        <v>1.7001322012219288E-4</v>
      </c>
      <c r="S198" s="13">
        <f t="shared" si="12"/>
        <v>-2.4312570028576824E-5</v>
      </c>
    </row>
    <row r="199" spans="1:19" outlineLevel="1">
      <c r="A199" s="1" t="s">
        <v>310</v>
      </c>
      <c r="B199" s="1" t="s">
        <v>580</v>
      </c>
      <c r="C199" s="13">
        <f>+payroll!G199</f>
        <v>9.4197731528450235E-5</v>
      </c>
      <c r="D199" s="13">
        <f>+IFR!T199</f>
        <v>1.238279561894029E-4</v>
      </c>
      <c r="E199" s="13">
        <f>+claims!R199</f>
        <v>5.4953477542827609E-5</v>
      </c>
      <c r="F199" s="13">
        <f>+costs!L199</f>
        <v>0</v>
      </c>
      <c r="H199" s="11">
        <f t="shared" ref="H199:H261" si="13">(C199*$C$3)+(D199*$D$3)+(E199*$E$3)+(F199*$F$3)</f>
        <v>3.5496232596155783E-5</v>
      </c>
      <c r="J199" s="8">
        <f t="shared" ref="J199:J262" si="14">(+H199*$J$273)</f>
        <v>2115.6841166988615</v>
      </c>
      <c r="L199" s="14">
        <f>+J199/payroll!F199</f>
        <v>1.7054786577750181E-3</v>
      </c>
      <c r="O199" s="21">
        <v>1445.9642661427404</v>
      </c>
      <c r="P199" s="8">
        <f t="shared" ref="P199:P259" si="15">+J199-O199</f>
        <v>669.71985055612117</v>
      </c>
      <c r="R199" s="11">
        <v>2.7631517758007529E-5</v>
      </c>
      <c r="S199" s="13">
        <f>+H199-R199</f>
        <v>7.8647148381482537E-6</v>
      </c>
    </row>
    <row r="200" spans="1:19" outlineLevel="1">
      <c r="A200" s="1" t="s">
        <v>312</v>
      </c>
      <c r="B200" s="1" t="s">
        <v>313</v>
      </c>
      <c r="C200" s="13">
        <f>+payroll!G200</f>
        <v>3.08960895193679E-4</v>
      </c>
      <c r="D200" s="13">
        <f>+IFR!T200</f>
        <v>3.8968080836665144E-4</v>
      </c>
      <c r="E200" s="13">
        <f>+claims!R200</f>
        <v>0</v>
      </c>
      <c r="F200" s="13">
        <f>+costs!L200</f>
        <v>0</v>
      </c>
      <c r="H200" s="11">
        <f t="shared" si="13"/>
        <v>8.7330212945041313E-5</v>
      </c>
      <c r="J200" s="8">
        <f t="shared" si="14"/>
        <v>5205.1480093062873</v>
      </c>
      <c r="L200" s="14">
        <f>+J200/payroll!F200</f>
        <v>1.2792796048563134E-3</v>
      </c>
      <c r="O200" s="15">
        <v>5069.5009686820795</v>
      </c>
      <c r="P200" s="8">
        <f t="shared" si="15"/>
        <v>135.64704062420788</v>
      </c>
      <c r="R200" s="11">
        <v>9.6875150596942384E-5</v>
      </c>
      <c r="S200" s="13">
        <f t="shared" ref="S200:S260" si="16">+H200-R200</f>
        <v>-9.5449376519010713E-6</v>
      </c>
    </row>
    <row r="201" spans="1:19" outlineLevel="1">
      <c r="A201" s="1" t="s">
        <v>314</v>
      </c>
      <c r="B201" s="1" t="s">
        <v>315</v>
      </c>
      <c r="C201" s="13">
        <f>+payroll!G201</f>
        <v>6.1895713137038425E-5</v>
      </c>
      <c r="D201" s="13">
        <f>+IFR!T201</f>
        <v>1.0030508279141596E-4</v>
      </c>
      <c r="E201" s="13">
        <f>+claims!R201</f>
        <v>0</v>
      </c>
      <c r="F201" s="13">
        <f>+costs!L201</f>
        <v>0</v>
      </c>
      <c r="H201" s="11">
        <f t="shared" si="13"/>
        <v>2.0275099491056796E-5</v>
      </c>
      <c r="J201" s="8">
        <f t="shared" si="14"/>
        <v>1208.4579917465271</v>
      </c>
      <c r="L201" s="14">
        <f>+J201/payroll!F201</f>
        <v>1.4825416212223366E-3</v>
      </c>
      <c r="O201" s="15">
        <v>1052.9985002595756</v>
      </c>
      <c r="P201" s="8">
        <f t="shared" si="15"/>
        <v>155.45949148695149</v>
      </c>
      <c r="R201" s="11">
        <v>2.0122175520072992E-5</v>
      </c>
      <c r="S201" s="13">
        <f t="shared" si="16"/>
        <v>1.5292397098380439E-7</v>
      </c>
    </row>
    <row r="202" spans="1:19" outlineLevel="1">
      <c r="A202" s="1" t="s">
        <v>316</v>
      </c>
      <c r="B202" s="1" t="s">
        <v>317</v>
      </c>
      <c r="C202" s="13">
        <f>+payroll!G202</f>
        <v>2.2182334365522291E-4</v>
      </c>
      <c r="D202" s="13">
        <f>+IFR!T202</f>
        <v>2.9736462597455176E-4</v>
      </c>
      <c r="E202" s="13">
        <f>+claims!R202</f>
        <v>1.0990695508565522E-4</v>
      </c>
      <c r="F202" s="13">
        <f>+costs!L202</f>
        <v>1.5872988201542737E-5</v>
      </c>
      <c r="H202" s="11">
        <f t="shared" si="13"/>
        <v>9.0908332387495746E-5</v>
      </c>
      <c r="J202" s="8">
        <f t="shared" si="14"/>
        <v>5418.4148807001848</v>
      </c>
      <c r="L202" s="14">
        <f>+J202/payroll!F202</f>
        <v>1.8548163504508901E-3</v>
      </c>
      <c r="O202" s="15">
        <v>4760.978576734632</v>
      </c>
      <c r="P202" s="8">
        <f t="shared" si="15"/>
        <v>657.43630396555272</v>
      </c>
      <c r="R202" s="11">
        <v>9.0979471048387536E-5</v>
      </c>
      <c r="S202" s="13">
        <f t="shared" si="16"/>
        <v>-7.1138660891789424E-8</v>
      </c>
    </row>
    <row r="203" spans="1:19" outlineLevel="1">
      <c r="A203" s="1" t="s">
        <v>318</v>
      </c>
      <c r="B203" s="1" t="s">
        <v>319</v>
      </c>
      <c r="C203" s="13">
        <f>+payroll!G203</f>
        <v>2.3082607722005532E-5</v>
      </c>
      <c r="D203" s="13">
        <f>+IFR!T203</f>
        <v>3.9944501996581581E-5</v>
      </c>
      <c r="E203" s="13">
        <f>+claims!R203</f>
        <v>0</v>
      </c>
      <c r="F203" s="13">
        <f>+costs!L203</f>
        <v>0</v>
      </c>
      <c r="H203" s="11">
        <f t="shared" si="13"/>
        <v>7.878388714823389E-6</v>
      </c>
      <c r="J203" s="8">
        <f t="shared" si="14"/>
        <v>469.57608315133007</v>
      </c>
      <c r="L203" s="14">
        <f>+J203/payroll!F203</f>
        <v>1.5447457377287619E-3</v>
      </c>
      <c r="O203" s="15">
        <v>405.74758696403103</v>
      </c>
      <c r="P203" s="8">
        <f t="shared" si="15"/>
        <v>63.828496187299038</v>
      </c>
      <c r="R203" s="11">
        <v>7.7535952422759084E-6</v>
      </c>
      <c r="S203" s="13">
        <f t="shared" si="16"/>
        <v>1.2479347254748069E-7</v>
      </c>
    </row>
    <row r="204" spans="1:19" outlineLevel="1">
      <c r="A204" s="1" t="s">
        <v>320</v>
      </c>
      <c r="B204" s="1" t="s">
        <v>321</v>
      </c>
      <c r="C204" s="13">
        <f>+payroll!G204</f>
        <v>1.1695880434190859E-4</v>
      </c>
      <c r="D204" s="13">
        <f>+IFR!T204</f>
        <v>1.3581130678837737E-4</v>
      </c>
      <c r="E204" s="13">
        <f>+claims!R204</f>
        <v>5.4953477542827609E-5</v>
      </c>
      <c r="F204" s="13">
        <f>+costs!L204</f>
        <v>1.1507207574298904E-5</v>
      </c>
      <c r="H204" s="11">
        <f t="shared" si="13"/>
        <v>4.6743610067289224E-5</v>
      </c>
      <c r="J204" s="8">
        <f t="shared" si="14"/>
        <v>2786.0622422008537</v>
      </c>
      <c r="L204" s="14">
        <f>+J204/payroll!F204</f>
        <v>1.808813548493909E-3</v>
      </c>
      <c r="O204" s="15">
        <v>1575.4577453235788</v>
      </c>
      <c r="P204" s="8">
        <f t="shared" si="15"/>
        <v>1210.6044968772749</v>
      </c>
      <c r="R204" s="11">
        <v>3.010606118436513E-5</v>
      </c>
      <c r="S204" s="13">
        <f t="shared" si="16"/>
        <v>1.6637548882924094E-5</v>
      </c>
    </row>
    <row r="205" spans="1:19" outlineLevel="1">
      <c r="A205" s="1" t="s">
        <v>491</v>
      </c>
      <c r="B205" s="1" t="s">
        <v>490</v>
      </c>
      <c r="C205" s="13">
        <f>+payroll!G205</f>
        <v>4.0724790832738364E-5</v>
      </c>
      <c r="D205" s="13">
        <f>+IFR!T205</f>
        <v>4.3051296596315709E-5</v>
      </c>
      <c r="E205" s="13">
        <f>+claims!R205</f>
        <v>0</v>
      </c>
      <c r="F205" s="13">
        <f>+costs!L205</f>
        <v>1.0951751272540136E-3</v>
      </c>
      <c r="H205" s="11">
        <f t="shared" si="13"/>
        <v>6.6757708728103996E-4</v>
      </c>
      <c r="J205" s="8">
        <f t="shared" si="14"/>
        <v>39789.637855414148</v>
      </c>
      <c r="L205" s="14">
        <f>+J205/payroll!F205</f>
        <v>7.4190283678825561E-2</v>
      </c>
      <c r="O205" s="15">
        <v>37194.577917250186</v>
      </c>
      <c r="P205" s="8">
        <f t="shared" si="15"/>
        <v>2595.0599381639622</v>
      </c>
      <c r="R205" s="11">
        <v>7.1076627845285782E-4</v>
      </c>
      <c r="S205" s="13">
        <f t="shared" si="16"/>
        <v>-4.318919117181786E-5</v>
      </c>
    </row>
    <row r="206" spans="1:19" outlineLevel="1">
      <c r="A206" s="1" t="s">
        <v>322</v>
      </c>
      <c r="B206" s="1" t="s">
        <v>323</v>
      </c>
      <c r="C206" s="13">
        <f>+payroll!G206</f>
        <v>1.0011486837278699E-4</v>
      </c>
      <c r="D206" s="13">
        <f>+IFR!T206</f>
        <v>1.1850202258985869E-4</v>
      </c>
      <c r="E206" s="13">
        <f>+claims!R206</f>
        <v>1.0990695508565522E-4</v>
      </c>
      <c r="F206" s="13">
        <f>+costs!L206</f>
        <v>5.1146884834568782E-5</v>
      </c>
      <c r="H206" s="11">
        <f t="shared" si="13"/>
        <v>7.4501285533920262E-5</v>
      </c>
      <c r="J206" s="8">
        <f t="shared" si="14"/>
        <v>4440.5046662566674</v>
      </c>
      <c r="L206" s="14">
        <f>+J206/payroll!F206</f>
        <v>3.367981192976645E-3</v>
      </c>
      <c r="O206" s="15">
        <v>1404.8319695088783</v>
      </c>
      <c r="P206" s="8">
        <f t="shared" si="15"/>
        <v>3035.6726967477889</v>
      </c>
      <c r="R206" s="11">
        <v>2.6845504015152007E-5</v>
      </c>
      <c r="S206" s="13">
        <f t="shared" si="16"/>
        <v>4.7655781518768256E-5</v>
      </c>
    </row>
    <row r="207" spans="1:19" outlineLevel="1">
      <c r="A207" s="1" t="s">
        <v>324</v>
      </c>
      <c r="B207" s="1" t="s">
        <v>325</v>
      </c>
      <c r="C207" s="13">
        <f>+payroll!G207</f>
        <v>5.1100549791937104E-5</v>
      </c>
      <c r="D207" s="13">
        <f>+IFR!T207</f>
        <v>9.719828819168185E-5</v>
      </c>
      <c r="E207" s="13">
        <f>+claims!R207</f>
        <v>0</v>
      </c>
      <c r="F207" s="13">
        <f>+costs!L207</f>
        <v>0</v>
      </c>
      <c r="H207" s="11">
        <f t="shared" si="13"/>
        <v>1.853735474795237E-5</v>
      </c>
      <c r="J207" s="8">
        <f t="shared" si="14"/>
        <v>1104.8830858208448</v>
      </c>
      <c r="L207" s="14">
        <f>+J207/payroll!F207</f>
        <v>1.6418242277653431E-3</v>
      </c>
      <c r="O207" s="15">
        <v>931.02745943326033</v>
      </c>
      <c r="P207" s="8">
        <f t="shared" si="15"/>
        <v>173.85562638758449</v>
      </c>
      <c r="R207" s="11">
        <v>1.7791381419921769E-5</v>
      </c>
      <c r="S207" s="13">
        <f t="shared" si="16"/>
        <v>7.4597332803060071E-7</v>
      </c>
    </row>
    <row r="208" spans="1:19" outlineLevel="1">
      <c r="A208" s="1" t="s">
        <v>326</v>
      </c>
      <c r="B208" s="1" t="s">
        <v>327</v>
      </c>
      <c r="C208" s="13">
        <f>+payroll!G208</f>
        <v>4.5796584157358661E-5</v>
      </c>
      <c r="D208" s="13">
        <f>+IFR!T208</f>
        <v>5.3259335995442108E-5</v>
      </c>
      <c r="E208" s="13">
        <f>+claims!R208</f>
        <v>0</v>
      </c>
      <c r="F208" s="13">
        <f>+costs!L208</f>
        <v>0</v>
      </c>
      <c r="H208" s="11">
        <f t="shared" si="13"/>
        <v>1.2381990019100095E-5</v>
      </c>
      <c r="J208" s="8">
        <f t="shared" si="14"/>
        <v>738.0045064098141</v>
      </c>
      <c r="L208" s="14">
        <f>+J208/payroll!F208</f>
        <v>1.2236630184769926E-3</v>
      </c>
      <c r="O208" s="15">
        <v>630.59342650678184</v>
      </c>
      <c r="P208" s="8">
        <f t="shared" si="15"/>
        <v>107.41107990303226</v>
      </c>
      <c r="R208" s="11">
        <v>1.2050265605170146E-5</v>
      </c>
      <c r="S208" s="13">
        <f t="shared" si="16"/>
        <v>3.3172441392994908E-7</v>
      </c>
    </row>
    <row r="209" spans="1:19" outlineLevel="1">
      <c r="A209" s="1" t="s">
        <v>328</v>
      </c>
      <c r="B209" s="1" t="s">
        <v>329</v>
      </c>
      <c r="C209" s="13">
        <f>+payroll!G209</f>
        <v>1.3779884490301464E-5</v>
      </c>
      <c r="D209" s="13">
        <f>+IFR!T209</f>
        <v>2.2191389998100879E-5</v>
      </c>
      <c r="E209" s="13">
        <f>+claims!R209</f>
        <v>0</v>
      </c>
      <c r="F209" s="13">
        <f>+costs!L209</f>
        <v>0</v>
      </c>
      <c r="H209" s="11">
        <f t="shared" si="13"/>
        <v>4.4964093110502928E-6</v>
      </c>
      <c r="J209" s="8">
        <f t="shared" si="14"/>
        <v>267.99975844749861</v>
      </c>
      <c r="L209" s="14">
        <f>+J209/payroll!F209</f>
        <v>1.4768103694930449E-3</v>
      </c>
      <c r="O209" s="15">
        <v>245.2682020602673</v>
      </c>
      <c r="P209" s="8">
        <f t="shared" si="15"/>
        <v>22.731556387231308</v>
      </c>
      <c r="R209" s="11">
        <v>4.6869295731502124E-6</v>
      </c>
      <c r="S209" s="13">
        <f t="shared" si="16"/>
        <v>-1.9052026209991954E-7</v>
      </c>
    </row>
    <row r="210" spans="1:19" outlineLevel="1">
      <c r="A210" s="1" t="s">
        <v>330</v>
      </c>
      <c r="B210" s="1" t="s">
        <v>331</v>
      </c>
      <c r="C210" s="13">
        <f>+payroll!G210</f>
        <v>1.4353288705842577E-4</v>
      </c>
      <c r="D210" s="13">
        <f>+IFR!T210</f>
        <v>2.179194497813506E-4</v>
      </c>
      <c r="E210" s="13">
        <f>+claims!R210</f>
        <v>1.6486043262848283E-4</v>
      </c>
      <c r="F210" s="13">
        <f>+costs!L210</f>
        <v>1.0707078292987561E-4</v>
      </c>
      <c r="H210" s="11">
        <f t="shared" si="13"/>
        <v>1.3415307675716982E-4</v>
      </c>
      <c r="J210" s="8">
        <f t="shared" si="14"/>
        <v>7995.9340172952752</v>
      </c>
      <c r="L210" s="14">
        <f>+J210/payroll!F210</f>
        <v>4.230129752124832E-3</v>
      </c>
      <c r="O210" s="15">
        <v>3452.4134425145298</v>
      </c>
      <c r="P210" s="8">
        <f t="shared" si="15"/>
        <v>4543.5205747807449</v>
      </c>
      <c r="R210" s="11">
        <v>6.5973569042132222E-5</v>
      </c>
      <c r="S210" s="13">
        <f t="shared" si="16"/>
        <v>6.81795077150376E-5</v>
      </c>
    </row>
    <row r="211" spans="1:19" outlineLevel="1">
      <c r="A211" s="1" t="s">
        <v>332</v>
      </c>
      <c r="B211" s="1" t="s">
        <v>557</v>
      </c>
      <c r="C211" s="13">
        <f>+payroll!G211</f>
        <v>6.7601612910479292E-5</v>
      </c>
      <c r="D211" s="13">
        <f>+IFR!T211</f>
        <v>7.3675414793694918E-5</v>
      </c>
      <c r="E211" s="13">
        <f>+claims!R211</f>
        <v>0</v>
      </c>
      <c r="F211" s="13">
        <f>+costs!L211</f>
        <v>0</v>
      </c>
      <c r="H211" s="11">
        <f t="shared" si="13"/>
        <v>1.7659628463021778E-5</v>
      </c>
      <c r="J211" s="8">
        <f t="shared" si="14"/>
        <v>1052.5679125188233</v>
      </c>
      <c r="L211" s="14">
        <f>+J211/payroll!F211</f>
        <v>1.1823035024936812E-3</v>
      </c>
      <c r="O211" s="15">
        <v>899.75653718002354</v>
      </c>
      <c r="P211" s="8">
        <f t="shared" si="15"/>
        <v>152.81137533879973</v>
      </c>
      <c r="R211" s="11">
        <v>1.719381268065094E-5</v>
      </c>
      <c r="S211" s="13">
        <f t="shared" si="16"/>
        <v>4.6581578237083751E-7</v>
      </c>
    </row>
    <row r="212" spans="1:19" outlineLevel="1">
      <c r="A212" s="1" t="s">
        <v>334</v>
      </c>
      <c r="B212" s="1" t="s">
        <v>335</v>
      </c>
      <c r="C212" s="13">
        <f>+payroll!G212</f>
        <v>4.5474074636752506E-5</v>
      </c>
      <c r="D212" s="13">
        <f>+IFR!T212</f>
        <v>5.4590819395328164E-5</v>
      </c>
      <c r="E212" s="13">
        <f>+claims!R212</f>
        <v>0</v>
      </c>
      <c r="F212" s="13">
        <f>+costs!L212</f>
        <v>0</v>
      </c>
      <c r="H212" s="11">
        <f t="shared" si="13"/>
        <v>1.2508111754010085E-5</v>
      </c>
      <c r="J212" s="8">
        <f t="shared" si="14"/>
        <v>745.52174786908006</v>
      </c>
      <c r="L212" s="14">
        <f>+J212/payroll!F212</f>
        <v>1.2448939441732591E-3</v>
      </c>
      <c r="O212" s="15">
        <v>694.26039801435206</v>
      </c>
      <c r="P212" s="8">
        <f t="shared" si="15"/>
        <v>51.261349854727996</v>
      </c>
      <c r="R212" s="11">
        <v>1.3266903592015337E-5</v>
      </c>
      <c r="S212" s="13">
        <f t="shared" si="16"/>
        <v>-7.5879183800525211E-7</v>
      </c>
    </row>
    <row r="213" spans="1:19" outlineLevel="1">
      <c r="A213" s="1" t="s">
        <v>336</v>
      </c>
      <c r="B213" s="1" t="s">
        <v>337</v>
      </c>
      <c r="C213" s="13">
        <f>+payroll!G213</f>
        <v>4.4818802261574345E-4</v>
      </c>
      <c r="D213" s="13">
        <f>+IFR!T213</f>
        <v>6.1692064194720435E-4</v>
      </c>
      <c r="E213" s="13">
        <f>+claims!R213</f>
        <v>3.2972086525696567E-4</v>
      </c>
      <c r="F213" s="13">
        <f>+costs!L213</f>
        <v>1.1079318627497969E-4</v>
      </c>
      <c r="H213" s="11">
        <f t="shared" si="13"/>
        <v>2.4907262462390114E-4</v>
      </c>
      <c r="J213" s="8">
        <f t="shared" si="14"/>
        <v>14845.490838888481</v>
      </c>
      <c r="L213" s="14">
        <f>+J213/payroll!F213</f>
        <v>2.5151866700402568E-3</v>
      </c>
      <c r="O213" s="15">
        <v>11880.724862208963</v>
      </c>
      <c r="P213" s="8">
        <f t="shared" si="15"/>
        <v>2964.7659766795186</v>
      </c>
      <c r="R213" s="11">
        <v>2.2703359114389181E-4</v>
      </c>
      <c r="S213" s="13">
        <f t="shared" si="16"/>
        <v>2.203903348000933E-5</v>
      </c>
    </row>
    <row r="214" spans="1:19" outlineLevel="1">
      <c r="A214" s="1" t="s">
        <v>474</v>
      </c>
      <c r="B214" s="1" t="s">
        <v>341</v>
      </c>
      <c r="C214" s="13">
        <f>+payroll!G214</f>
        <v>9.0527256709028054E-5</v>
      </c>
      <c r="D214" s="13">
        <f>+IFR!T214</f>
        <v>1.3226068438868124E-4</v>
      </c>
      <c r="E214" s="13">
        <f>+claims!R214</f>
        <v>0</v>
      </c>
      <c r="F214" s="13">
        <f>+costs!L214</f>
        <v>0</v>
      </c>
      <c r="H214" s="11">
        <f t="shared" si="13"/>
        <v>2.7848492637213661E-5</v>
      </c>
      <c r="J214" s="8">
        <f t="shared" si="14"/>
        <v>1659.8554054138967</v>
      </c>
      <c r="L214" s="14">
        <f>+J214/payroll!F214</f>
        <v>1.3922807060051524E-3</v>
      </c>
      <c r="O214" s="15">
        <v>1413.3696935395806</v>
      </c>
      <c r="P214" s="8">
        <f t="shared" si="15"/>
        <v>246.48571187431617</v>
      </c>
      <c r="R214" s="11">
        <v>2.7008654847223833E-5</v>
      </c>
      <c r="S214" s="13">
        <f t="shared" si="16"/>
        <v>8.3983778998982805E-7</v>
      </c>
    </row>
    <row r="215" spans="1:19" outlineLevel="1">
      <c r="A215" s="1" t="s">
        <v>475</v>
      </c>
      <c r="B215" s="1" t="s">
        <v>342</v>
      </c>
      <c r="C215" s="13">
        <f>+payroll!G215</f>
        <v>4.1510435219115671E-5</v>
      </c>
      <c r="D215" s="13">
        <f>+IFR!T215</f>
        <v>4.9708713595745969E-5</v>
      </c>
      <c r="E215" s="13">
        <f>+claims!R215</f>
        <v>0</v>
      </c>
      <c r="F215" s="13">
        <f>+costs!L215</f>
        <v>0</v>
      </c>
      <c r="H215" s="11">
        <f t="shared" si="13"/>
        <v>1.1402393601857704E-5</v>
      </c>
      <c r="J215" s="8">
        <f t="shared" si="14"/>
        <v>679.61756139753447</v>
      </c>
      <c r="L215" s="14">
        <f>+J215/payroll!F215</f>
        <v>1.243206331886363E-3</v>
      </c>
      <c r="O215" s="15">
        <v>634.34285865721586</v>
      </c>
      <c r="P215" s="8">
        <f t="shared" si="15"/>
        <v>45.274702740318617</v>
      </c>
      <c r="R215" s="11">
        <v>1.212191502519595E-5</v>
      </c>
      <c r="S215" s="13">
        <f t="shared" si="16"/>
        <v>-7.1952142333824561E-7</v>
      </c>
    </row>
    <row r="216" spans="1:19" outlineLevel="1">
      <c r="A216" s="1" t="s">
        <v>476</v>
      </c>
      <c r="B216" s="1" t="s">
        <v>338</v>
      </c>
      <c r="C216" s="13">
        <f>+payroll!G216</f>
        <v>2.483046099181061E-5</v>
      </c>
      <c r="D216" s="13">
        <f>+IFR!T216</f>
        <v>3.1067945997341225E-5</v>
      </c>
      <c r="E216" s="13">
        <f>+claims!R216</f>
        <v>0</v>
      </c>
      <c r="F216" s="13">
        <f>+costs!L216</f>
        <v>0</v>
      </c>
      <c r="H216" s="11">
        <f t="shared" si="13"/>
        <v>6.9873008736439798E-6</v>
      </c>
      <c r="J216" s="8">
        <f t="shared" si="14"/>
        <v>416.46452019715542</v>
      </c>
      <c r="L216" s="14">
        <f>+J216/payroll!F216</f>
        <v>1.2735885138069152E-3</v>
      </c>
      <c r="O216" s="15">
        <v>302.262255045757</v>
      </c>
      <c r="P216" s="8">
        <f t="shared" si="15"/>
        <v>114.20226515139842</v>
      </c>
      <c r="R216" s="11">
        <v>5.7760520528989059E-6</v>
      </c>
      <c r="S216" s="13">
        <f t="shared" si="16"/>
        <v>1.2112488207450739E-6</v>
      </c>
    </row>
    <row r="217" spans="1:19" outlineLevel="1">
      <c r="A217" s="1" t="s">
        <v>340</v>
      </c>
      <c r="B217" s="1" t="s">
        <v>339</v>
      </c>
      <c r="C217" s="13">
        <f>+payroll!G217</f>
        <v>2.9084710982405496E-4</v>
      </c>
      <c r="D217" s="13">
        <f>+IFR!T217</f>
        <v>3.6571410716870252E-4</v>
      </c>
      <c r="E217" s="13">
        <f>+claims!R217</f>
        <v>0</v>
      </c>
      <c r="F217" s="13">
        <f>+costs!L217</f>
        <v>0</v>
      </c>
      <c r="H217" s="11">
        <f t="shared" si="13"/>
        <v>8.2070152124094685E-5</v>
      </c>
      <c r="J217" s="8">
        <f t="shared" si="14"/>
        <v>4891.6322833316954</v>
      </c>
      <c r="L217" s="14">
        <f>+J217/payroll!F217</f>
        <v>1.2771001551545817E-3</v>
      </c>
      <c r="O217" s="15">
        <v>4201.4809146744474</v>
      </c>
      <c r="P217" s="8">
        <f t="shared" si="15"/>
        <v>690.15136865724799</v>
      </c>
      <c r="R217" s="11">
        <v>8.0287803248034343E-5</v>
      </c>
      <c r="S217" s="13">
        <f t="shared" si="16"/>
        <v>1.7823488760603423E-6</v>
      </c>
    </row>
    <row r="218" spans="1:19" outlineLevel="1">
      <c r="A218" s="1" t="s">
        <v>343</v>
      </c>
      <c r="B218" s="1" t="s">
        <v>344</v>
      </c>
      <c r="C218" s="13">
        <f>+payroll!G218</f>
        <v>2.2885319246756326E-4</v>
      </c>
      <c r="D218" s="13">
        <f>+IFR!T218</f>
        <v>2.6851581897702063E-4</v>
      </c>
      <c r="E218" s="13">
        <f>+claims!R218</f>
        <v>5.4953477542827609E-5</v>
      </c>
      <c r="F218" s="13">
        <f>+costs!L218</f>
        <v>6.7166196356612212E-4</v>
      </c>
      <c r="H218" s="11">
        <f t="shared" si="13"/>
        <v>4.7341132620167036E-4</v>
      </c>
      <c r="J218" s="8">
        <f t="shared" si="14"/>
        <v>28216.764153689055</v>
      </c>
      <c r="L218" s="14">
        <f>+J218/payroll!F218</f>
        <v>9.3623773353776803E-3</v>
      </c>
      <c r="O218" s="15">
        <v>24183.875865062684</v>
      </c>
      <c r="P218" s="8">
        <f t="shared" si="15"/>
        <v>4032.8882886263709</v>
      </c>
      <c r="R218" s="11">
        <v>4.6213949477847142E-4</v>
      </c>
      <c r="S218" s="13">
        <f t="shared" si="16"/>
        <v>1.1271831423198932E-5</v>
      </c>
    </row>
    <row r="219" spans="1:19" outlineLevel="1">
      <c r="A219" s="1" t="s">
        <v>345</v>
      </c>
      <c r="B219" s="1" t="s">
        <v>346</v>
      </c>
      <c r="C219" s="13">
        <f>+payroll!G219</f>
        <v>2.6666095915672765E-5</v>
      </c>
      <c r="D219" s="13">
        <f>+IFR!T219</f>
        <v>3.9056846396657541E-5</v>
      </c>
      <c r="E219" s="13">
        <f>+claims!R219</f>
        <v>0</v>
      </c>
      <c r="F219" s="13">
        <f>+costs!L219</f>
        <v>0</v>
      </c>
      <c r="H219" s="11">
        <f t="shared" si="13"/>
        <v>8.2153677890412879E-6</v>
      </c>
      <c r="J219" s="8">
        <f t="shared" si="14"/>
        <v>489.66106746766303</v>
      </c>
      <c r="L219" s="14">
        <f>+J219/payroll!F219</f>
        <v>1.3943507857484226E-3</v>
      </c>
      <c r="O219" s="15">
        <v>416.88882771977154</v>
      </c>
      <c r="P219" s="8">
        <f t="shared" si="15"/>
        <v>72.77223974789149</v>
      </c>
      <c r="R219" s="11">
        <v>7.966497731636659E-6</v>
      </c>
      <c r="S219" s="13">
        <f t="shared" si="16"/>
        <v>2.4887005740462888E-7</v>
      </c>
    </row>
    <row r="220" spans="1:19" outlineLevel="1">
      <c r="A220" s="1" t="s">
        <v>347</v>
      </c>
      <c r="B220" s="1" t="s">
        <v>348</v>
      </c>
      <c r="C220" s="13">
        <f>+payroll!G220</f>
        <v>3.3431220805577665E-5</v>
      </c>
      <c r="D220" s="13">
        <f>+IFR!T220</f>
        <v>3.6393879596885436E-5</v>
      </c>
      <c r="E220" s="13">
        <f>+claims!R220</f>
        <v>0</v>
      </c>
      <c r="F220" s="13">
        <f>+costs!L220</f>
        <v>0</v>
      </c>
      <c r="H220" s="11">
        <f t="shared" si="13"/>
        <v>8.7281375503078867E-6</v>
      </c>
      <c r="J220" s="8">
        <f t="shared" si="14"/>
        <v>520.22371482739152</v>
      </c>
      <c r="L220" s="14">
        <f>+J220/payroll!F220</f>
        <v>1.1816090745939932E-3</v>
      </c>
      <c r="O220" s="15">
        <v>467.34011430179208</v>
      </c>
      <c r="P220" s="8">
        <f t="shared" si="15"/>
        <v>52.883600525599434</v>
      </c>
      <c r="R220" s="11">
        <v>8.9305918339232871E-6</v>
      </c>
      <c r="S220" s="13">
        <f t="shared" si="16"/>
        <v>-2.0245428361540039E-7</v>
      </c>
    </row>
    <row r="221" spans="1:19" outlineLevel="1">
      <c r="A221" s="1" t="s">
        <v>349</v>
      </c>
      <c r="B221" s="1" t="s">
        <v>350</v>
      </c>
      <c r="C221" s="13">
        <f>+payroll!G221</f>
        <v>2.4351154146801625E-4</v>
      </c>
      <c r="D221" s="13">
        <f>+IFR!T221</f>
        <v>2.8138682517591914E-4</v>
      </c>
      <c r="E221" s="13">
        <f>+claims!R221</f>
        <v>5.4953477542827609E-5</v>
      </c>
      <c r="F221" s="13">
        <f>+costs!L221</f>
        <v>6.8929304085836268E-6</v>
      </c>
      <c r="H221" s="11">
        <f t="shared" si="13"/>
        <v>7.7991075707066246E-5</v>
      </c>
      <c r="J221" s="8">
        <f t="shared" si="14"/>
        <v>4648.5068428238874</v>
      </c>
      <c r="L221" s="14">
        <f>+J221/payroll!F221</f>
        <v>1.4495387590124475E-3</v>
      </c>
      <c r="O221" s="15">
        <v>3916.5675255109627</v>
      </c>
      <c r="P221" s="8">
        <f t="shared" si="15"/>
        <v>731.93931731292469</v>
      </c>
      <c r="R221" s="11">
        <v>7.4843277711337719E-5</v>
      </c>
      <c r="S221" s="13">
        <f t="shared" si="16"/>
        <v>3.1477979957285265E-6</v>
      </c>
    </row>
    <row r="222" spans="1:19" outlineLevel="1">
      <c r="A222" s="1" t="s">
        <v>351</v>
      </c>
      <c r="B222" s="1" t="s">
        <v>352</v>
      </c>
      <c r="C222" s="13">
        <f>+payroll!G222</f>
        <v>4.1972346536076802E-5</v>
      </c>
      <c r="D222" s="13">
        <f>+IFR!T222</f>
        <v>4.6158091196049824E-5</v>
      </c>
      <c r="E222" s="13">
        <f>+claims!R222</f>
        <v>0</v>
      </c>
      <c r="F222" s="13">
        <f>+costs!L222</f>
        <v>0</v>
      </c>
      <c r="H222" s="11">
        <f t="shared" si="13"/>
        <v>1.1016304716515828E-5</v>
      </c>
      <c r="J222" s="8">
        <f t="shared" si="14"/>
        <v>656.60548201308063</v>
      </c>
      <c r="L222" s="14">
        <f>+J222/payroll!F222</f>
        <v>1.1878925595665384E-3</v>
      </c>
      <c r="O222" s="15">
        <v>582.07984991801391</v>
      </c>
      <c r="P222" s="8">
        <f t="shared" si="15"/>
        <v>74.525632095066726</v>
      </c>
      <c r="R222" s="11">
        <v>1.1123199989231427E-5</v>
      </c>
      <c r="S222" s="13">
        <f t="shared" si="16"/>
        <v>-1.0689527271559841E-7</v>
      </c>
    </row>
    <row r="223" spans="1:19" outlineLevel="1">
      <c r="A223" s="1" t="s">
        <v>353</v>
      </c>
      <c r="B223" s="1" t="s">
        <v>354</v>
      </c>
      <c r="C223" s="13">
        <f>+payroll!G223</f>
        <v>5.328562003017634E-5</v>
      </c>
      <c r="D223" s="13">
        <f>+IFR!T223</f>
        <v>6.124823639475843E-5</v>
      </c>
      <c r="E223" s="13">
        <f>+claims!R223</f>
        <v>0</v>
      </c>
      <c r="F223" s="13">
        <f>+costs!L223</f>
        <v>0</v>
      </c>
      <c r="H223" s="11">
        <f t="shared" si="13"/>
        <v>1.4316732053116845E-5</v>
      </c>
      <c r="J223" s="8">
        <f t="shared" si="14"/>
        <v>853.32105388257855</v>
      </c>
      <c r="L223" s="14">
        <f>+J223/payroll!F223</f>
        <v>1.2160133562975704E-3</v>
      </c>
      <c r="O223" s="15">
        <v>697.606007197856</v>
      </c>
      <c r="P223" s="8">
        <f t="shared" si="15"/>
        <v>155.71504668472255</v>
      </c>
      <c r="R223" s="11">
        <v>1.3330836195143868E-5</v>
      </c>
      <c r="S223" s="13">
        <f t="shared" si="16"/>
        <v>9.8589585797297728E-7</v>
      </c>
    </row>
    <row r="224" spans="1:19" outlineLevel="1">
      <c r="A224" s="1" t="s">
        <v>355</v>
      </c>
      <c r="B224" s="1" t="s">
        <v>356</v>
      </c>
      <c r="C224" s="13">
        <f>+payroll!G224</f>
        <v>8.0652491503925626E-5</v>
      </c>
      <c r="D224" s="13">
        <f>+IFR!T224</f>
        <v>9.8529771591567906E-5</v>
      </c>
      <c r="E224" s="13">
        <f>+claims!R224</f>
        <v>5.4953477542827609E-5</v>
      </c>
      <c r="F224" s="13">
        <f>+costs!L224</f>
        <v>4.3453016247996262E-4</v>
      </c>
      <c r="H224" s="11">
        <f t="shared" si="13"/>
        <v>2.9135890200633835E-4</v>
      </c>
      <c r="J224" s="8">
        <f t="shared" si="14"/>
        <v>17365.882409176807</v>
      </c>
      <c r="L224" s="14">
        <f>+J224/payroll!F224</f>
        <v>1.6349895283772835E-2</v>
      </c>
      <c r="O224" s="15">
        <v>16011.883554965385</v>
      </c>
      <c r="P224" s="8">
        <f t="shared" si="15"/>
        <v>1353.9988542114224</v>
      </c>
      <c r="R224" s="11">
        <v>3.0597757852509711E-4</v>
      </c>
      <c r="S224" s="13">
        <f t="shared" si="16"/>
        <v>-1.4618676518758753E-5</v>
      </c>
    </row>
    <row r="225" spans="1:19" outlineLevel="1">
      <c r="A225" s="1" t="s">
        <v>357</v>
      </c>
      <c r="B225" s="1" t="s">
        <v>358</v>
      </c>
      <c r="C225" s="13">
        <f>+payroll!G225</f>
        <v>7.5368693416324076E-5</v>
      </c>
      <c r="D225" s="13">
        <f>+IFR!T225</f>
        <v>8.5214937592707372E-5</v>
      </c>
      <c r="E225" s="13">
        <f>+claims!R225</f>
        <v>0</v>
      </c>
      <c r="F225" s="13">
        <f>+costs!L225</f>
        <v>0</v>
      </c>
      <c r="H225" s="11">
        <f t="shared" si="13"/>
        <v>2.0072953876128929E-5</v>
      </c>
      <c r="J225" s="8">
        <f t="shared" si="14"/>
        <v>1196.4094943290991</v>
      </c>
      <c r="L225" s="14">
        <f>+J225/payroll!F225</f>
        <v>1.2053821946505108E-3</v>
      </c>
      <c r="O225" s="15">
        <v>1088.2724330478175</v>
      </c>
      <c r="P225" s="8">
        <f t="shared" si="15"/>
        <v>108.1370612812816</v>
      </c>
      <c r="R225" s="11">
        <v>2.0796239411591631E-5</v>
      </c>
      <c r="S225" s="13">
        <f t="shared" si="16"/>
        <v>-7.2328553546270198E-7</v>
      </c>
    </row>
    <row r="226" spans="1:19" outlineLevel="1">
      <c r="A226" s="1" t="s">
        <v>359</v>
      </c>
      <c r="B226" s="1" t="s">
        <v>360</v>
      </c>
      <c r="C226" s="13">
        <f>+payroll!G226</f>
        <v>3.2249763694528327E-5</v>
      </c>
      <c r="D226" s="13">
        <f>+IFR!T226</f>
        <v>4.7933402395897897E-5</v>
      </c>
      <c r="E226" s="13">
        <f>+claims!R226</f>
        <v>0</v>
      </c>
      <c r="F226" s="13">
        <f>+costs!L226</f>
        <v>0</v>
      </c>
      <c r="H226" s="11">
        <f t="shared" si="13"/>
        <v>1.0022895761303277E-5</v>
      </c>
      <c r="J226" s="8">
        <f t="shared" si="14"/>
        <v>597.39526745760065</v>
      </c>
      <c r="L226" s="14">
        <f>+J226/payroll!F226</f>
        <v>1.4066017347933544E-3</v>
      </c>
      <c r="O226" s="15">
        <v>539.58606177645265</v>
      </c>
      <c r="P226" s="8">
        <f t="shared" si="15"/>
        <v>57.809205681148001</v>
      </c>
      <c r="R226" s="11">
        <v>1.0311168952827758E-5</v>
      </c>
      <c r="S226" s="13">
        <f t="shared" si="16"/>
        <v>-2.8827319152448122E-7</v>
      </c>
    </row>
    <row r="227" spans="1:19" outlineLevel="1">
      <c r="A227" s="1" t="s">
        <v>361</v>
      </c>
      <c r="B227" s="1" t="s">
        <v>362</v>
      </c>
      <c r="C227" s="13">
        <f>+payroll!G227</f>
        <v>4.9593933015318662E-4</v>
      </c>
      <c r="D227" s="13">
        <f>+IFR!T227</f>
        <v>7.6782209393429029E-4</v>
      </c>
      <c r="E227" s="13">
        <f>+claims!R227</f>
        <v>1.0990695508565522E-4</v>
      </c>
      <c r="F227" s="13">
        <f>+costs!L227</f>
        <v>2.3091773503976354E-4</v>
      </c>
      <c r="H227" s="11">
        <f t="shared" si="13"/>
        <v>3.1300686229764101E-4</v>
      </c>
      <c r="J227" s="8">
        <f t="shared" si="14"/>
        <v>18656.167106944897</v>
      </c>
      <c r="L227" s="14">
        <f>+J227/payroll!F227</f>
        <v>2.8564707395254785E-3</v>
      </c>
      <c r="O227" s="15">
        <v>18227.873095311672</v>
      </c>
      <c r="P227" s="8">
        <f t="shared" si="15"/>
        <v>428.29401163322473</v>
      </c>
      <c r="R227" s="11">
        <v>3.4832382163038335E-4</v>
      </c>
      <c r="S227" s="13">
        <f t="shared" si="16"/>
        <v>-3.531695933274234E-5</v>
      </c>
    </row>
    <row r="228" spans="1:19" outlineLevel="1">
      <c r="A228" s="1" t="s">
        <v>363</v>
      </c>
      <c r="B228" s="1" t="s">
        <v>364</v>
      </c>
      <c r="C228" s="13">
        <f>+payroll!G228</f>
        <v>7.6692142809929549E-5</v>
      </c>
      <c r="D228" s="13">
        <f>+IFR!T228</f>
        <v>9.7642115991643859E-5</v>
      </c>
      <c r="E228" s="13">
        <f>+claims!R228</f>
        <v>5.4953477542827609E-5</v>
      </c>
      <c r="F228" s="13">
        <f>+costs!L228</f>
        <v>7.8732609949020156E-7</v>
      </c>
      <c r="H228" s="11">
        <f t="shared" si="13"/>
        <v>3.0507199641314938E-5</v>
      </c>
      <c r="J228" s="8">
        <f t="shared" si="14"/>
        <v>1818.3224811604723</v>
      </c>
      <c r="L228" s="14">
        <f>+J228/payroll!F228</f>
        <v>1.8003458567479871E-3</v>
      </c>
      <c r="O228" s="15">
        <v>2110.6378660466039</v>
      </c>
      <c r="P228" s="8">
        <f t="shared" si="15"/>
        <v>-292.3153848861316</v>
      </c>
      <c r="R228" s="11">
        <v>4.0333035222208384E-5</v>
      </c>
      <c r="S228" s="13">
        <f t="shared" si="16"/>
        <v>-9.825835580893446E-6</v>
      </c>
    </row>
    <row r="229" spans="1:19" outlineLevel="1">
      <c r="A229" s="1" t="s">
        <v>365</v>
      </c>
      <c r="B229" s="1" t="s">
        <v>366</v>
      </c>
      <c r="C229" s="13">
        <f>+payroll!G229</f>
        <v>2.9661965175020476E-5</v>
      </c>
      <c r="D229" s="13">
        <f>+IFR!T229</f>
        <v>4.083215759650562E-5</v>
      </c>
      <c r="E229" s="13">
        <f>+claims!R229</f>
        <v>0</v>
      </c>
      <c r="F229" s="13">
        <f>+costs!L229</f>
        <v>9.2102750060804801E-4</v>
      </c>
      <c r="H229" s="11">
        <f t="shared" si="13"/>
        <v>5.614282657112696E-4</v>
      </c>
      <c r="J229" s="8">
        <f t="shared" si="14"/>
        <v>33462.843168313011</v>
      </c>
      <c r="L229" s="14">
        <f>+J229/payroll!F229</f>
        <v>8.5664093782094747E-2</v>
      </c>
      <c r="O229" s="15">
        <v>37611.522526915782</v>
      </c>
      <c r="P229" s="8">
        <f t="shared" si="15"/>
        <v>-4148.6793586027707</v>
      </c>
      <c r="R229" s="11">
        <v>7.1873384214432665E-4</v>
      </c>
      <c r="S229" s="13">
        <f t="shared" si="16"/>
        <v>-1.5730557643305705E-4</v>
      </c>
    </row>
    <row r="230" spans="1:19" outlineLevel="1">
      <c r="A230" s="1" t="s">
        <v>367</v>
      </c>
      <c r="B230" s="1" t="s">
        <v>368</v>
      </c>
      <c r="C230" s="13">
        <f>+payroll!G230</f>
        <v>1.7158142240464443E-5</v>
      </c>
      <c r="D230" s="13">
        <f>+IFR!T230</f>
        <v>2.6629667997721054E-5</v>
      </c>
      <c r="E230" s="13">
        <f>+claims!R230</f>
        <v>0</v>
      </c>
      <c r="F230" s="13">
        <f>+costs!L230</f>
        <v>0</v>
      </c>
      <c r="H230" s="11">
        <f t="shared" si="13"/>
        <v>5.4734762797731871E-6</v>
      </c>
      <c r="J230" s="8">
        <f t="shared" si="14"/>
        <v>326.23594058537435</v>
      </c>
      <c r="L230" s="14">
        <f>+J230/payroll!F230</f>
        <v>1.4437681214167024E-3</v>
      </c>
      <c r="O230" s="15">
        <v>345.67932410196136</v>
      </c>
      <c r="P230" s="8">
        <f t="shared" si="15"/>
        <v>-19.443383516587005</v>
      </c>
      <c r="R230" s="11">
        <v>6.6057264388554962E-6</v>
      </c>
      <c r="S230" s="13">
        <f t="shared" si="16"/>
        <v>-1.132250159082309E-6</v>
      </c>
    </row>
    <row r="231" spans="1:19" outlineLevel="1">
      <c r="A231" s="1" t="s">
        <v>369</v>
      </c>
      <c r="B231" s="1" t="s">
        <v>370</v>
      </c>
      <c r="C231" s="13">
        <f>+payroll!G231</f>
        <v>1.2667485319488514E-4</v>
      </c>
      <c r="D231" s="13">
        <f>+IFR!T231</f>
        <v>1.6865456398556668E-4</v>
      </c>
      <c r="E231" s="13">
        <f>+claims!R231</f>
        <v>0</v>
      </c>
      <c r="F231" s="13">
        <f>+costs!L231</f>
        <v>0</v>
      </c>
      <c r="H231" s="11">
        <f t="shared" si="13"/>
        <v>3.6916177147556481E-5</v>
      </c>
      <c r="J231" s="8">
        <f t="shared" si="14"/>
        <v>2200.3171584126148</v>
      </c>
      <c r="L231" s="14">
        <f>+J231/payroll!F231</f>
        <v>1.3189574444209496E-3</v>
      </c>
      <c r="O231" s="15">
        <v>1911.1568869657347</v>
      </c>
      <c r="P231" s="8">
        <f t="shared" si="15"/>
        <v>289.16027144688019</v>
      </c>
      <c r="R231" s="11">
        <v>3.6521072267853023E-5</v>
      </c>
      <c r="S231" s="13">
        <f t="shared" si="16"/>
        <v>3.9510487970345859E-7</v>
      </c>
    </row>
    <row r="232" spans="1:19" outlineLevel="1">
      <c r="A232" s="1" t="s">
        <v>371</v>
      </c>
      <c r="B232" s="1" t="s">
        <v>372</v>
      </c>
      <c r="C232" s="13">
        <f>+payroll!G232</f>
        <v>6.3345604049486494E-5</v>
      </c>
      <c r="D232" s="13">
        <f>+IFR!T232</f>
        <v>8.6546420992593428E-5</v>
      </c>
      <c r="E232" s="13">
        <f>+claims!R232</f>
        <v>5.4953477542827609E-5</v>
      </c>
      <c r="F232" s="13">
        <f>+costs!L232</f>
        <v>0</v>
      </c>
      <c r="H232" s="11">
        <f t="shared" si="13"/>
        <v>2.6979524761684133E-5</v>
      </c>
      <c r="J232" s="8">
        <f t="shared" si="14"/>
        <v>1608.0622601216699</v>
      </c>
      <c r="L232" s="14">
        <f>+J232/payroll!F232</f>
        <v>1.9276238244884344E-3</v>
      </c>
      <c r="O232" s="15">
        <v>1010.0201615696192</v>
      </c>
      <c r="P232" s="8">
        <f t="shared" si="15"/>
        <v>598.04209855205067</v>
      </c>
      <c r="R232" s="11">
        <v>1.930088501066841E-5</v>
      </c>
      <c r="S232" s="13">
        <f t="shared" si="16"/>
        <v>7.678639751015723E-6</v>
      </c>
    </row>
    <row r="233" spans="1:19" outlineLevel="1">
      <c r="A233" s="1" t="s">
        <v>373</v>
      </c>
      <c r="B233" s="1" t="s">
        <v>374</v>
      </c>
      <c r="C233" s="13">
        <f>+payroll!G233</f>
        <v>8.6336414477825686E-5</v>
      </c>
      <c r="D233" s="13">
        <f>+IFR!T233</f>
        <v>1.1539522799012457E-4</v>
      </c>
      <c r="E233" s="13">
        <f>+claims!R233</f>
        <v>1.0990695508565522E-4</v>
      </c>
      <c r="F233" s="13">
        <f>+costs!L233</f>
        <v>8.8740488391302709E-5</v>
      </c>
      <c r="H233" s="11">
        <f t="shared" si="13"/>
        <v>9.4946791606123691E-5</v>
      </c>
      <c r="J233" s="8">
        <f t="shared" si="14"/>
        <v>5659.119411854078</v>
      </c>
      <c r="L233" s="14">
        <f>+J233/payroll!F233</f>
        <v>4.9772649189344627E-3</v>
      </c>
      <c r="O233" s="15">
        <v>5052.1205597743365</v>
      </c>
      <c r="P233" s="8">
        <f t="shared" si="15"/>
        <v>606.99885207974148</v>
      </c>
      <c r="R233" s="11">
        <v>9.6543021312270051E-5</v>
      </c>
      <c r="S233" s="13">
        <f t="shared" si="16"/>
        <v>-1.5962297061463597E-6</v>
      </c>
    </row>
    <row r="234" spans="1:19" outlineLevel="1">
      <c r="A234" s="1" t="s">
        <v>375</v>
      </c>
      <c r="B234" s="1" t="s">
        <v>376</v>
      </c>
      <c r="C234" s="13">
        <f>+payroll!G234</f>
        <v>2.7181725783921194E-4</v>
      </c>
      <c r="D234" s="13">
        <f>+IFR!T234</f>
        <v>3.0979180437348824E-4</v>
      </c>
      <c r="E234" s="13">
        <f>+claims!R234</f>
        <v>1.0990695508565522E-4</v>
      </c>
      <c r="F234" s="13">
        <f>+costs!L234</f>
        <v>1.573477994125883E-5</v>
      </c>
      <c r="H234" s="11">
        <f t="shared" si="13"/>
        <v>9.8628044004191097E-5</v>
      </c>
      <c r="J234" s="8">
        <f t="shared" si="14"/>
        <v>5878.5333230924862</v>
      </c>
      <c r="L234" s="14">
        <f>+J234/payroll!F234</f>
        <v>1.6422068719442202E-3</v>
      </c>
      <c r="O234" s="15">
        <v>5639.8806649002008</v>
      </c>
      <c r="P234" s="8">
        <f t="shared" si="15"/>
        <v>238.65265819228534</v>
      </c>
      <c r="R234" s="11">
        <v>1.0777476760262441E-4</v>
      </c>
      <c r="S234" s="13">
        <f t="shared" si="16"/>
        <v>-9.1467235984333119E-6</v>
      </c>
    </row>
    <row r="235" spans="1:19" outlineLevel="1">
      <c r="A235" s="10" t="s">
        <v>548</v>
      </c>
      <c r="B235" s="10" t="s">
        <v>549</v>
      </c>
      <c r="C235" s="13">
        <f>+payroll!G235</f>
        <v>7.6911833985506759E-6</v>
      </c>
      <c r="D235" s="13">
        <f>+IFR!T235</f>
        <v>1.0651867199088422E-5</v>
      </c>
      <c r="E235" s="13">
        <f>+claims!R235</f>
        <v>0</v>
      </c>
      <c r="F235" s="13">
        <f>+costs!L235</f>
        <v>0</v>
      </c>
      <c r="H235" s="11">
        <f t="shared" si="13"/>
        <v>2.2928813247048874E-6</v>
      </c>
      <c r="J235" s="8">
        <f t="shared" si="14"/>
        <v>136.6627454621462</v>
      </c>
      <c r="L235" s="14">
        <f>+J235/payroll!F235</f>
        <v>1.3492514126415638E-3</v>
      </c>
      <c r="O235" s="15">
        <v>129.72500265490004</v>
      </c>
      <c r="P235" s="8">
        <f t="shared" si="15"/>
        <v>6.9377428072461669</v>
      </c>
      <c r="Q235" s="37"/>
      <c r="R235" s="11">
        <v>2.4789677023474904E-6</v>
      </c>
      <c r="S235" s="13">
        <f t="shared" si="16"/>
        <v>-1.8608637764260306E-7</v>
      </c>
    </row>
    <row r="236" spans="1:19" outlineLevel="1">
      <c r="A236" s="1" t="s">
        <v>377</v>
      </c>
      <c r="B236" s="1" t="s">
        <v>378</v>
      </c>
      <c r="C236" s="13">
        <f>+payroll!G236</f>
        <v>3.8688045640698767E-5</v>
      </c>
      <c r="D236" s="13">
        <f>+IFR!T236</f>
        <v>4.5270435596125791E-5</v>
      </c>
      <c r="E236" s="13">
        <f>+claims!R236</f>
        <v>0</v>
      </c>
      <c r="F236" s="13">
        <f>+costs!L236</f>
        <v>0</v>
      </c>
      <c r="H236" s="11">
        <f t="shared" si="13"/>
        <v>1.049481015460307E-5</v>
      </c>
      <c r="J236" s="8">
        <f t="shared" si="14"/>
        <v>625.52280982822617</v>
      </c>
      <c r="L236" s="14">
        <f>+J236/payroll!F236</f>
        <v>1.2277283009256253E-3</v>
      </c>
      <c r="O236" s="15">
        <v>550.76029635933367</v>
      </c>
      <c r="P236" s="8">
        <f t="shared" si="15"/>
        <v>74.762513468892507</v>
      </c>
      <c r="R236" s="11">
        <v>1.0524701934616217E-5</v>
      </c>
      <c r="S236" s="13">
        <f t="shared" si="16"/>
        <v>-2.9891780013147391E-8</v>
      </c>
    </row>
    <row r="237" spans="1:19" outlineLevel="1">
      <c r="A237" s="1" t="s">
        <v>379</v>
      </c>
      <c r="B237" s="1" t="s">
        <v>380</v>
      </c>
      <c r="C237" s="13">
        <f>+payroll!G237</f>
        <v>1.1055625627288528E-4</v>
      </c>
      <c r="D237" s="13">
        <f>+IFR!T237</f>
        <v>1.2737857858909903E-4</v>
      </c>
      <c r="E237" s="13">
        <f>+claims!R237</f>
        <v>0</v>
      </c>
      <c r="F237" s="13">
        <f>+costs!L237</f>
        <v>0</v>
      </c>
      <c r="H237" s="11">
        <f t="shared" si="13"/>
        <v>2.9741854357748039E-5</v>
      </c>
      <c r="J237" s="8">
        <f t="shared" si="14"/>
        <v>1772.7055595379722</v>
      </c>
      <c r="L237" s="14">
        <f>+J237/payroll!F237</f>
        <v>1.2175566875909541E-3</v>
      </c>
      <c r="O237" s="15">
        <v>1559.6950648855968</v>
      </c>
      <c r="P237" s="8">
        <f t="shared" si="15"/>
        <v>213.01049465237543</v>
      </c>
      <c r="R237" s="11">
        <v>2.9804845729298762E-5</v>
      </c>
      <c r="S237" s="13">
        <f t="shared" si="16"/>
        <v>-6.2991371550722406E-8</v>
      </c>
    </row>
    <row r="238" spans="1:19" outlineLevel="1">
      <c r="A238" s="1" t="s">
        <v>381</v>
      </c>
      <c r="B238" s="1" t="s">
        <v>382</v>
      </c>
      <c r="C238" s="13">
        <f>+payroll!G238</f>
        <v>2.2933293383186108E-5</v>
      </c>
      <c r="D238" s="13">
        <f>+IFR!T238</f>
        <v>2.8404979197569123E-5</v>
      </c>
      <c r="E238" s="13">
        <f>+claims!R238</f>
        <v>0</v>
      </c>
      <c r="F238" s="13">
        <f>+costs!L238</f>
        <v>0</v>
      </c>
      <c r="H238" s="11">
        <f t="shared" si="13"/>
        <v>6.4172840725944039E-6</v>
      </c>
      <c r="J238" s="8">
        <f t="shared" si="14"/>
        <v>382.48977403317269</v>
      </c>
      <c r="L238" s="14">
        <f>+J238/payroll!F238</f>
        <v>1.2664536772355444E-3</v>
      </c>
      <c r="O238" s="15">
        <v>297.62143003215141</v>
      </c>
      <c r="P238" s="8">
        <f t="shared" si="15"/>
        <v>84.868344001021285</v>
      </c>
      <c r="R238" s="11">
        <v>5.6873686450320403E-6</v>
      </c>
      <c r="S238" s="13">
        <f t="shared" si="16"/>
        <v>7.2991542756236354E-7</v>
      </c>
    </row>
    <row r="239" spans="1:19" outlineLevel="1">
      <c r="A239" s="1" t="s">
        <v>383</v>
      </c>
      <c r="B239" s="1" t="s">
        <v>384</v>
      </c>
      <c r="C239" s="13">
        <f>+payroll!G239</f>
        <v>2.6403744966680982E-4</v>
      </c>
      <c r="D239" s="13">
        <f>+IFR!T239</f>
        <v>3.4352271717060157E-4</v>
      </c>
      <c r="E239" s="13">
        <f>+claims!R239</f>
        <v>2.1981391017131044E-4</v>
      </c>
      <c r="F239" s="13">
        <f>+costs!L239</f>
        <v>5.9058851100601287E-5</v>
      </c>
      <c r="H239" s="11">
        <f t="shared" si="13"/>
        <v>1.4435241804073375E-4</v>
      </c>
      <c r="J239" s="8">
        <f t="shared" si="14"/>
        <v>8603.8459779793538</v>
      </c>
      <c r="L239" s="14">
        <f>+J239/payroll!F239</f>
        <v>2.4743606796709485E-3</v>
      </c>
      <c r="O239" s="15">
        <v>7960.4228561399386</v>
      </c>
      <c r="P239" s="8">
        <f t="shared" si="15"/>
        <v>643.42312183941522</v>
      </c>
      <c r="R239" s="11">
        <v>1.5211894972857247E-4</v>
      </c>
      <c r="S239" s="13">
        <f t="shared" si="16"/>
        <v>-7.7665316878387282E-6</v>
      </c>
    </row>
    <row r="240" spans="1:19" outlineLevel="1">
      <c r="A240" s="1" t="s">
        <v>385</v>
      </c>
      <c r="B240" s="1" t="s">
        <v>386</v>
      </c>
      <c r="C240" s="13">
        <f>+payroll!G240</f>
        <v>3.5331011551995483E-5</v>
      </c>
      <c r="D240" s="13">
        <f>+IFR!T240</f>
        <v>5.2371680395518075E-5</v>
      </c>
      <c r="E240" s="13">
        <f>+claims!R240</f>
        <v>0</v>
      </c>
      <c r="F240" s="13">
        <f>+costs!L240</f>
        <v>0</v>
      </c>
      <c r="H240" s="11">
        <f t="shared" si="13"/>
        <v>1.0962836493439194E-5</v>
      </c>
      <c r="J240" s="8">
        <f t="shared" si="14"/>
        <v>653.41861225148239</v>
      </c>
      <c r="L240" s="14">
        <f>+J240/payroll!F240</f>
        <v>1.4043369950673169E-3</v>
      </c>
      <c r="O240" s="15">
        <v>586.47565015936823</v>
      </c>
      <c r="P240" s="8">
        <f t="shared" si="15"/>
        <v>66.942962092114158</v>
      </c>
      <c r="R240" s="11">
        <v>1.1207201119324116E-5</v>
      </c>
      <c r="S240" s="13">
        <f t="shared" si="16"/>
        <v>-2.4436462588492205E-7</v>
      </c>
    </row>
    <row r="241" spans="1:19" outlineLevel="1">
      <c r="A241" s="1" t="s">
        <v>387</v>
      </c>
      <c r="B241" s="1" t="s">
        <v>388</v>
      </c>
      <c r="C241" s="13">
        <f>+payroll!G241</f>
        <v>2.3041580692722435E-4</v>
      </c>
      <c r="D241" s="13">
        <f>+IFR!T241</f>
        <v>3.3642147237120931E-4</v>
      </c>
      <c r="E241" s="13">
        <f>+claims!R241</f>
        <v>5.4953477542827609E-5</v>
      </c>
      <c r="F241" s="13">
        <f>+costs!L241</f>
        <v>8.1329777130944313E-6</v>
      </c>
      <c r="H241" s="11">
        <f t="shared" si="13"/>
        <v>8.3977468171585022E-5</v>
      </c>
      <c r="J241" s="8">
        <f t="shared" si="14"/>
        <v>5005.3141580565407</v>
      </c>
      <c r="L241" s="14">
        <f>+J241/payroll!F241</f>
        <v>1.6495101020450793E-3</v>
      </c>
      <c r="O241" s="21">
        <v>3605.007944073167</v>
      </c>
      <c r="P241" s="8">
        <f t="shared" si="15"/>
        <v>1400.3062139833737</v>
      </c>
      <c r="R241" s="11">
        <v>6.8889559276690034E-5</v>
      </c>
      <c r="S241" s="13">
        <f t="shared" si="16"/>
        <v>1.5087908894894988E-5</v>
      </c>
    </row>
    <row r="242" spans="1:19" outlineLevel="1">
      <c r="A242" s="1" t="s">
        <v>389</v>
      </c>
      <c r="B242" s="1" t="s">
        <v>390</v>
      </c>
      <c r="C242" s="13">
        <f>+payroll!G242</f>
        <v>6.8654557278045457E-5</v>
      </c>
      <c r="D242" s="13">
        <f>+IFR!T242</f>
        <v>9.5422976991833784E-5</v>
      </c>
      <c r="E242" s="13">
        <f>+claims!R242</f>
        <v>5.4953477542827609E-5</v>
      </c>
      <c r="F242" s="13">
        <f>+costs!L242</f>
        <v>2.0164054608784131E-5</v>
      </c>
      <c r="H242" s="11">
        <f t="shared" si="13"/>
        <v>4.0851146180429522E-5</v>
      </c>
      <c r="J242" s="8">
        <f t="shared" si="14"/>
        <v>2434.8533577120579</v>
      </c>
      <c r="L242" s="14">
        <f>+J242/payroll!F242</f>
        <v>2.6930185634372835E-3</v>
      </c>
      <c r="O242" s="21">
        <v>2709.1130250042602</v>
      </c>
      <c r="P242" s="8">
        <f t="shared" si="15"/>
        <v>-274.25966729220227</v>
      </c>
      <c r="R242" s="11">
        <v>5.1769539823098994E-5</v>
      </c>
      <c r="S242" s="13">
        <f t="shared" si="16"/>
        <v>-1.0918393642669472E-5</v>
      </c>
    </row>
    <row r="243" spans="1:19" outlineLevel="1">
      <c r="A243" s="1" t="s">
        <v>391</v>
      </c>
      <c r="B243" s="1" t="s">
        <v>392</v>
      </c>
      <c r="C243" s="13">
        <f>+payroll!G243</f>
        <v>1.5416308673874618E-3</v>
      </c>
      <c r="D243" s="13">
        <f>+IFR!T243</f>
        <v>1.891594083438119E-3</v>
      </c>
      <c r="E243" s="13">
        <f>+claims!R243</f>
        <v>6.0448825297110362E-4</v>
      </c>
      <c r="F243" s="13">
        <f>+costs!L243</f>
        <v>8.2257572922290103E-5</v>
      </c>
      <c r="H243" s="11">
        <f t="shared" si="13"/>
        <v>5.6918090055223724E-4</v>
      </c>
      <c r="J243" s="8">
        <f t="shared" si="14"/>
        <v>33924.923935649931</v>
      </c>
      <c r="L243" s="14">
        <f>+J243/payroll!F243</f>
        <v>1.6709920851209969E-3</v>
      </c>
      <c r="O243" s="21">
        <v>31390.478702958571</v>
      </c>
      <c r="P243" s="8">
        <f t="shared" si="15"/>
        <v>2534.4452326913597</v>
      </c>
      <c r="R243" s="11">
        <v>5.9985339197001538E-4</v>
      </c>
      <c r="S243" s="13">
        <f t="shared" si="16"/>
        <v>-3.0672491417778141E-5</v>
      </c>
    </row>
    <row r="244" spans="1:19" outlineLevel="1">
      <c r="A244" s="1" t="s">
        <v>393</v>
      </c>
      <c r="B244" s="1" t="s">
        <v>394</v>
      </c>
      <c r="C244" s="13">
        <f>+payroll!G244</f>
        <v>3.8392477075339286E-4</v>
      </c>
      <c r="D244" s="13">
        <f>+IFR!T244</f>
        <v>4.7223277915958673E-4</v>
      </c>
      <c r="E244" s="13">
        <f>+claims!R244</f>
        <v>2.1981391017131044E-4</v>
      </c>
      <c r="F244" s="13">
        <f>+costs!L244</f>
        <v>5.7428271959290774E-5</v>
      </c>
      <c r="H244" s="11">
        <f t="shared" si="13"/>
        <v>1.7444874344039348E-4</v>
      </c>
      <c r="J244" s="8">
        <f t="shared" si="14"/>
        <v>10397.679096651123</v>
      </c>
      <c r="L244" s="14">
        <f>+J244/payroll!F244</f>
        <v>2.0564880191350828E-3</v>
      </c>
      <c r="O244" s="21">
        <v>8102.6058295312323</v>
      </c>
      <c r="P244" s="8">
        <f t="shared" si="15"/>
        <v>2295.0732671198912</v>
      </c>
      <c r="R244" s="11">
        <v>1.5483598184764976E-4</v>
      </c>
      <c r="S244" s="13">
        <f t="shared" si="16"/>
        <v>1.9612761592743719E-5</v>
      </c>
    </row>
    <row r="245" spans="1:19" outlineLevel="1">
      <c r="A245" s="1" t="s">
        <v>395</v>
      </c>
      <c r="B245" s="1" t="s">
        <v>396</v>
      </c>
      <c r="C245" s="13">
        <f>+payroll!G245</f>
        <v>8.0711827799610807E-5</v>
      </c>
      <c r="D245" s="13">
        <f>+IFR!T245</f>
        <v>1.3803044578818746E-4</v>
      </c>
      <c r="E245" s="13">
        <f>+claims!R245</f>
        <v>1.0990695508565522E-4</v>
      </c>
      <c r="F245" s="13">
        <f>+costs!L245</f>
        <v>2.2148460812923432E-5</v>
      </c>
      <c r="H245" s="11">
        <f t="shared" si="13"/>
        <v>5.7117903949077126E-5</v>
      </c>
      <c r="J245" s="8">
        <f t="shared" si="14"/>
        <v>3404.401913268985</v>
      </c>
      <c r="L245" s="14">
        <f>+J245/payroll!F245</f>
        <v>3.2028717661825379E-3</v>
      </c>
      <c r="O245" s="21">
        <v>4289.2158361494467</v>
      </c>
      <c r="P245" s="8">
        <f t="shared" si="15"/>
        <v>-884.81392288046163</v>
      </c>
      <c r="R245" s="11">
        <v>8.1964365454651502E-5</v>
      </c>
      <c r="S245" s="13">
        <f t="shared" si="16"/>
        <v>-2.4846461505574376E-5</v>
      </c>
    </row>
    <row r="246" spans="1:19" outlineLevel="1">
      <c r="A246" s="1" t="s">
        <v>397</v>
      </c>
      <c r="B246" s="1" t="s">
        <v>398</v>
      </c>
      <c r="C246" s="13">
        <f>+payroll!G246</f>
        <v>5.2201670773771396E-4</v>
      </c>
      <c r="D246" s="13">
        <f>+IFR!T246</f>
        <v>7.9001348393239134E-4</v>
      </c>
      <c r="E246" s="13">
        <f>+claims!R246</f>
        <v>7.6934868559958665E-4</v>
      </c>
      <c r="F246" s="13">
        <f>+costs!L246</f>
        <v>2.7722498235468649E-4</v>
      </c>
      <c r="H246" s="11">
        <f t="shared" si="13"/>
        <v>4.4574106621151298E-4</v>
      </c>
      <c r="J246" s="8">
        <f t="shared" si="14"/>
        <v>26567.531959609849</v>
      </c>
      <c r="L246" s="14">
        <f>+J246/payroll!F246</f>
        <v>3.8645836842809934E-3</v>
      </c>
      <c r="O246" s="21">
        <v>22055.377949199392</v>
      </c>
      <c r="P246" s="8">
        <f t="shared" si="15"/>
        <v>4512.154010410457</v>
      </c>
      <c r="R246" s="11">
        <v>4.2146516461888178E-4</v>
      </c>
      <c r="S246" s="13">
        <f t="shared" si="16"/>
        <v>2.4275901592631208E-5</v>
      </c>
    </row>
    <row r="247" spans="1:19" outlineLevel="1">
      <c r="A247" s="1" t="s">
        <v>399</v>
      </c>
      <c r="B247" s="1" t="s">
        <v>400</v>
      </c>
      <c r="C247" s="13">
        <f>+payroll!G247</f>
        <v>7.852283048604211E-4</v>
      </c>
      <c r="D247" s="13">
        <f>+IFR!T247</f>
        <v>8.8366114972437688E-4</v>
      </c>
      <c r="E247" s="13">
        <f>+claims!R247</f>
        <v>5.4953477542827609E-5</v>
      </c>
      <c r="F247" s="13">
        <f>+costs!L247</f>
        <v>8.6169240694315374E-7</v>
      </c>
      <c r="H247" s="11">
        <f t="shared" si="13"/>
        <v>2.1737121889868979E-4</v>
      </c>
      <c r="J247" s="8">
        <f t="shared" si="14"/>
        <v>12955.990019662961</v>
      </c>
      <c r="L247" s="14">
        <f>+J247/payroll!F247</f>
        <v>1.2528831439191264E-3</v>
      </c>
      <c r="O247" s="21">
        <v>12818.737288484097</v>
      </c>
      <c r="P247" s="8">
        <f t="shared" si="15"/>
        <v>137.25273117886354</v>
      </c>
      <c r="R247" s="11">
        <v>2.4495845112884422E-4</v>
      </c>
      <c r="S247" s="13">
        <f t="shared" si="16"/>
        <v>-2.7587232230154437E-5</v>
      </c>
    </row>
    <row r="248" spans="1:19" outlineLevel="1">
      <c r="A248" s="1" t="s">
        <v>401</v>
      </c>
      <c r="B248" s="1" t="s">
        <v>402</v>
      </c>
      <c r="C248" s="13">
        <f>+payroll!G248</f>
        <v>5.0918088138918381E-5</v>
      </c>
      <c r="D248" s="13">
        <f>+IFR!T248</f>
        <v>5.8585269594986318E-5</v>
      </c>
      <c r="E248" s="13">
        <f>+claims!R248</f>
        <v>0</v>
      </c>
      <c r="F248" s="13">
        <f>+costs!L248</f>
        <v>0</v>
      </c>
      <c r="H248" s="11">
        <f t="shared" si="13"/>
        <v>1.3687919716738087E-5</v>
      </c>
      <c r="J248" s="8">
        <f t="shared" si="14"/>
        <v>815.84191383984296</v>
      </c>
      <c r="L248" s="14">
        <f>+J248/payroll!F248</f>
        <v>1.2166616879436412E-3</v>
      </c>
      <c r="O248" s="21">
        <v>697.04752792855083</v>
      </c>
      <c r="P248" s="8">
        <f t="shared" si="15"/>
        <v>118.79438591129212</v>
      </c>
      <c r="R248" s="11">
        <v>1.3320163988223811E-5</v>
      </c>
      <c r="S248" s="13">
        <f t="shared" si="16"/>
        <v>3.677557285142765E-7</v>
      </c>
    </row>
    <row r="249" spans="1:19" outlineLevel="1">
      <c r="A249" s="1" t="s">
        <v>403</v>
      </c>
      <c r="B249" s="1" t="s">
        <v>404</v>
      </c>
      <c r="C249" s="13">
        <f>+payroll!G249</f>
        <v>2.0040097966588533E-4</v>
      </c>
      <c r="D249" s="13">
        <f>+IFR!T249</f>
        <v>3.137862545731464E-4</v>
      </c>
      <c r="E249" s="13">
        <f>+claims!R249</f>
        <v>5.4953477542827609E-5</v>
      </c>
      <c r="F249" s="13">
        <f>+costs!L249</f>
        <v>3.8815733364946114E-6</v>
      </c>
      <c r="H249" s="11">
        <f t="shared" si="13"/>
        <v>7.4845369913199877E-5</v>
      </c>
      <c r="J249" s="8">
        <f t="shared" si="14"/>
        <v>4461.0131485040165</v>
      </c>
      <c r="L249" s="14">
        <f>+J249/payroll!F249</f>
        <v>1.6903224931571789E-3</v>
      </c>
      <c r="O249" s="21">
        <v>3436.4556242446993</v>
      </c>
      <c r="P249" s="8">
        <f t="shared" si="15"/>
        <v>1024.5575242593172</v>
      </c>
      <c r="R249" s="11">
        <v>6.566862461907388E-5</v>
      </c>
      <c r="S249" s="13">
        <f t="shared" si="16"/>
        <v>9.1767452941259969E-6</v>
      </c>
    </row>
    <row r="250" spans="1:19" outlineLevel="1">
      <c r="A250" s="1" t="s">
        <v>405</v>
      </c>
      <c r="B250" s="1" t="s">
        <v>406</v>
      </c>
      <c r="C250" s="13">
        <f>+payroll!G250</f>
        <v>6.7312946891702154E-5</v>
      </c>
      <c r="D250" s="13">
        <f>+IFR!T250</f>
        <v>8.2551970792935273E-5</v>
      </c>
      <c r="E250" s="13">
        <f>+claims!R250</f>
        <v>0</v>
      </c>
      <c r="F250" s="13">
        <f>+costs!L250</f>
        <v>0</v>
      </c>
      <c r="H250" s="11">
        <f t="shared" si="13"/>
        <v>1.8733114710579677E-5</v>
      </c>
      <c r="J250" s="8">
        <f t="shared" si="14"/>
        <v>1116.5509788146778</v>
      </c>
      <c r="L250" s="14">
        <f>+J250/payroll!F250</f>
        <v>1.2595512995154934E-3</v>
      </c>
      <c r="O250" s="21">
        <v>878.80357077981239</v>
      </c>
      <c r="P250" s="8">
        <f t="shared" si="15"/>
        <v>237.74740803486543</v>
      </c>
      <c r="R250" s="11">
        <v>1.6793413945546087E-5</v>
      </c>
      <c r="S250" s="13">
        <f t="shared" si="16"/>
        <v>1.9397007650335895E-6</v>
      </c>
    </row>
    <row r="251" spans="1:19" outlineLevel="1">
      <c r="A251" s="1" t="s">
        <v>407</v>
      </c>
      <c r="B251" s="1" t="s">
        <v>408</v>
      </c>
      <c r="C251" s="13">
        <f>+payroll!G251</f>
        <v>4.4764454926680521E-5</v>
      </c>
      <c r="D251" s="13">
        <f>+IFR!T251</f>
        <v>6.3911203194530529E-5</v>
      </c>
      <c r="E251" s="13">
        <f>+claims!R251</f>
        <v>0</v>
      </c>
      <c r="F251" s="13">
        <f>+costs!L251</f>
        <v>0</v>
      </c>
      <c r="H251" s="11">
        <f t="shared" si="13"/>
        <v>1.3584457265151381E-5</v>
      </c>
      <c r="J251" s="8">
        <f t="shared" si="14"/>
        <v>809.67523502671099</v>
      </c>
      <c r="L251" s="14">
        <f>+J251/payroll!F251</f>
        <v>1.3734519268231839E-3</v>
      </c>
      <c r="O251" s="21">
        <v>776.0470419825549</v>
      </c>
      <c r="P251" s="8">
        <f t="shared" si="15"/>
        <v>33.628193044156092</v>
      </c>
      <c r="R251" s="11">
        <v>1.4829797750668181E-5</v>
      </c>
      <c r="S251" s="13">
        <f t="shared" si="16"/>
        <v>-1.2453404855167993E-6</v>
      </c>
    </row>
    <row r="252" spans="1:19" outlineLevel="1">
      <c r="A252" s="1" t="s">
        <v>409</v>
      </c>
      <c r="B252" s="1" t="s">
        <v>410</v>
      </c>
      <c r="C252" s="13">
        <f>+payroll!G252</f>
        <v>2.1565268795304985E-4</v>
      </c>
      <c r="D252" s="13">
        <f>+IFR!T252</f>
        <v>2.2413303898081887E-4</v>
      </c>
      <c r="E252" s="13">
        <f>+claims!R252</f>
        <v>5.4953477542827609E-5</v>
      </c>
      <c r="F252" s="13">
        <f>+costs!L252</f>
        <v>1.3443427890334184E-5</v>
      </c>
      <c r="H252" s="11">
        <f t="shared" si="13"/>
        <v>7.1282294232358245E-5</v>
      </c>
      <c r="J252" s="8">
        <f t="shared" si="14"/>
        <v>4248.6429313511962</v>
      </c>
      <c r="L252" s="14">
        <f>+J252/payroll!F252</f>
        <v>1.4959988689375026E-3</v>
      </c>
      <c r="O252" s="21">
        <v>4429.1882147160277</v>
      </c>
      <c r="P252" s="8">
        <f t="shared" si="15"/>
        <v>-180.54528336483145</v>
      </c>
      <c r="R252" s="11">
        <v>8.4639154420433066E-5</v>
      </c>
      <c r="S252" s="13">
        <f t="shared" si="16"/>
        <v>-1.3356860188074821E-5</v>
      </c>
    </row>
    <row r="253" spans="1:19" outlineLevel="1">
      <c r="A253" s="1" t="s">
        <v>411</v>
      </c>
      <c r="B253" s="1" t="s">
        <v>412</v>
      </c>
      <c r="C253" s="13">
        <f>+payroll!G253</f>
        <v>1.0073234187276012E-4</v>
      </c>
      <c r="D253" s="13">
        <f>+IFR!T253</f>
        <v>1.3048537318883317E-4</v>
      </c>
      <c r="E253" s="13">
        <f>+claims!R253</f>
        <v>5.4953477542827609E-5</v>
      </c>
      <c r="F253" s="13">
        <f>+costs!L253</f>
        <v>1.5656064726937283E-6</v>
      </c>
      <c r="H253" s="11">
        <f t="shared" si="13"/>
        <v>3.808459989773954E-5</v>
      </c>
      <c r="J253" s="8">
        <f t="shared" si="14"/>
        <v>2269.9587308655637</v>
      </c>
      <c r="L253" s="14">
        <f>+J253/payroll!F253</f>
        <v>1.711137615698328E-3</v>
      </c>
      <c r="O253" s="21">
        <v>2033.7380192800288</v>
      </c>
      <c r="P253" s="8">
        <f t="shared" si="15"/>
        <v>236.2207115855349</v>
      </c>
      <c r="R253" s="11">
        <v>3.8863524853748892E-5</v>
      </c>
      <c r="S253" s="13">
        <f t="shared" si="16"/>
        <v>-7.7892495600935269E-7</v>
      </c>
    </row>
    <row r="254" spans="1:19" outlineLevel="1">
      <c r="A254" s="1" t="s">
        <v>413</v>
      </c>
      <c r="B254" s="1" t="s">
        <v>414</v>
      </c>
      <c r="C254" s="13">
        <f>+payroll!G254</f>
        <v>1.6654734470632481E-4</v>
      </c>
      <c r="D254" s="13">
        <f>+IFR!T254</f>
        <v>2.8138682517591914E-4</v>
      </c>
      <c r="E254" s="13">
        <f>+claims!R254</f>
        <v>2.7476738771413806E-4</v>
      </c>
      <c r="F254" s="13">
        <f>+costs!L254</f>
        <v>5.7775366914286955E-4</v>
      </c>
      <c r="H254" s="11">
        <f t="shared" si="13"/>
        <v>4.4385908087812295E-4</v>
      </c>
      <c r="J254" s="8">
        <f t="shared" si="14"/>
        <v>26455.359872982695</v>
      </c>
      <c r="L254" s="14">
        <f>+J254/payroll!F254</f>
        <v>1.2061792922753535E-2</v>
      </c>
      <c r="O254" s="21">
        <v>17993.461271478496</v>
      </c>
      <c r="P254" s="8">
        <f t="shared" si="15"/>
        <v>8461.8986015041992</v>
      </c>
      <c r="R254" s="11">
        <v>3.4384435099297145E-4</v>
      </c>
      <c r="S254" s="13">
        <f t="shared" si="16"/>
        <v>1.000147298851515E-4</v>
      </c>
    </row>
    <row r="255" spans="1:19" outlineLevel="1">
      <c r="A255" s="1" t="s">
        <v>415</v>
      </c>
      <c r="B255" s="1" t="s">
        <v>416</v>
      </c>
      <c r="C255" s="13">
        <f>+payroll!G255</f>
        <v>8.7275799898334527E-6</v>
      </c>
      <c r="D255" s="13">
        <f>+IFR!T255</f>
        <v>7.9889003993163161E-6</v>
      </c>
      <c r="E255" s="13">
        <f>+claims!R255</f>
        <v>0</v>
      </c>
      <c r="F255" s="13">
        <f>+costs!L255</f>
        <v>0</v>
      </c>
      <c r="H255" s="11">
        <f t="shared" si="13"/>
        <v>2.0895600486437211E-6</v>
      </c>
      <c r="J255" s="8">
        <f t="shared" si="14"/>
        <v>124.54417504247468</v>
      </c>
      <c r="L255" s="14">
        <f>+J255/payroll!F255</f>
        <v>1.0835912515031101E-3</v>
      </c>
      <c r="O255" s="21">
        <v>124.02642607239281</v>
      </c>
      <c r="P255" s="8">
        <f t="shared" si="15"/>
        <v>0.51774897008186826</v>
      </c>
      <c r="R255" s="11">
        <v>2.3700712906436546E-6</v>
      </c>
      <c r="S255" s="13">
        <f t="shared" si="16"/>
        <v>-2.8051124199993353E-7</v>
      </c>
    </row>
    <row r="256" spans="1:19" outlineLevel="1">
      <c r="A256" s="1" t="s">
        <v>417</v>
      </c>
      <c r="B256" s="1" t="s">
        <v>418</v>
      </c>
      <c r="C256" s="13">
        <f>+payroll!G256</f>
        <v>9.3654168071242221E-5</v>
      </c>
      <c r="D256" s="13">
        <f>+IFR!T256</f>
        <v>1.2338412838944088E-4</v>
      </c>
      <c r="E256" s="13">
        <f>+claims!R256</f>
        <v>0</v>
      </c>
      <c r="F256" s="13">
        <f>+costs!L256</f>
        <v>0</v>
      </c>
      <c r="H256" s="11">
        <f t="shared" si="13"/>
        <v>2.7129787057585389E-5</v>
      </c>
      <c r="J256" s="8">
        <f t="shared" si="14"/>
        <v>1617.0183529102724</v>
      </c>
      <c r="L256" s="14">
        <f>+J256/payroll!F256</f>
        <v>1.3110635590604482E-3</v>
      </c>
      <c r="O256" s="21">
        <v>1395.8293319398729</v>
      </c>
      <c r="P256" s="8">
        <f t="shared" si="15"/>
        <v>221.1890209703995</v>
      </c>
      <c r="R256" s="11">
        <v>2.667346896167142E-5</v>
      </c>
      <c r="S256" s="13">
        <f t="shared" si="16"/>
        <v>4.5631809591396917E-7</v>
      </c>
    </row>
    <row r="257" spans="1:19" outlineLevel="1">
      <c r="A257" s="1" t="s">
        <v>419</v>
      </c>
      <c r="B257" s="1" t="s">
        <v>420</v>
      </c>
      <c r="C257" s="13">
        <f>+payroll!G257</f>
        <v>2.1210385803233688E-5</v>
      </c>
      <c r="D257" s="13">
        <f>+IFR!T257</f>
        <v>2.1747562198138859E-5</v>
      </c>
      <c r="E257" s="13">
        <f>+claims!R257</f>
        <v>0</v>
      </c>
      <c r="F257" s="13">
        <f>+costs!L257</f>
        <v>0</v>
      </c>
      <c r="H257" s="11">
        <f t="shared" si="13"/>
        <v>5.3697435001715685E-6</v>
      </c>
      <c r="J257" s="8">
        <f t="shared" si="14"/>
        <v>320.05314939507952</v>
      </c>
      <c r="L257" s="14">
        <f>+J257/payroll!F257</f>
        <v>1.1458016534468644E-3</v>
      </c>
      <c r="O257" s="21">
        <v>299.77510263778493</v>
      </c>
      <c r="P257" s="8">
        <f t="shared" si="15"/>
        <v>20.278046757294589</v>
      </c>
      <c r="R257" s="11">
        <v>5.7285240485512747E-6</v>
      </c>
      <c r="S257" s="13">
        <f t="shared" si="16"/>
        <v>-3.5878054837970625E-7</v>
      </c>
    </row>
    <row r="258" spans="1:19" outlineLevel="1">
      <c r="A258" s="1" t="s">
        <v>421</v>
      </c>
      <c r="B258" s="1" t="s">
        <v>422</v>
      </c>
      <c r="C258" s="13">
        <f>+payroll!G258</f>
        <v>3.6165237609562877E-4</v>
      </c>
      <c r="D258" s="13">
        <f>+IFR!T258</f>
        <v>4.7667105715920686E-4</v>
      </c>
      <c r="E258" s="13">
        <f>+claims!R258</f>
        <v>2.7476738771413806E-4</v>
      </c>
      <c r="F258" s="13">
        <f>+costs!L258</f>
        <v>1.1597577859028282E-5</v>
      </c>
      <c r="H258" s="11">
        <f t="shared" si="13"/>
        <v>1.5296408402939212E-4</v>
      </c>
      <c r="J258" s="8">
        <f t="shared" si="14"/>
        <v>9117.1276312129849</v>
      </c>
      <c r="L258" s="14">
        <f>+J258/payroll!F258</f>
        <v>1.9142674706390909E-3</v>
      </c>
      <c r="O258" s="21">
        <v>7752.8421162982231</v>
      </c>
      <c r="P258" s="8">
        <f t="shared" si="15"/>
        <v>1364.2855149147617</v>
      </c>
      <c r="R258" s="11">
        <v>1.4815220515994115E-4</v>
      </c>
      <c r="S258" s="13">
        <f t="shared" si="16"/>
        <v>4.8118788694509755E-6</v>
      </c>
    </row>
    <row r="259" spans="1:19" outlineLevel="1">
      <c r="A259" s="1" t="s">
        <v>423</v>
      </c>
      <c r="B259" s="1" t="s">
        <v>424</v>
      </c>
      <c r="C259" s="13">
        <f>+payroll!G259</f>
        <v>7.6533413422478134E-6</v>
      </c>
      <c r="D259" s="13">
        <f>+IFR!T259</f>
        <v>2.1303734398176843E-5</v>
      </c>
      <c r="E259" s="13">
        <f>+claims!R259</f>
        <v>0</v>
      </c>
      <c r="F259" s="13">
        <f>+costs!L259</f>
        <v>0</v>
      </c>
      <c r="H259" s="11">
        <f t="shared" si="13"/>
        <v>3.6196344675530818E-6</v>
      </c>
      <c r="J259" s="8">
        <f t="shared" si="14"/>
        <v>215.74129396726886</v>
      </c>
      <c r="L259" s="14">
        <f>+J259/payroll!F259</f>
        <v>2.1405141512523254E-3</v>
      </c>
      <c r="O259" s="21">
        <v>179.95387622109547</v>
      </c>
      <c r="P259" s="8">
        <f t="shared" si="15"/>
        <v>35.787417746173389</v>
      </c>
      <c r="R259" s="11">
        <v>3.4388116240865878E-6</v>
      </c>
      <c r="S259" s="13">
        <f t="shared" si="16"/>
        <v>1.8082284346649407E-7</v>
      </c>
    </row>
    <row r="260" spans="1:19" outlineLevel="1">
      <c r="A260" s="1" t="s">
        <v>558</v>
      </c>
      <c r="B260" s="1" t="s">
        <v>550</v>
      </c>
      <c r="C260" s="13">
        <f>+payroll!G260</f>
        <v>1.026931638868545E-4</v>
      </c>
      <c r="D260" s="13">
        <f>+IFR!T260</f>
        <v>9.2316182392099649E-5</v>
      </c>
      <c r="E260" s="13">
        <f>+claims!R260</f>
        <v>0</v>
      </c>
      <c r="F260" s="13">
        <f>+costs!L260</f>
        <v>0</v>
      </c>
      <c r="H260" s="11">
        <f t="shared" si="13"/>
        <v>2.4376168284869267E-5</v>
      </c>
      <c r="J260" s="8">
        <f t="shared" si="14"/>
        <v>1452.8942452293284</v>
      </c>
      <c r="L260" s="14">
        <f>+J260/payroll!F260</f>
        <v>1.0743069292112571E-3</v>
      </c>
      <c r="O260" s="21">
        <v>1266.6897776891094</v>
      </c>
      <c r="P260" s="8">
        <f>+J260-O260</f>
        <v>186.20446754021896</v>
      </c>
      <c r="R260" s="11">
        <v>2.4205688830382273E-5</v>
      </c>
      <c r="S260" s="13">
        <f t="shared" si="16"/>
        <v>1.7047945448699366E-7</v>
      </c>
    </row>
    <row r="261" spans="1:19" outlineLevel="1">
      <c r="A261" s="1" t="s">
        <v>425</v>
      </c>
      <c r="B261" s="1" t="s">
        <v>426</v>
      </c>
      <c r="C261" s="13">
        <f>+payroll!G261</f>
        <v>3.1611925852129426E-5</v>
      </c>
      <c r="D261" s="13">
        <f>+IFR!T261</f>
        <v>4.5270435596125791E-5</v>
      </c>
      <c r="E261" s="13">
        <f>+claims!R261</f>
        <v>0</v>
      </c>
      <c r="F261" s="13">
        <f>+costs!L261</f>
        <v>0</v>
      </c>
      <c r="H261" s="11">
        <f t="shared" si="13"/>
        <v>9.6102951810319013E-6</v>
      </c>
      <c r="J261" s="8">
        <f t="shared" si="14"/>
        <v>572.80300990305045</v>
      </c>
      <c r="L261" s="14">
        <f>+J261/payroll!F261</f>
        <v>1.3759106885797105E-3</v>
      </c>
      <c r="O261" s="21">
        <v>500.86999079092976</v>
      </c>
      <c r="P261" s="8">
        <f>+J261-O261</f>
        <v>71.933019112120689</v>
      </c>
      <c r="R261" s="11">
        <v>9.5713278460965979E-6</v>
      </c>
      <c r="S261" s="13">
        <f>+H261-R261</f>
        <v>3.8967334935303364E-8</v>
      </c>
    </row>
    <row r="262" spans="1:19" outlineLevel="1">
      <c r="A262" s="1" t="s">
        <v>559</v>
      </c>
      <c r="B262" s="1" t="s">
        <v>427</v>
      </c>
      <c r="C262" s="55">
        <f>+payroll!G262</f>
        <v>3.0158730421375715E-5</v>
      </c>
      <c r="D262" s="55">
        <f>+IFR!T262</f>
        <v>3.8613018596695531E-5</v>
      </c>
      <c r="E262" s="55">
        <f>+claims!R262</f>
        <v>0</v>
      </c>
      <c r="F262" s="55">
        <f>+costs!L262</f>
        <v>0</v>
      </c>
      <c r="G262" s="24"/>
      <c r="H262" s="56">
        <f>(C262*$C$3)+(D262*$D$3)+(E262*$E$3)+(F262*$F$3)</f>
        <v>8.5964686272589062E-6</v>
      </c>
      <c r="I262" s="24"/>
      <c r="J262" s="32">
        <f t="shared" si="14"/>
        <v>512.37584397509886</v>
      </c>
      <c r="K262" s="24"/>
      <c r="L262" s="57">
        <f>+J262/payroll!F262</f>
        <v>1.290064721487096E-3</v>
      </c>
      <c r="O262" s="83">
        <v>448.03132687198354</v>
      </c>
      <c r="P262" s="32">
        <f>+J262-O262</f>
        <v>64.344517103115322</v>
      </c>
      <c r="R262" s="56">
        <v>8.5616123817715431E-6</v>
      </c>
      <c r="S262" s="55">
        <f>+H262-R262</f>
        <v>3.4856245487363137E-8</v>
      </c>
    </row>
    <row r="263" spans="1:19">
      <c r="B263" s="1" t="s">
        <v>471</v>
      </c>
      <c r="C263" s="38">
        <f>SUBTOTAL(9,C141:C262)</f>
        <v>2.3569140576847693E-2</v>
      </c>
      <c r="D263" s="38">
        <f>SUBTOTAL(9,D141:D262)</f>
        <v>3.0191829920216209E-2</v>
      </c>
      <c r="E263" s="38">
        <f>SUBTOTAL(9,E141:E262)</f>
        <v>1.0276300300508762E-2</v>
      </c>
      <c r="F263" s="38">
        <f>SUBTOTAL(9,F141:F262)</f>
        <v>7.2608786329491446E-3</v>
      </c>
      <c r="H263" s="11">
        <f>SUBTOTAL(9,H141:H262)</f>
        <v>1.2618093536978786E-2</v>
      </c>
      <c r="J263" s="8">
        <f>SUBTOTAL(9,J141:J262)</f>
        <v>752076.99878825259</v>
      </c>
      <c r="L263" s="14">
        <f>+J263/payroll!F263</f>
        <v>2.4230058768937835E-3</v>
      </c>
      <c r="O263" s="9">
        <f>SUBTOTAL(9,O141:O262)</f>
        <v>650914.31862496131</v>
      </c>
      <c r="P263" s="9">
        <f>SUBTOTAL(9,P141:P262)</f>
        <v>101162.68016329117</v>
      </c>
      <c r="Q263" s="9">
        <f t="shared" ref="Q263:R263" si="17">SUBTOTAL(9,Q141:Q262)</f>
        <v>0</v>
      </c>
      <c r="R263" s="23">
        <f t="shared" si="17"/>
        <v>1.2438585776400854E-2</v>
      </c>
      <c r="S263" s="38">
        <f>SUBTOTAL(9,S141:S262)</f>
        <v>1.7950776057793492E-4</v>
      </c>
    </row>
    <row r="264" spans="1:19" ht="6.75" customHeight="1">
      <c r="C264" s="31"/>
      <c r="D264" s="31"/>
      <c r="E264" s="31"/>
      <c r="F264" s="31"/>
      <c r="H264" s="39"/>
      <c r="J264" s="32"/>
      <c r="L264" s="31"/>
      <c r="O264" s="83"/>
      <c r="P264" s="22"/>
      <c r="Q264" s="10"/>
      <c r="R264" s="22"/>
      <c r="S264" s="32"/>
    </row>
    <row r="265" spans="1:19">
      <c r="C265" s="18">
        <f>SUBTOTAL(9,C4:C264)</f>
        <v>1.0000000000000002</v>
      </c>
      <c r="D265" s="18">
        <f>SUBTOTAL(9,D4:D264)</f>
        <v>1.0000000000000007</v>
      </c>
      <c r="E265" s="18">
        <f>SUBTOTAL(9,E4:E264)</f>
        <v>1.0000000000000002</v>
      </c>
      <c r="F265" s="18">
        <f>SUBTOTAL(9,F4:F264)</f>
        <v>0.99999999999999944</v>
      </c>
      <c r="H265" s="23">
        <f>SUBTOTAL(9,H4:H264)</f>
        <v>1.0000000000000002</v>
      </c>
      <c r="J265" s="8">
        <f>SUBTOTAL(9,J4:J264)</f>
        <v>59603060.999999993</v>
      </c>
      <c r="L265" s="40">
        <f>+J265/payroll!F265</f>
        <v>4.5258949748371701E-3</v>
      </c>
      <c r="N265" s="41"/>
      <c r="O265" s="21">
        <f>SUBTOTAL(9,O4:O262)</f>
        <v>52330251.230000004</v>
      </c>
      <c r="P265" s="9">
        <f>SUBTOTAL(9,P4:P264)</f>
        <v>7272809.7699999809</v>
      </c>
      <c r="Q265" s="41"/>
      <c r="R265" s="23">
        <f>SUBTOTAL(9,R4:R262)</f>
        <v>1.0000000000000007</v>
      </c>
      <c r="S265" s="18">
        <f>SUBTOTAL(9,S4:S264)</f>
        <v>-3.2529961526122503E-16</v>
      </c>
    </row>
    <row r="266" spans="1:19" ht="6" customHeight="1">
      <c r="J266" s="8"/>
      <c r="P266" s="8"/>
      <c r="R266" s="9"/>
      <c r="S266" s="8"/>
    </row>
    <row r="267" spans="1:19" ht="6" customHeight="1">
      <c r="J267" s="8"/>
      <c r="N267" s="10"/>
      <c r="P267" s="9"/>
      <c r="R267" s="9"/>
      <c r="S267" s="8"/>
    </row>
    <row r="268" spans="1:19">
      <c r="F268" s="10"/>
      <c r="G268" s="10"/>
      <c r="H268" s="33" t="s">
        <v>595</v>
      </c>
      <c r="I268" s="10"/>
      <c r="J268" s="9">
        <v>45670000</v>
      </c>
      <c r="K268" s="10"/>
      <c r="L268" s="10"/>
      <c r="M268" s="10"/>
      <c r="N268" s="10"/>
      <c r="O268" s="21">
        <v>43000000</v>
      </c>
      <c r="P268" s="9">
        <f>+J268-O268</f>
        <v>2670000</v>
      </c>
      <c r="R268" s="9"/>
      <c r="S268" s="8"/>
    </row>
    <row r="269" spans="1:19">
      <c r="F269" s="10"/>
      <c r="G269" s="10"/>
      <c r="H269" s="33" t="s">
        <v>493</v>
      </c>
      <c r="I269" s="10"/>
      <c r="J269" s="9">
        <v>-1000000</v>
      </c>
      <c r="K269" s="10"/>
      <c r="L269" s="10"/>
      <c r="M269" s="10"/>
      <c r="N269" s="10"/>
      <c r="O269" s="21">
        <f>-2966696.8</f>
        <v>-2966696.8</v>
      </c>
      <c r="P269" s="9">
        <f>+J269-O269</f>
        <v>1966696.7999999998</v>
      </c>
      <c r="R269" s="9"/>
      <c r="S269" s="8"/>
    </row>
    <row r="270" spans="1:19">
      <c r="F270" s="10"/>
      <c r="G270" s="10"/>
      <c r="H270" s="33" t="s">
        <v>532</v>
      </c>
      <c r="I270" s="10"/>
      <c r="J270" s="9">
        <f>12562872+734866+1433094+600640+1589</f>
        <v>15333061</v>
      </c>
      <c r="K270" s="10"/>
      <c r="L270" s="10"/>
      <c r="M270" s="10"/>
      <c r="N270" s="10"/>
      <c r="O270" s="21">
        <f>12562872+2597067+597453</f>
        <v>15757392</v>
      </c>
      <c r="P270" s="9">
        <f>+J270-O270</f>
        <v>-424331</v>
      </c>
      <c r="R270" s="9"/>
      <c r="S270" s="8"/>
    </row>
    <row r="271" spans="1:19">
      <c r="F271" s="10"/>
      <c r="G271" s="10"/>
      <c r="H271" s="33" t="s">
        <v>493</v>
      </c>
      <c r="I271" s="10"/>
      <c r="J271" s="9">
        <v>-400000</v>
      </c>
      <c r="K271" s="10"/>
      <c r="L271" s="10"/>
      <c r="M271" s="10"/>
      <c r="N271" s="10"/>
      <c r="O271" s="21">
        <v>-3460443.97</v>
      </c>
      <c r="P271" s="9">
        <f>+J271-O271</f>
        <v>3060443.97</v>
      </c>
      <c r="R271" s="9"/>
      <c r="S271" s="8"/>
    </row>
    <row r="272" spans="1:19" ht="6.75" customHeight="1">
      <c r="J272" s="8"/>
      <c r="N272" s="10"/>
      <c r="P272" s="8"/>
      <c r="R272" s="9"/>
      <c r="S272" s="8"/>
    </row>
    <row r="273" spans="1:19" ht="13.5" thickBot="1">
      <c r="J273" s="35">
        <f>SUM(J268:J272)</f>
        <v>59603061</v>
      </c>
      <c r="N273" s="10"/>
      <c r="O273" s="84">
        <f>SUM(O268:O272)</f>
        <v>52330251.230000004</v>
      </c>
      <c r="P273" s="35">
        <f>SUM(P268:P272)</f>
        <v>7272809.7699999996</v>
      </c>
      <c r="R273" s="85"/>
      <c r="S273" s="8"/>
    </row>
    <row r="274" spans="1:19" ht="12.75" customHeight="1" thickTop="1">
      <c r="A274" s="42"/>
      <c r="J274" s="8"/>
      <c r="N274" s="10"/>
      <c r="P274" s="8"/>
      <c r="R274" s="9"/>
      <c r="S274" s="8"/>
    </row>
    <row r="275" spans="1:19">
      <c r="J275" s="8"/>
      <c r="N275" s="10"/>
      <c r="P275" s="8"/>
      <c r="R275" s="9"/>
      <c r="S275" s="8"/>
    </row>
    <row r="276" spans="1:19">
      <c r="J276" s="8"/>
      <c r="N276" s="10"/>
      <c r="P276" s="8"/>
      <c r="R276" s="9"/>
      <c r="S276" s="8"/>
    </row>
    <row r="277" spans="1:19">
      <c r="J277" s="8"/>
      <c r="N277" s="10"/>
      <c r="P277" s="8"/>
      <c r="R277" s="9"/>
      <c r="S277" s="8"/>
    </row>
    <row r="278" spans="1:19">
      <c r="J278" s="8"/>
      <c r="P278" s="8"/>
      <c r="R278" s="9"/>
      <c r="S278" s="8"/>
    </row>
    <row r="279" spans="1:19">
      <c r="J279" s="8"/>
    </row>
    <row r="280" spans="1:19">
      <c r="J280" s="8"/>
    </row>
    <row r="281" spans="1:19">
      <c r="J281" s="8"/>
    </row>
    <row r="282" spans="1:19">
      <c r="J282" s="8"/>
    </row>
    <row r="283" spans="1:19">
      <c r="J283" s="8"/>
    </row>
    <row r="284" spans="1:19">
      <c r="J284" s="8"/>
    </row>
    <row r="285" spans="1:19">
      <c r="J285" s="8"/>
    </row>
  </sheetData>
  <sortState xmlns:xlrd2="http://schemas.microsoft.com/office/spreadsheetml/2017/richdata2" ref="A106:T118">
    <sortCondition ref="A106:A118"/>
  </sortState>
  <dataConsolidate/>
  <phoneticPr fontId="6" type="noConversion"/>
  <printOptions horizontalCentered="1"/>
  <pageMargins left="0.25" right="0.25" top="1" bottom="1" header="0.5" footer="0.5"/>
  <pageSetup scale="78" fitToHeight="3" orientation="landscape" r:id="rId1"/>
  <headerFooter alignWithMargins="0">
    <oddHeader>&amp;L&amp;"Arial,Bold"&amp;12Invoice # 479027-1
RTI # 479027&amp;C&amp;"Arial,Bold"&amp;14State Office of Risk Management
FY 2027  Assessment Initial Invoice Amounts&amp;R&amp;"Arial,Bold"&amp;12Invoice Date &amp;D</oddHead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I272"/>
  <sheetViews>
    <sheetView showGridLines="0" showRuler="0" zoomScaleNormal="100" workbookViewId="0">
      <selection activeCell="E90" sqref="E90"/>
    </sheetView>
  </sheetViews>
  <sheetFormatPr defaultColWidth="9.140625" defaultRowHeight="12.75" outlineLevelRow="1"/>
  <cols>
    <col min="1" max="1" width="9.28515625" style="1" customWidth="1"/>
    <col min="2" max="2" width="50.7109375" style="1" customWidth="1"/>
    <col min="3" max="3" width="18.42578125" style="10" customWidth="1"/>
    <col min="4" max="4" width="18" style="10" customWidth="1"/>
    <col min="5" max="5" width="17.85546875" style="10" bestFit="1" customWidth="1"/>
    <col min="6" max="6" width="18.7109375" style="1" customWidth="1"/>
    <col min="7" max="7" width="11.7109375" style="13" customWidth="1"/>
    <col min="8" max="9" width="13.42578125" style="1" bestFit="1" customWidth="1"/>
    <col min="10" max="16384" width="9.140625" style="1"/>
  </cols>
  <sheetData>
    <row r="2" spans="1:8">
      <c r="A2" s="26" t="s">
        <v>448</v>
      </c>
      <c r="B2" s="27"/>
      <c r="F2" s="3" t="s">
        <v>428</v>
      </c>
      <c r="G2" s="3" t="s">
        <v>3</v>
      </c>
    </row>
    <row r="3" spans="1:8">
      <c r="A3" s="28" t="s">
        <v>446</v>
      </c>
      <c r="B3" s="4" t="s">
        <v>447</v>
      </c>
      <c r="C3" s="4" t="s">
        <v>568</v>
      </c>
      <c r="D3" s="4" t="s">
        <v>578</v>
      </c>
      <c r="E3" s="4" t="s">
        <v>592</v>
      </c>
      <c r="F3" s="4" t="s">
        <v>429</v>
      </c>
      <c r="G3" s="4" t="s">
        <v>5</v>
      </c>
    </row>
    <row r="5" spans="1:8" ht="12.75" customHeight="1">
      <c r="A5" s="1" t="s">
        <v>7</v>
      </c>
      <c r="B5" s="1" t="s">
        <v>499</v>
      </c>
      <c r="C5" s="21">
        <v>36697632.350000001</v>
      </c>
      <c r="D5" s="21">
        <v>39082362</v>
      </c>
      <c r="E5" s="21">
        <v>46490503</v>
      </c>
      <c r="F5" s="8">
        <f>IF(C5&gt;0,(+C5+(D5*2)+(E5*3))/6,IF(D5&gt;0,((D5*2)+(E5*3))/5,E5))</f>
        <v>42388977.55833333</v>
      </c>
      <c r="G5" s="13">
        <f t="shared" ref="G5:G36" si="0">+F5/$F$265</f>
        <v>3.2187618773429506E-3</v>
      </c>
      <c r="H5" s="2"/>
    </row>
    <row r="6" spans="1:8" ht="12.75" customHeight="1">
      <c r="A6" s="1" t="s">
        <v>8</v>
      </c>
      <c r="B6" s="1" t="s">
        <v>500</v>
      </c>
      <c r="C6" s="21">
        <v>40407364</v>
      </c>
      <c r="D6" s="21">
        <v>42054278</v>
      </c>
      <c r="E6" s="21">
        <v>50055650.979999997</v>
      </c>
      <c r="F6" s="8">
        <f t="shared" ref="F6:F71" si="1">IF(C6&gt;0,(+C6+(D6*2)+(E6*3))/6,IF(D6&gt;0,((D6*2)+(E6*3))/5,E6))</f>
        <v>45780478.82333333</v>
      </c>
      <c r="G6" s="13">
        <f t="shared" si="0"/>
        <v>3.4762919148089359E-3</v>
      </c>
      <c r="H6" s="2"/>
    </row>
    <row r="7" spans="1:8" ht="12.75" customHeight="1">
      <c r="A7" s="1" t="s">
        <v>9</v>
      </c>
      <c r="B7" s="1" t="s">
        <v>10</v>
      </c>
      <c r="C7" s="21">
        <v>32755436.420000002</v>
      </c>
      <c r="D7" s="21">
        <v>32606616.57</v>
      </c>
      <c r="E7" s="21">
        <v>38711585.090000004</v>
      </c>
      <c r="F7" s="8">
        <f t="shared" si="1"/>
        <v>35683904.138333336</v>
      </c>
      <c r="G7" s="13">
        <f t="shared" si="0"/>
        <v>2.7096192664040216E-3</v>
      </c>
      <c r="H7" s="2"/>
    </row>
    <row r="8" spans="1:8" ht="12.75" customHeight="1">
      <c r="A8" s="1" t="s">
        <v>11</v>
      </c>
      <c r="B8" s="1" t="s">
        <v>12</v>
      </c>
      <c r="C8" s="21">
        <v>12724951.890000001</v>
      </c>
      <c r="D8" s="21">
        <v>16106054</v>
      </c>
      <c r="E8" s="21">
        <v>15347725.289999999</v>
      </c>
      <c r="F8" s="8">
        <f t="shared" si="1"/>
        <v>15163372.626666665</v>
      </c>
      <c r="G8" s="13">
        <f t="shared" si="0"/>
        <v>1.1514145552459826E-3</v>
      </c>
      <c r="H8" s="2"/>
    </row>
    <row r="9" spans="1:8" ht="12.75" customHeight="1">
      <c r="A9" s="1" t="s">
        <v>13</v>
      </c>
      <c r="B9" s="1" t="s">
        <v>14</v>
      </c>
      <c r="C9" s="21">
        <v>1381287.93</v>
      </c>
      <c r="D9" s="21">
        <v>1496557</v>
      </c>
      <c r="E9" s="21">
        <v>1632473</v>
      </c>
      <c r="F9" s="8">
        <f t="shared" si="1"/>
        <v>1545303.4883333333</v>
      </c>
      <c r="G9" s="13">
        <f t="shared" si="0"/>
        <v>1.1734097502888624E-4</v>
      </c>
      <c r="H9" s="2"/>
    </row>
    <row r="10" spans="1:8" ht="12.75" customHeight="1">
      <c r="A10" s="1" t="s">
        <v>15</v>
      </c>
      <c r="B10" s="1" t="s">
        <v>16</v>
      </c>
      <c r="C10" s="21">
        <v>2044603.21</v>
      </c>
      <c r="D10" s="21">
        <v>2800557.85</v>
      </c>
      <c r="E10" s="21">
        <v>3317889.48</v>
      </c>
      <c r="F10" s="8">
        <f t="shared" si="1"/>
        <v>2933231.2250000001</v>
      </c>
      <c r="G10" s="13">
        <f t="shared" si="0"/>
        <v>2.2273178992036967E-4</v>
      </c>
      <c r="H10" s="2"/>
    </row>
    <row r="11" spans="1:8" ht="12.75" customHeight="1">
      <c r="A11" s="1" t="s">
        <v>17</v>
      </c>
      <c r="B11" s="1" t="s">
        <v>18</v>
      </c>
      <c r="C11" s="21">
        <v>8240720</v>
      </c>
      <c r="D11" s="21">
        <v>7023424</v>
      </c>
      <c r="E11" s="21">
        <v>8572848</v>
      </c>
      <c r="F11" s="8">
        <f t="shared" si="1"/>
        <v>8001018.666666667</v>
      </c>
      <c r="G11" s="13">
        <f t="shared" si="0"/>
        <v>6.0754883339037013E-4</v>
      </c>
      <c r="H11" s="2"/>
    </row>
    <row r="12" spans="1:8" ht="12.75" customHeight="1">
      <c r="A12" s="1" t="s">
        <v>19</v>
      </c>
      <c r="B12" s="1" t="s">
        <v>20</v>
      </c>
      <c r="C12" s="21">
        <v>1554604.79</v>
      </c>
      <c r="D12" s="21">
        <v>2156319</v>
      </c>
      <c r="E12" s="21">
        <v>2231803.12</v>
      </c>
      <c r="F12" s="8">
        <f t="shared" si="1"/>
        <v>2093775.3583333334</v>
      </c>
      <c r="G12" s="13">
        <f t="shared" si="0"/>
        <v>1.5898860249339761E-4</v>
      </c>
      <c r="H12" s="2"/>
    </row>
    <row r="13" spans="1:8" ht="12.75" customHeight="1">
      <c r="A13" s="1" t="s">
        <v>21</v>
      </c>
      <c r="B13" s="1" t="s">
        <v>22</v>
      </c>
      <c r="C13" s="21">
        <v>6902979</v>
      </c>
      <c r="D13" s="21">
        <v>7835837</v>
      </c>
      <c r="E13" s="21">
        <v>7896933.5599999996</v>
      </c>
      <c r="F13" s="8">
        <f t="shared" si="1"/>
        <v>7710908.9466666663</v>
      </c>
      <c r="G13" s="13">
        <f t="shared" si="0"/>
        <v>5.8551966069570892E-4</v>
      </c>
      <c r="H13" s="2"/>
    </row>
    <row r="14" spans="1:8" ht="12.75" customHeight="1">
      <c r="A14" s="1" t="s">
        <v>23</v>
      </c>
      <c r="B14" s="1" t="s">
        <v>24</v>
      </c>
      <c r="C14" s="21">
        <v>23564983.34</v>
      </c>
      <c r="D14" s="21">
        <v>24303796.75</v>
      </c>
      <c r="E14" s="21">
        <v>30351990.350000001</v>
      </c>
      <c r="F14" s="8">
        <f t="shared" si="1"/>
        <v>27204757.981666669</v>
      </c>
      <c r="G14" s="13">
        <f t="shared" si="0"/>
        <v>2.0657643311454521E-3</v>
      </c>
      <c r="H14" s="2"/>
    </row>
    <row r="15" spans="1:8" ht="12.75" customHeight="1">
      <c r="A15" s="1" t="s">
        <v>25</v>
      </c>
      <c r="B15" s="1" t="s">
        <v>26</v>
      </c>
      <c r="C15" s="21">
        <v>446491.22</v>
      </c>
      <c r="D15" s="21">
        <v>446947</v>
      </c>
      <c r="E15" s="21">
        <v>470994.57</v>
      </c>
      <c r="F15" s="8">
        <f t="shared" si="1"/>
        <v>458894.8216666666</v>
      </c>
      <c r="G15" s="13">
        <f t="shared" si="0"/>
        <v>3.4845689676239379E-5</v>
      </c>
      <c r="H15" s="2"/>
    </row>
    <row r="16" spans="1:8" ht="12.75" customHeight="1">
      <c r="A16" s="1" t="s">
        <v>531</v>
      </c>
      <c r="B16" s="1" t="s">
        <v>552</v>
      </c>
      <c r="C16" s="21">
        <v>1745715.11</v>
      </c>
      <c r="D16" s="21">
        <v>2562751.63</v>
      </c>
      <c r="E16" s="21">
        <v>2828671</v>
      </c>
      <c r="F16" s="8">
        <f t="shared" si="1"/>
        <v>2559538.561666667</v>
      </c>
      <c r="G16" s="13">
        <f t="shared" si="0"/>
        <v>1.9435583541840454E-4</v>
      </c>
      <c r="H16" s="2"/>
    </row>
    <row r="17" spans="1:8" ht="12.75" customHeight="1">
      <c r="A17" s="1" t="s">
        <v>27</v>
      </c>
      <c r="B17" s="1" t="s">
        <v>501</v>
      </c>
      <c r="C17" s="21">
        <v>4354868.13</v>
      </c>
      <c r="D17" s="21">
        <v>4768111.2</v>
      </c>
      <c r="E17" s="21">
        <v>5093226</v>
      </c>
      <c r="F17" s="8">
        <f t="shared" si="1"/>
        <v>4861794.7549999999</v>
      </c>
      <c r="G17" s="13">
        <f t="shared" si="0"/>
        <v>3.6917520813812248E-4</v>
      </c>
      <c r="H17" s="2"/>
    </row>
    <row r="18" spans="1:8" ht="12.75" customHeight="1">
      <c r="A18" s="1" t="s">
        <v>28</v>
      </c>
      <c r="B18" s="1" t="s">
        <v>502</v>
      </c>
      <c r="C18" s="21">
        <v>3649460</v>
      </c>
      <c r="D18" s="21">
        <v>4344308</v>
      </c>
      <c r="E18" s="21">
        <v>4501546</v>
      </c>
      <c r="F18" s="8">
        <f t="shared" si="1"/>
        <v>4307119</v>
      </c>
      <c r="G18" s="13">
        <f t="shared" si="0"/>
        <v>3.2705649527170591E-4</v>
      </c>
      <c r="H18" s="2"/>
    </row>
    <row r="19" spans="1:8" ht="12.75" customHeight="1">
      <c r="A19" s="1" t="s">
        <v>29</v>
      </c>
      <c r="B19" s="1" t="s">
        <v>503</v>
      </c>
      <c r="C19" s="21">
        <v>3096807.72</v>
      </c>
      <c r="D19" s="21">
        <v>3788425.3</v>
      </c>
      <c r="E19" s="21">
        <v>3915821.17</v>
      </c>
      <c r="F19" s="8">
        <f t="shared" si="1"/>
        <v>3736853.6383333332</v>
      </c>
      <c r="G19" s="13">
        <f t="shared" si="0"/>
        <v>2.8375400222204746E-4</v>
      </c>
      <c r="H19" s="2"/>
    </row>
    <row r="20" spans="1:8" ht="12.75" customHeight="1">
      <c r="A20" s="1" t="s">
        <v>30</v>
      </c>
      <c r="B20" s="1" t="s">
        <v>504</v>
      </c>
      <c r="C20" s="21">
        <v>3792029.83</v>
      </c>
      <c r="D20" s="21">
        <v>4279129</v>
      </c>
      <c r="E20" s="21">
        <v>4309570.0599999996</v>
      </c>
      <c r="F20" s="8">
        <f t="shared" si="1"/>
        <v>4213166.335</v>
      </c>
      <c r="G20" s="13">
        <f t="shared" si="0"/>
        <v>3.1992229969077658E-4</v>
      </c>
      <c r="H20" s="2"/>
    </row>
    <row r="21" spans="1:8" ht="12.75" customHeight="1">
      <c r="A21" s="1" t="s">
        <v>31</v>
      </c>
      <c r="B21" s="1" t="s">
        <v>505</v>
      </c>
      <c r="C21" s="21">
        <v>6678420</v>
      </c>
      <c r="D21" s="21">
        <v>6917016.0499999998</v>
      </c>
      <c r="E21" s="21">
        <v>7647385</v>
      </c>
      <c r="F21" s="8">
        <f t="shared" si="1"/>
        <v>7242434.5166666666</v>
      </c>
      <c r="G21" s="13">
        <f t="shared" si="0"/>
        <v>5.4994655366053999E-4</v>
      </c>
      <c r="H21" s="2"/>
    </row>
    <row r="22" spans="1:8" ht="12.75" customHeight="1">
      <c r="A22" s="1" t="s">
        <v>32</v>
      </c>
      <c r="B22" s="1" t="s">
        <v>506</v>
      </c>
      <c r="C22" s="21">
        <v>1608448</v>
      </c>
      <c r="D22" s="21">
        <v>1795292</v>
      </c>
      <c r="E22" s="21">
        <v>1926620</v>
      </c>
      <c r="F22" s="8">
        <f t="shared" si="1"/>
        <v>1829815.3333333333</v>
      </c>
      <c r="G22" s="13">
        <f t="shared" si="0"/>
        <v>1.3894507904574455E-4</v>
      </c>
      <c r="H22" s="2"/>
    </row>
    <row r="23" spans="1:8" ht="12.75" customHeight="1">
      <c r="A23" s="1" t="s">
        <v>33</v>
      </c>
      <c r="B23" s="1" t="s">
        <v>507</v>
      </c>
      <c r="C23" s="21">
        <v>1413204</v>
      </c>
      <c r="D23" s="21">
        <v>2240788</v>
      </c>
      <c r="E23" s="21">
        <v>2416537</v>
      </c>
      <c r="F23" s="8">
        <f t="shared" si="1"/>
        <v>2190731.8333333335</v>
      </c>
      <c r="G23" s="13">
        <f t="shared" si="0"/>
        <v>1.6635088918837834E-4</v>
      </c>
      <c r="H23" s="2"/>
    </row>
    <row r="24" spans="1:8" ht="12.75" customHeight="1">
      <c r="A24" s="1" t="s">
        <v>34</v>
      </c>
      <c r="B24" s="1" t="s">
        <v>508</v>
      </c>
      <c r="C24" s="21">
        <v>1644639</v>
      </c>
      <c r="D24" s="21">
        <v>1784636</v>
      </c>
      <c r="E24" s="21">
        <v>1901815</v>
      </c>
      <c r="F24" s="8">
        <f t="shared" si="1"/>
        <v>1819892.6666666667</v>
      </c>
      <c r="G24" s="13">
        <f t="shared" si="0"/>
        <v>1.381916119175437E-4</v>
      </c>
      <c r="H24" s="2"/>
    </row>
    <row r="25" spans="1:8" ht="12.75" customHeight="1">
      <c r="A25" s="1" t="s">
        <v>35</v>
      </c>
      <c r="B25" s="1" t="s">
        <v>509</v>
      </c>
      <c r="C25" s="21">
        <v>2186666.7599999998</v>
      </c>
      <c r="D25" s="21">
        <v>1743170.55</v>
      </c>
      <c r="E25" s="21">
        <v>2156123.4500000002</v>
      </c>
      <c r="F25" s="8">
        <f t="shared" si="1"/>
        <v>2023563.0350000001</v>
      </c>
      <c r="G25" s="13">
        <f t="shared" si="0"/>
        <v>1.5365710447946211E-4</v>
      </c>
      <c r="H25" s="2"/>
    </row>
    <row r="26" spans="1:8" ht="12.75" customHeight="1">
      <c r="A26" s="1" t="s">
        <v>36</v>
      </c>
      <c r="B26" s="1" t="s">
        <v>510</v>
      </c>
      <c r="C26" s="21">
        <v>1680718</v>
      </c>
      <c r="D26" s="21">
        <v>1743467.8</v>
      </c>
      <c r="E26" s="21">
        <v>1816059</v>
      </c>
      <c r="F26" s="8">
        <f t="shared" si="1"/>
        <v>1769305.0999999999</v>
      </c>
      <c r="G26" s="13">
        <f t="shared" si="0"/>
        <v>1.3435029890568499E-4</v>
      </c>
      <c r="H26" s="2"/>
    </row>
    <row r="27" spans="1:8" ht="12.75" customHeight="1">
      <c r="A27" s="1" t="s">
        <v>37</v>
      </c>
      <c r="B27" s="1" t="s">
        <v>511</v>
      </c>
      <c r="C27" s="21">
        <v>1654200</v>
      </c>
      <c r="D27" s="21">
        <v>1805835</v>
      </c>
      <c r="E27" s="21">
        <v>1991399</v>
      </c>
      <c r="F27" s="8">
        <f t="shared" si="1"/>
        <v>1873344.5</v>
      </c>
      <c r="G27" s="13">
        <f t="shared" si="0"/>
        <v>1.4225041996901555E-4</v>
      </c>
      <c r="H27" s="2"/>
    </row>
    <row r="28" spans="1:8" ht="12.75" customHeight="1">
      <c r="A28" s="1" t="s">
        <v>38</v>
      </c>
      <c r="B28" s="1" t="s">
        <v>512</v>
      </c>
      <c r="C28" s="21">
        <v>1627645.21</v>
      </c>
      <c r="D28" s="21">
        <v>1741152.54</v>
      </c>
      <c r="E28" s="21">
        <v>2045424</v>
      </c>
      <c r="F28" s="8">
        <f t="shared" si="1"/>
        <v>1874370.3816666666</v>
      </c>
      <c r="G28" s="13">
        <f t="shared" si="0"/>
        <v>1.4232831920106914E-4</v>
      </c>
      <c r="H28" s="2"/>
    </row>
    <row r="29" spans="1:8" ht="12.75" customHeight="1">
      <c r="A29" s="1" t="s">
        <v>39</v>
      </c>
      <c r="B29" s="1" t="s">
        <v>513</v>
      </c>
      <c r="C29" s="21">
        <v>3293312.48</v>
      </c>
      <c r="D29" s="21">
        <v>3583777.84</v>
      </c>
      <c r="E29" s="21">
        <v>3634159.39</v>
      </c>
      <c r="F29" s="8">
        <f t="shared" si="1"/>
        <v>3560557.7216666662</v>
      </c>
      <c r="G29" s="13">
        <f t="shared" si="0"/>
        <v>2.7036715950056405E-4</v>
      </c>
      <c r="H29" s="2"/>
    </row>
    <row r="30" spans="1:8" ht="12.75" customHeight="1">
      <c r="A30" s="1" t="s">
        <v>40</v>
      </c>
      <c r="B30" s="1" t="s">
        <v>514</v>
      </c>
      <c r="C30" s="21">
        <v>4826457.93</v>
      </c>
      <c r="D30" s="21">
        <v>5271336.3899999997</v>
      </c>
      <c r="E30" s="21">
        <v>5695901</v>
      </c>
      <c r="F30" s="8">
        <f t="shared" si="1"/>
        <v>5409472.2850000001</v>
      </c>
      <c r="G30" s="13">
        <f t="shared" si="0"/>
        <v>4.1076251824050526E-4</v>
      </c>
      <c r="H30" s="2"/>
    </row>
    <row r="31" spans="1:8" ht="12.75" customHeight="1">
      <c r="A31" s="1" t="s">
        <v>586</v>
      </c>
      <c r="B31" s="1" t="s">
        <v>587</v>
      </c>
      <c r="C31" s="21">
        <v>0</v>
      </c>
      <c r="D31" s="21">
        <v>2207197</v>
      </c>
      <c r="E31" s="21">
        <v>2539058.31</v>
      </c>
      <c r="F31" s="8">
        <f>IF(C31&gt;0,(+C31+(D31*2)+(E31*3))/6,IF(D31&gt;0,((D31*2)+(E31*3))/5,E31))</f>
        <v>2406313.7859999998</v>
      </c>
      <c r="G31" s="13">
        <f>+F31/$F$265</f>
        <v>1.8272087522382122E-4</v>
      </c>
      <c r="H31" s="2"/>
    </row>
    <row r="32" spans="1:8" ht="12.75" customHeight="1">
      <c r="A32" s="1" t="s">
        <v>41</v>
      </c>
      <c r="B32" s="1" t="s">
        <v>515</v>
      </c>
      <c r="C32" s="21">
        <v>107489032.23</v>
      </c>
      <c r="D32" s="21">
        <v>106298369</v>
      </c>
      <c r="E32" s="21">
        <v>71874252</v>
      </c>
      <c r="F32" s="8">
        <f t="shared" si="1"/>
        <v>89284754.37166667</v>
      </c>
      <c r="G32" s="13">
        <f t="shared" si="0"/>
        <v>6.7797427575120219E-3</v>
      </c>
      <c r="H32" s="2"/>
    </row>
    <row r="33" spans="1:8" ht="12.75" customHeight="1">
      <c r="A33" s="1" t="s">
        <v>42</v>
      </c>
      <c r="B33" s="1" t="s">
        <v>43</v>
      </c>
      <c r="C33" s="21">
        <v>963200</v>
      </c>
      <c r="D33" s="21">
        <v>958758.85</v>
      </c>
      <c r="E33" s="21">
        <v>1079571.54</v>
      </c>
      <c r="F33" s="8">
        <f t="shared" si="1"/>
        <v>1019905.3866666667</v>
      </c>
      <c r="G33" s="13">
        <f t="shared" si="0"/>
        <v>7.7445429595034189E-5</v>
      </c>
      <c r="H33" s="2"/>
    </row>
    <row r="34" spans="1:8" ht="12.75" customHeight="1">
      <c r="A34" s="1" t="s">
        <v>44</v>
      </c>
      <c r="B34" s="1" t="s">
        <v>45</v>
      </c>
      <c r="C34" s="21">
        <v>661271.07999999996</v>
      </c>
      <c r="D34" s="21">
        <v>723179.27</v>
      </c>
      <c r="E34" s="21">
        <v>787247.14</v>
      </c>
      <c r="F34" s="8">
        <f t="shared" si="1"/>
        <v>744895.17333333334</v>
      </c>
      <c r="G34" s="13">
        <f t="shared" si="0"/>
        <v>5.6562821861947602E-5</v>
      </c>
      <c r="H34" s="2"/>
    </row>
    <row r="35" spans="1:8" ht="12.75" customHeight="1">
      <c r="A35" s="1" t="s">
        <v>46</v>
      </c>
      <c r="B35" s="1" t="s">
        <v>47</v>
      </c>
      <c r="C35" s="21">
        <v>24264017.579999998</v>
      </c>
      <c r="D35" s="21">
        <v>27546370</v>
      </c>
      <c r="E35" s="21">
        <f>18779626.58+12596974.53</f>
        <v>31376601.109999999</v>
      </c>
      <c r="F35" s="8">
        <f t="shared" si="1"/>
        <v>28914426.818333331</v>
      </c>
      <c r="G35" s="13">
        <f t="shared" si="0"/>
        <v>2.1955862138924699E-3</v>
      </c>
      <c r="H35" s="2"/>
    </row>
    <row r="36" spans="1:8" ht="12.75" customHeight="1">
      <c r="A36" s="1" t="s">
        <v>48</v>
      </c>
      <c r="B36" s="1" t="s">
        <v>49</v>
      </c>
      <c r="C36" s="21">
        <v>253316825</v>
      </c>
      <c r="D36" s="21">
        <v>284942274</v>
      </c>
      <c r="E36" s="21">
        <v>309817607</v>
      </c>
      <c r="F36" s="8">
        <f t="shared" si="1"/>
        <v>292109032.33333331</v>
      </c>
      <c r="G36" s="13">
        <f t="shared" si="0"/>
        <v>2.2180988347930346E-2</v>
      </c>
      <c r="H36" s="2"/>
    </row>
    <row r="37" spans="1:8" ht="12.75" customHeight="1">
      <c r="A37" s="1" t="s">
        <v>50</v>
      </c>
      <c r="B37" s="1" t="s">
        <v>485</v>
      </c>
      <c r="C37" s="21">
        <v>24419585.190000001</v>
      </c>
      <c r="D37" s="21">
        <v>28230765.609999999</v>
      </c>
      <c r="E37" s="21">
        <v>33115656.489999998</v>
      </c>
      <c r="F37" s="8">
        <f t="shared" si="1"/>
        <v>30038014.313333333</v>
      </c>
      <c r="G37" s="13">
        <f t="shared" ref="G37:G68" si="2">+F37/$F$265</f>
        <v>2.2809046339885516E-3</v>
      </c>
      <c r="H37" s="2"/>
    </row>
    <row r="38" spans="1:8" ht="12.75" customHeight="1">
      <c r="A38" s="1" t="s">
        <v>51</v>
      </c>
      <c r="B38" s="1" t="s">
        <v>52</v>
      </c>
      <c r="C38" s="21">
        <v>195354129.22</v>
      </c>
      <c r="D38" s="21">
        <v>219201528.53</v>
      </c>
      <c r="E38" s="21">
        <v>251048240.63999999</v>
      </c>
      <c r="F38" s="8">
        <f t="shared" si="1"/>
        <v>231150318.0333333</v>
      </c>
      <c r="G38" s="13">
        <f t="shared" si="2"/>
        <v>1.7552153283185858E-2</v>
      </c>
      <c r="H38" s="2"/>
    </row>
    <row r="39" spans="1:8">
      <c r="A39" s="1" t="s">
        <v>53</v>
      </c>
      <c r="B39" s="1" t="s">
        <v>54</v>
      </c>
      <c r="C39" s="21">
        <v>65667867</v>
      </c>
      <c r="D39" s="21">
        <v>73486233</v>
      </c>
      <c r="E39" s="21">
        <v>81721866</v>
      </c>
      <c r="F39" s="8">
        <f t="shared" si="1"/>
        <v>76300988.5</v>
      </c>
      <c r="G39" s="13">
        <f t="shared" si="2"/>
        <v>5.7938343204765727E-3</v>
      </c>
      <c r="H39" s="2"/>
    </row>
    <row r="40" spans="1:8">
      <c r="A40" s="1" t="s">
        <v>55</v>
      </c>
      <c r="B40" s="1" t="s">
        <v>56</v>
      </c>
      <c r="C40" s="21">
        <v>8310399</v>
      </c>
      <c r="D40" s="21">
        <v>9212759</v>
      </c>
      <c r="E40" s="21">
        <v>10425917</v>
      </c>
      <c r="F40" s="8">
        <f t="shared" si="1"/>
        <v>9668944.666666666</v>
      </c>
      <c r="G40" s="13">
        <f t="shared" si="2"/>
        <v>7.3420101828067729E-4</v>
      </c>
      <c r="H40" s="2"/>
    </row>
    <row r="41" spans="1:8">
      <c r="A41" s="1" t="s">
        <v>57</v>
      </c>
      <c r="B41" s="1" t="s">
        <v>58</v>
      </c>
      <c r="C41" s="21">
        <v>12541156.130000001</v>
      </c>
      <c r="D41" s="21">
        <v>16781974</v>
      </c>
      <c r="E41" s="21">
        <v>23371490.82</v>
      </c>
      <c r="F41" s="8">
        <f t="shared" si="1"/>
        <v>19369929.431666669</v>
      </c>
      <c r="G41" s="13">
        <f t="shared" si="2"/>
        <v>1.4708349673136884E-3</v>
      </c>
      <c r="H41" s="2"/>
    </row>
    <row r="42" spans="1:8">
      <c r="A42" s="1" t="s">
        <v>59</v>
      </c>
      <c r="B42" s="1" t="s">
        <v>60</v>
      </c>
      <c r="C42" s="21">
        <v>16638244</v>
      </c>
      <c r="D42" s="21">
        <v>17442981</v>
      </c>
      <c r="E42" s="21">
        <v>18761958</v>
      </c>
      <c r="F42" s="8">
        <f t="shared" si="1"/>
        <v>17968346.666666668</v>
      </c>
      <c r="G42" s="13">
        <f t="shared" si="2"/>
        <v>1.3644072723848679E-3</v>
      </c>
      <c r="H42" s="2"/>
    </row>
    <row r="43" spans="1:8">
      <c r="A43" s="1" t="s">
        <v>61</v>
      </c>
      <c r="B43" s="1" t="s">
        <v>516</v>
      </c>
      <c r="C43" s="21">
        <v>6357030.9500000002</v>
      </c>
      <c r="D43" s="21">
        <v>6846580</v>
      </c>
      <c r="E43" s="21">
        <v>7181677.5999999996</v>
      </c>
      <c r="F43" s="8">
        <f t="shared" si="1"/>
        <v>6932537.291666667</v>
      </c>
      <c r="G43" s="13">
        <f t="shared" si="2"/>
        <v>5.2641483784239627E-4</v>
      </c>
      <c r="H43" s="2"/>
    </row>
    <row r="44" spans="1:8">
      <c r="A44" s="1" t="s">
        <v>62</v>
      </c>
      <c r="B44" s="1" t="s">
        <v>63</v>
      </c>
      <c r="C44" s="21">
        <v>21945251</v>
      </c>
      <c r="D44" s="21">
        <v>24648458.850000001</v>
      </c>
      <c r="E44" s="21">
        <v>27775942</v>
      </c>
      <c r="F44" s="8">
        <f t="shared" si="1"/>
        <v>25761665.783333331</v>
      </c>
      <c r="G44" s="13">
        <f t="shared" si="2"/>
        <v>1.956184661593521E-3</v>
      </c>
      <c r="H44" s="2"/>
    </row>
    <row r="45" spans="1:8">
      <c r="A45" s="1" t="s">
        <v>64</v>
      </c>
      <c r="B45" s="1" t="s">
        <v>517</v>
      </c>
      <c r="C45" s="21">
        <v>242020827</v>
      </c>
      <c r="D45" s="21">
        <v>276963600</v>
      </c>
      <c r="E45" s="21">
        <v>297146033</v>
      </c>
      <c r="F45" s="8">
        <f t="shared" si="1"/>
        <v>281231021</v>
      </c>
      <c r="G45" s="13">
        <f t="shared" si="2"/>
        <v>2.1354978139666799E-2</v>
      </c>
      <c r="H45" s="2"/>
    </row>
    <row r="46" spans="1:8">
      <c r="A46" s="1" t="s">
        <v>538</v>
      </c>
      <c r="B46" s="1" t="s">
        <v>539</v>
      </c>
      <c r="C46" s="21">
        <v>450800</v>
      </c>
      <c r="D46" s="21">
        <v>571733</v>
      </c>
      <c r="E46" s="21">
        <v>600437.53</v>
      </c>
      <c r="F46" s="8">
        <f t="shared" si="1"/>
        <v>565929.76500000001</v>
      </c>
      <c r="G46" s="13">
        <f t="shared" si="2"/>
        <v>4.2973274133089923E-5</v>
      </c>
      <c r="H46" s="2"/>
    </row>
    <row r="47" spans="1:8">
      <c r="A47" s="1" t="s">
        <v>65</v>
      </c>
      <c r="B47" s="1" t="s">
        <v>66</v>
      </c>
      <c r="C47" s="21">
        <v>11074732.140000001</v>
      </c>
      <c r="D47" s="21">
        <v>12307041</v>
      </c>
      <c r="E47" s="21">
        <v>12573706</v>
      </c>
      <c r="F47" s="8">
        <f t="shared" si="1"/>
        <v>12234988.689999999</v>
      </c>
      <c r="G47" s="13">
        <f t="shared" si="2"/>
        <v>9.2905083900406745E-4</v>
      </c>
      <c r="H47" s="2"/>
    </row>
    <row r="48" spans="1:8">
      <c r="A48" s="1" t="s">
        <v>67</v>
      </c>
      <c r="B48" s="1" t="s">
        <v>68</v>
      </c>
      <c r="C48" s="21">
        <v>30216494</v>
      </c>
      <c r="D48" s="21">
        <v>30771660.489999998</v>
      </c>
      <c r="E48" s="21">
        <v>32054541.550000001</v>
      </c>
      <c r="F48" s="8">
        <f t="shared" si="1"/>
        <v>31320573.271666665</v>
      </c>
      <c r="G48" s="13">
        <f t="shared" si="2"/>
        <v>2.378294382888415E-3</v>
      </c>
      <c r="H48" s="2"/>
    </row>
    <row r="49" spans="1:8">
      <c r="A49" s="1" t="s">
        <v>69</v>
      </c>
      <c r="B49" s="1" t="s">
        <v>70</v>
      </c>
      <c r="C49" s="21">
        <v>1050064.3600000001</v>
      </c>
      <c r="D49" s="21">
        <v>1081002</v>
      </c>
      <c r="E49" s="21">
        <v>1166671</v>
      </c>
      <c r="F49" s="8">
        <f t="shared" si="1"/>
        <v>1118680.2266666668</v>
      </c>
      <c r="G49" s="13">
        <f t="shared" si="2"/>
        <v>8.4945791900190734E-5</v>
      </c>
      <c r="H49" s="2"/>
    </row>
    <row r="50" spans="1:8">
      <c r="A50" s="1" t="s">
        <v>71</v>
      </c>
      <c r="B50" s="1" t="s">
        <v>72</v>
      </c>
      <c r="C50" s="21">
        <v>1411798.54</v>
      </c>
      <c r="D50" s="21">
        <v>1611007.63</v>
      </c>
      <c r="E50" s="21">
        <v>1633473.8</v>
      </c>
      <c r="F50" s="8">
        <f t="shared" si="1"/>
        <v>1589039.2</v>
      </c>
      <c r="G50" s="13">
        <f t="shared" si="2"/>
        <v>1.2066199972681398E-4</v>
      </c>
      <c r="H50" s="2"/>
    </row>
    <row r="51" spans="1:8">
      <c r="A51" s="1" t="s">
        <v>73</v>
      </c>
      <c r="B51" s="1" t="s">
        <v>74</v>
      </c>
      <c r="C51" s="21">
        <v>753065</v>
      </c>
      <c r="D51" s="21">
        <v>856920.13</v>
      </c>
      <c r="E51" s="21">
        <v>894766.24</v>
      </c>
      <c r="F51" s="8">
        <f t="shared" si="1"/>
        <v>858533.99666666659</v>
      </c>
      <c r="G51" s="13">
        <f t="shared" si="2"/>
        <v>6.5191864915134786E-5</v>
      </c>
      <c r="H51" s="2"/>
    </row>
    <row r="52" spans="1:8">
      <c r="A52" s="1" t="s">
        <v>75</v>
      </c>
      <c r="B52" s="1" t="s">
        <v>76</v>
      </c>
      <c r="C52" s="21">
        <v>1922389.56</v>
      </c>
      <c r="D52" s="21">
        <v>2364639.23</v>
      </c>
      <c r="E52" s="21">
        <v>2659391.4</v>
      </c>
      <c r="F52" s="8">
        <f t="shared" si="1"/>
        <v>2438307.0366666666</v>
      </c>
      <c r="G52" s="13">
        <f t="shared" si="2"/>
        <v>1.8515024864846754E-4</v>
      </c>
      <c r="H52" s="2"/>
    </row>
    <row r="53" spans="1:8">
      <c r="A53" s="1" t="s">
        <v>77</v>
      </c>
      <c r="B53" s="1" t="s">
        <v>78</v>
      </c>
      <c r="C53" s="21">
        <v>752154.68</v>
      </c>
      <c r="D53" s="21">
        <v>1047639.14</v>
      </c>
      <c r="E53" s="21">
        <v>1523077.04</v>
      </c>
      <c r="F53" s="8">
        <f t="shared" si="1"/>
        <v>1236110.68</v>
      </c>
      <c r="G53" s="13">
        <f t="shared" si="2"/>
        <v>9.3862748340300131E-5</v>
      </c>
      <c r="H53" s="2"/>
    </row>
    <row r="54" spans="1:8">
      <c r="A54" s="1" t="s">
        <v>79</v>
      </c>
      <c r="B54" s="1" t="s">
        <v>80</v>
      </c>
      <c r="C54" s="86">
        <v>9208137</v>
      </c>
      <c r="D54" s="86">
        <v>9810693.7300000004</v>
      </c>
      <c r="E54" s="86">
        <v>10399783</v>
      </c>
      <c r="F54" s="8">
        <f t="shared" si="1"/>
        <v>10004812.243333334</v>
      </c>
      <c r="G54" s="13">
        <f t="shared" si="2"/>
        <v>7.5970476510076783E-4</v>
      </c>
      <c r="H54" s="2"/>
    </row>
    <row r="55" spans="1:8">
      <c r="A55" s="1" t="s">
        <v>81</v>
      </c>
      <c r="B55" s="1" t="s">
        <v>82</v>
      </c>
      <c r="C55" s="21">
        <v>582864</v>
      </c>
      <c r="D55" s="21">
        <v>682755</v>
      </c>
      <c r="E55" s="21">
        <v>682755</v>
      </c>
      <c r="F55" s="8">
        <f t="shared" si="1"/>
        <v>666106.5</v>
      </c>
      <c r="G55" s="13">
        <f t="shared" si="2"/>
        <v>5.0580087842407549E-5</v>
      </c>
      <c r="H55" s="2"/>
    </row>
    <row r="56" spans="1:8">
      <c r="A56" s="1" t="s">
        <v>599</v>
      </c>
      <c r="B56" s="1" t="s">
        <v>598</v>
      </c>
      <c r="C56" s="21">
        <v>0</v>
      </c>
      <c r="D56" s="21">
        <v>0</v>
      </c>
      <c r="E56" s="21">
        <v>17140072</v>
      </c>
      <c r="F56" s="8">
        <f t="shared" si="1"/>
        <v>17140072</v>
      </c>
      <c r="G56" s="13">
        <f t="shared" si="2"/>
        <v>1.3015131174747433E-3</v>
      </c>
      <c r="H56" s="2"/>
    </row>
    <row r="57" spans="1:8">
      <c r="A57" s="1" t="s">
        <v>83</v>
      </c>
      <c r="B57" s="10" t="s">
        <v>542</v>
      </c>
      <c r="C57" s="21">
        <v>539176105.89999998</v>
      </c>
      <c r="D57" s="21">
        <v>557153090.08000004</v>
      </c>
      <c r="E57" s="21">
        <v>600683575.80999994</v>
      </c>
      <c r="F57" s="8">
        <f t="shared" si="1"/>
        <v>575922168.91499996</v>
      </c>
      <c r="G57" s="13">
        <f t="shared" si="2"/>
        <v>4.3732036684990427E-2</v>
      </c>
      <c r="H57" s="2"/>
    </row>
    <row r="58" spans="1:8" ht="12.75" customHeight="1">
      <c r="A58" s="1" t="s">
        <v>84</v>
      </c>
      <c r="B58" s="1" t="s">
        <v>85</v>
      </c>
      <c r="C58" s="21">
        <v>24344293</v>
      </c>
      <c r="D58" s="21">
        <v>24590746.52</v>
      </c>
      <c r="E58" s="21">
        <v>27473119.210000001</v>
      </c>
      <c r="F58" s="8">
        <f t="shared" si="1"/>
        <v>25990857.278333332</v>
      </c>
      <c r="G58" s="13">
        <f t="shared" si="2"/>
        <v>1.9735880737353226E-3</v>
      </c>
      <c r="H58" s="2"/>
    </row>
    <row r="59" spans="1:8">
      <c r="A59" s="1" t="s">
        <v>86</v>
      </c>
      <c r="B59" s="1" t="s">
        <v>87</v>
      </c>
      <c r="C59" s="21">
        <v>693164800</v>
      </c>
      <c r="D59" s="21">
        <v>734068071</v>
      </c>
      <c r="E59" s="21">
        <v>818396252</v>
      </c>
      <c r="F59" s="8">
        <f t="shared" si="1"/>
        <v>769414949.66666663</v>
      </c>
      <c r="G59" s="13">
        <f t="shared" si="2"/>
        <v>5.8424704970453795E-2</v>
      </c>
      <c r="H59" s="2"/>
    </row>
    <row r="60" spans="1:8">
      <c r="A60" s="1" t="s">
        <v>88</v>
      </c>
      <c r="B60" s="10" t="s">
        <v>540</v>
      </c>
      <c r="C60" s="21">
        <v>3695682.35</v>
      </c>
      <c r="D60" s="21">
        <v>6274441.8300000001</v>
      </c>
      <c r="E60" s="21">
        <v>7467627</v>
      </c>
      <c r="F60" s="8">
        <f t="shared" si="1"/>
        <v>6441241.168333333</v>
      </c>
      <c r="G60" s="13">
        <f t="shared" si="2"/>
        <v>4.8910878982329675E-4</v>
      </c>
      <c r="H60" s="2"/>
    </row>
    <row r="61" spans="1:8">
      <c r="A61" s="1" t="s">
        <v>89</v>
      </c>
      <c r="B61" s="1" t="s">
        <v>90</v>
      </c>
      <c r="C61" s="21">
        <v>1621437</v>
      </c>
      <c r="D61" s="21">
        <v>1557996</v>
      </c>
      <c r="E61" s="21">
        <v>1526075.46</v>
      </c>
      <c r="F61" s="8">
        <f t="shared" si="1"/>
        <v>1552609.2299999997</v>
      </c>
      <c r="G61" s="13">
        <f t="shared" si="2"/>
        <v>1.178957287435759E-4</v>
      </c>
      <c r="H61" s="2"/>
    </row>
    <row r="62" spans="1:8">
      <c r="A62" s="1" t="s">
        <v>91</v>
      </c>
      <c r="B62" s="1" t="s">
        <v>92</v>
      </c>
      <c r="C62" s="21">
        <v>1644583.43</v>
      </c>
      <c r="D62" s="21">
        <v>2864574.32</v>
      </c>
      <c r="E62" s="21">
        <v>2976888.17</v>
      </c>
      <c r="F62" s="8">
        <f t="shared" si="1"/>
        <v>2717399.4299999997</v>
      </c>
      <c r="G62" s="13">
        <f t="shared" si="2"/>
        <v>2.0634283237336401E-4</v>
      </c>
      <c r="H62" s="2"/>
    </row>
    <row r="63" spans="1:8">
      <c r="A63" s="1" t="s">
        <v>478</v>
      </c>
      <c r="B63" s="1" t="s">
        <v>479</v>
      </c>
      <c r="C63" s="21">
        <v>7011252</v>
      </c>
      <c r="D63" s="21">
        <v>8514611</v>
      </c>
      <c r="E63" s="21">
        <v>9378499</v>
      </c>
      <c r="F63" s="8">
        <f t="shared" si="1"/>
        <v>8695995.166666666</v>
      </c>
      <c r="G63" s="13">
        <f t="shared" si="2"/>
        <v>6.6032113394352322E-4</v>
      </c>
      <c r="H63" s="2"/>
    </row>
    <row r="64" spans="1:8" ht="12.75" customHeight="1">
      <c r="A64" s="1" t="s">
        <v>93</v>
      </c>
      <c r="B64" s="1" t="s">
        <v>480</v>
      </c>
      <c r="C64" s="21">
        <v>5152703</v>
      </c>
      <c r="D64" s="21">
        <v>5620961</v>
      </c>
      <c r="E64" s="21">
        <v>6234601</v>
      </c>
      <c r="F64" s="8">
        <f t="shared" si="1"/>
        <v>5849738</v>
      </c>
      <c r="G64" s="13">
        <f t="shared" si="2"/>
        <v>4.4419362653730214E-4</v>
      </c>
      <c r="H64" s="2"/>
    </row>
    <row r="65" spans="1:9">
      <c r="A65" s="1" t="s">
        <v>94</v>
      </c>
      <c r="B65" s="1" t="s">
        <v>95</v>
      </c>
      <c r="C65" s="21">
        <v>19550942.219999999</v>
      </c>
      <c r="D65" s="21">
        <v>20988269.949999999</v>
      </c>
      <c r="E65" s="21">
        <v>23234743</v>
      </c>
      <c r="F65" s="8">
        <f t="shared" si="1"/>
        <v>21871951.853333335</v>
      </c>
      <c r="G65" s="13">
        <f t="shared" si="2"/>
        <v>1.6608233758813474E-3</v>
      </c>
      <c r="H65" s="2"/>
    </row>
    <row r="66" spans="1:9">
      <c r="A66" s="1" t="s">
        <v>96</v>
      </c>
      <c r="B66" s="1" t="s">
        <v>97</v>
      </c>
      <c r="C66" s="21">
        <v>54540910.450000003</v>
      </c>
      <c r="D66" s="21">
        <v>58745497.640000001</v>
      </c>
      <c r="E66" s="21">
        <f>15301255.03+38368389.96</f>
        <v>53669644.990000002</v>
      </c>
      <c r="F66" s="8">
        <f t="shared" si="1"/>
        <v>55506806.783333339</v>
      </c>
      <c r="G66" s="13">
        <f t="shared" si="2"/>
        <v>4.2148502723701742E-3</v>
      </c>
      <c r="H66" s="2"/>
      <c r="I66" s="15"/>
    </row>
    <row r="67" spans="1:9">
      <c r="A67" s="1" t="s">
        <v>98</v>
      </c>
      <c r="B67" s="1" t="s">
        <v>99</v>
      </c>
      <c r="C67" s="21">
        <v>84994364</v>
      </c>
      <c r="D67" s="21">
        <v>89165641</v>
      </c>
      <c r="E67" s="21">
        <v>96972840</v>
      </c>
      <c r="F67" s="8">
        <f t="shared" si="1"/>
        <v>92374027.666666672</v>
      </c>
      <c r="G67" s="13">
        <f t="shared" si="2"/>
        <v>7.0143234358724703E-3</v>
      </c>
      <c r="H67" s="2"/>
    </row>
    <row r="68" spans="1:9" ht="12.75" customHeight="1">
      <c r="A68" s="1" t="s">
        <v>100</v>
      </c>
      <c r="B68" s="1" t="s">
        <v>518</v>
      </c>
      <c r="C68" s="21">
        <v>70710013</v>
      </c>
      <c r="D68" s="21">
        <v>78451334</v>
      </c>
      <c r="E68" s="21">
        <v>87966744</v>
      </c>
      <c r="F68" s="8">
        <f t="shared" si="1"/>
        <v>81918818.833333328</v>
      </c>
      <c r="G68" s="13">
        <f t="shared" si="2"/>
        <v>6.2204182852686014E-3</v>
      </c>
      <c r="H68" s="2"/>
    </row>
    <row r="69" spans="1:9">
      <c r="A69" s="1" t="s">
        <v>101</v>
      </c>
      <c r="B69" s="1" t="s">
        <v>102</v>
      </c>
      <c r="C69" s="21">
        <v>2047721</v>
      </c>
      <c r="D69" s="21">
        <v>2205042</v>
      </c>
      <c r="E69" s="21">
        <v>2646382</v>
      </c>
      <c r="F69" s="8">
        <f t="shared" si="1"/>
        <v>2399491.8333333335</v>
      </c>
      <c r="G69" s="13">
        <f t="shared" ref="G69:G70" si="3">+F69/$F$265</f>
        <v>1.8220285751173356E-4</v>
      </c>
      <c r="H69" s="2"/>
    </row>
    <row r="70" spans="1:9">
      <c r="A70" s="1" t="s">
        <v>103</v>
      </c>
      <c r="B70" s="1" t="s">
        <v>104</v>
      </c>
      <c r="C70" s="21">
        <v>3137655.2</v>
      </c>
      <c r="D70" s="21">
        <v>3244610.67</v>
      </c>
      <c r="E70" s="21">
        <v>3531153</v>
      </c>
      <c r="F70" s="8">
        <f t="shared" si="1"/>
        <v>3370055.9233333333</v>
      </c>
      <c r="G70" s="13">
        <f t="shared" si="3"/>
        <v>2.5590160828039643E-4</v>
      </c>
      <c r="H70" s="2"/>
    </row>
    <row r="71" spans="1:9">
      <c r="A71" s="1" t="s">
        <v>105</v>
      </c>
      <c r="B71" s="1" t="s">
        <v>106</v>
      </c>
      <c r="C71" s="21">
        <v>36721657.490000002</v>
      </c>
      <c r="D71" s="21">
        <v>39577547</v>
      </c>
      <c r="E71" s="21">
        <v>42003564</v>
      </c>
      <c r="F71" s="8">
        <f t="shared" si="1"/>
        <v>40314573.914999999</v>
      </c>
      <c r="G71" s="13">
        <f t="shared" ref="G71:G134" si="4">+F71/$F$265</f>
        <v>3.0612442454020969E-3</v>
      </c>
      <c r="H71" s="2"/>
    </row>
    <row r="72" spans="1:9">
      <c r="A72" s="1" t="s">
        <v>107</v>
      </c>
      <c r="B72" s="1" t="s">
        <v>108</v>
      </c>
      <c r="C72" s="21">
        <v>1822197</v>
      </c>
      <c r="D72" s="21">
        <v>1881801.96</v>
      </c>
      <c r="E72" s="21">
        <v>1823805.27</v>
      </c>
      <c r="F72" s="8">
        <f t="shared" ref="F72:F135" si="5">IF(C72&gt;0,(+C72+(D72*2)+(E72*3))/6,IF(D72&gt;0,((D72*2)+(E72*3))/5,E72))</f>
        <v>1842869.4550000001</v>
      </c>
      <c r="G72" s="13">
        <f t="shared" si="4"/>
        <v>1.3993632987516219E-4</v>
      </c>
      <c r="H72" s="2"/>
    </row>
    <row r="73" spans="1:9">
      <c r="A73" s="1" t="s">
        <v>109</v>
      </c>
      <c r="B73" s="1" t="s">
        <v>553</v>
      </c>
      <c r="C73" s="21">
        <v>2675787.66</v>
      </c>
      <c r="D73" s="21">
        <v>2788385.92</v>
      </c>
      <c r="E73" s="21">
        <v>2987239.59</v>
      </c>
      <c r="F73" s="8">
        <f t="shared" si="5"/>
        <v>2869046.3783333334</v>
      </c>
      <c r="G73" s="13">
        <f t="shared" si="4"/>
        <v>2.1785798192937804E-4</v>
      </c>
      <c r="H73" s="2"/>
    </row>
    <row r="74" spans="1:9" ht="12.75" customHeight="1">
      <c r="A74" s="1" t="s">
        <v>110</v>
      </c>
      <c r="B74" s="1" t="s">
        <v>111</v>
      </c>
      <c r="C74" s="21">
        <v>4883480.92</v>
      </c>
      <c r="D74" s="21">
        <v>5043061.0599999996</v>
      </c>
      <c r="E74" s="21">
        <v>5326290.62</v>
      </c>
      <c r="F74" s="8">
        <f t="shared" si="5"/>
        <v>5158079.1499999994</v>
      </c>
      <c r="G74" s="13">
        <f t="shared" si="4"/>
        <v>3.9167324820444006E-4</v>
      </c>
      <c r="H74" s="2"/>
    </row>
    <row r="75" spans="1:9">
      <c r="A75" s="1" t="s">
        <v>112</v>
      </c>
      <c r="B75" s="1" t="s">
        <v>113</v>
      </c>
      <c r="C75" s="21">
        <v>2718471</v>
      </c>
      <c r="D75" s="21">
        <v>3022333</v>
      </c>
      <c r="E75" s="21">
        <v>3372393</v>
      </c>
      <c r="F75" s="8">
        <f t="shared" si="5"/>
        <v>3146719.3333333335</v>
      </c>
      <c r="G75" s="13">
        <f t="shared" si="4"/>
        <v>2.3894278211577597E-4</v>
      </c>
      <c r="H75" s="2"/>
    </row>
    <row r="76" spans="1:9">
      <c r="A76" s="1" t="s">
        <v>114</v>
      </c>
      <c r="B76" s="1" t="s">
        <v>115</v>
      </c>
      <c r="C76" s="21">
        <v>19697661.030000001</v>
      </c>
      <c r="D76" s="21">
        <v>23596118.469999999</v>
      </c>
      <c r="E76" s="21">
        <v>31044496</v>
      </c>
      <c r="F76" s="8">
        <f t="shared" si="5"/>
        <v>26670564.328333333</v>
      </c>
      <c r="G76" s="13">
        <f t="shared" si="4"/>
        <v>2.0252009048608312E-3</v>
      </c>
      <c r="H76" s="2"/>
    </row>
    <row r="77" spans="1:9">
      <c r="A77" s="1" t="s">
        <v>116</v>
      </c>
      <c r="B77" s="1" t="s">
        <v>117</v>
      </c>
      <c r="C77" s="21">
        <v>1155484</v>
      </c>
      <c r="D77" s="21">
        <v>1348431.97</v>
      </c>
      <c r="E77" s="21">
        <v>1662056.82</v>
      </c>
      <c r="F77" s="8">
        <f t="shared" si="5"/>
        <v>1473086.4000000001</v>
      </c>
      <c r="G77" s="13">
        <f t="shared" si="4"/>
        <v>1.1185724731924386E-4</v>
      </c>
      <c r="H77" s="2"/>
    </row>
    <row r="78" spans="1:9">
      <c r="A78" s="1" t="s">
        <v>118</v>
      </c>
      <c r="B78" s="1" t="s">
        <v>119</v>
      </c>
      <c r="C78" s="21">
        <v>2575528.2400000002</v>
      </c>
      <c r="D78" s="21">
        <v>2788244.47</v>
      </c>
      <c r="E78" s="21">
        <v>3499815</v>
      </c>
      <c r="F78" s="8">
        <f t="shared" si="5"/>
        <v>3108577.03</v>
      </c>
      <c r="G78" s="13">
        <f t="shared" si="4"/>
        <v>2.360464869240735E-4</v>
      </c>
      <c r="H78" s="2"/>
    </row>
    <row r="79" spans="1:9">
      <c r="A79" s="1" t="s">
        <v>120</v>
      </c>
      <c r="B79" s="1" t="s">
        <v>486</v>
      </c>
      <c r="C79" s="21">
        <v>1812064.14</v>
      </c>
      <c r="D79" s="21">
        <v>1800067.63</v>
      </c>
      <c r="E79" s="21">
        <v>2084717.04</v>
      </c>
      <c r="F79" s="8">
        <f t="shared" si="5"/>
        <v>1944391.7533333332</v>
      </c>
      <c r="G79" s="13">
        <f t="shared" si="4"/>
        <v>1.4764531750351156E-4</v>
      </c>
      <c r="H79" s="2"/>
    </row>
    <row r="80" spans="1:9" ht="12.75" customHeight="1">
      <c r="A80" s="1" t="s">
        <v>121</v>
      </c>
      <c r="B80" s="1" t="s">
        <v>122</v>
      </c>
      <c r="C80" s="21">
        <v>6771023</v>
      </c>
      <c r="D80" s="21">
        <v>7758685</v>
      </c>
      <c r="E80" s="21">
        <v>7839579.4299999997</v>
      </c>
      <c r="F80" s="8">
        <f t="shared" si="5"/>
        <v>7634521.8816666668</v>
      </c>
      <c r="G80" s="13">
        <f t="shared" si="4"/>
        <v>5.7971929024785464E-4</v>
      </c>
      <c r="H80" s="2"/>
    </row>
    <row r="81" spans="1:8">
      <c r="A81" s="1" t="s">
        <v>470</v>
      </c>
      <c r="B81" s="1" t="s">
        <v>519</v>
      </c>
      <c r="C81" s="21">
        <v>389714</v>
      </c>
      <c r="D81" s="21">
        <v>403704.65</v>
      </c>
      <c r="E81" s="21">
        <v>477792</v>
      </c>
      <c r="F81" s="8">
        <f t="shared" si="5"/>
        <v>438416.55</v>
      </c>
      <c r="G81" s="13">
        <f t="shared" si="4"/>
        <v>3.3290693921415359E-5</v>
      </c>
      <c r="H81" s="2"/>
    </row>
    <row r="82" spans="1:8">
      <c r="A82" s="1" t="s">
        <v>123</v>
      </c>
      <c r="B82" s="1" t="s">
        <v>481</v>
      </c>
      <c r="C82" s="21">
        <v>11494653.189999999</v>
      </c>
      <c r="D82" s="21">
        <v>15153657</v>
      </c>
      <c r="E82" s="21">
        <v>16166412</v>
      </c>
      <c r="F82" s="8">
        <f t="shared" si="5"/>
        <v>15050200.531666666</v>
      </c>
      <c r="G82" s="13">
        <f t="shared" si="4"/>
        <v>1.1428209527118392E-3</v>
      </c>
      <c r="H82" s="2"/>
    </row>
    <row r="83" spans="1:8" ht="12.75" customHeight="1">
      <c r="A83" s="1" t="s">
        <v>124</v>
      </c>
      <c r="B83" s="1" t="s">
        <v>125</v>
      </c>
      <c r="C83" s="21">
        <v>2810605</v>
      </c>
      <c r="D83" s="21">
        <v>2960827.35</v>
      </c>
      <c r="E83" s="21">
        <v>3380371</v>
      </c>
      <c r="F83" s="8">
        <f t="shared" si="5"/>
        <v>3145562.1166666667</v>
      </c>
      <c r="G83" s="13">
        <f t="shared" si="4"/>
        <v>2.3885491010033595E-4</v>
      </c>
      <c r="H83" s="2"/>
    </row>
    <row r="84" spans="1:8">
      <c r="A84" s="1" t="s">
        <v>126</v>
      </c>
      <c r="B84" s="1" t="s">
        <v>520</v>
      </c>
      <c r="C84" s="21">
        <v>7931728</v>
      </c>
      <c r="D84" s="21">
        <v>8635638</v>
      </c>
      <c r="E84" s="21">
        <v>10718760.369999999</v>
      </c>
      <c r="F84" s="8">
        <f t="shared" si="5"/>
        <v>9559880.8516666666</v>
      </c>
      <c r="G84" s="13">
        <f t="shared" si="4"/>
        <v>7.2591937361405408E-4</v>
      </c>
      <c r="H84" s="2"/>
    </row>
    <row r="85" spans="1:8">
      <c r="A85" s="1" t="s">
        <v>127</v>
      </c>
      <c r="B85" s="1" t="s">
        <v>128</v>
      </c>
      <c r="C85" s="21">
        <v>689537.94</v>
      </c>
      <c r="D85" s="21">
        <v>838399</v>
      </c>
      <c r="E85" s="21">
        <v>977658</v>
      </c>
      <c r="F85" s="8">
        <f t="shared" si="5"/>
        <v>883218.32333333325</v>
      </c>
      <c r="G85" s="13">
        <f t="shared" si="4"/>
        <v>6.7066242977998125E-5</v>
      </c>
      <c r="H85" s="2"/>
    </row>
    <row r="86" spans="1:8">
      <c r="A86" s="1" t="s">
        <v>554</v>
      </c>
      <c r="B86" s="1" t="s">
        <v>555</v>
      </c>
      <c r="C86" s="21">
        <v>3382027.57</v>
      </c>
      <c r="D86" s="21">
        <v>3207045</v>
      </c>
      <c r="E86" s="21">
        <v>3883886</v>
      </c>
      <c r="F86" s="8">
        <f t="shared" si="5"/>
        <v>3574629.2616666667</v>
      </c>
      <c r="G86" s="13">
        <f t="shared" si="4"/>
        <v>2.7143566690782995E-4</v>
      </c>
      <c r="H86" s="2"/>
    </row>
    <row r="87" spans="1:8">
      <c r="A87" s="1" t="s">
        <v>129</v>
      </c>
      <c r="B87" s="1" t="s">
        <v>130</v>
      </c>
      <c r="C87" s="21">
        <v>570259.9</v>
      </c>
      <c r="D87" s="21">
        <v>850728.59</v>
      </c>
      <c r="E87" s="21">
        <v>1027483.34</v>
      </c>
      <c r="F87" s="8">
        <f t="shared" si="5"/>
        <v>892361.18333333323</v>
      </c>
      <c r="G87" s="13">
        <f t="shared" si="4"/>
        <v>6.7760496317262694E-5</v>
      </c>
      <c r="H87" s="2"/>
    </row>
    <row r="88" spans="1:8">
      <c r="A88" s="1" t="s">
        <v>131</v>
      </c>
      <c r="B88" s="1" t="s">
        <v>132</v>
      </c>
      <c r="C88" s="21">
        <v>326180</v>
      </c>
      <c r="D88" s="21">
        <v>364322.82</v>
      </c>
      <c r="E88" s="21">
        <v>390199.44</v>
      </c>
      <c r="F88" s="8">
        <f t="shared" si="5"/>
        <v>370903.99333333335</v>
      </c>
      <c r="G88" s="13">
        <f t="shared" si="4"/>
        <v>2.8164199814743958E-5</v>
      </c>
      <c r="H88" s="2"/>
    </row>
    <row r="89" spans="1:8">
      <c r="A89" s="1" t="s">
        <v>133</v>
      </c>
      <c r="B89" s="1" t="s">
        <v>134</v>
      </c>
      <c r="C89" s="21">
        <v>6067996</v>
      </c>
      <c r="D89" s="21">
        <v>6918810.5</v>
      </c>
      <c r="E89" s="21">
        <v>7826323</v>
      </c>
      <c r="F89" s="8">
        <f t="shared" si="5"/>
        <v>7230764.333333333</v>
      </c>
      <c r="G89" s="13">
        <f t="shared" si="4"/>
        <v>5.4906039071491938E-4</v>
      </c>
      <c r="H89" s="2"/>
    </row>
    <row r="90" spans="1:8">
      <c r="A90" s="1" t="s">
        <v>135</v>
      </c>
      <c r="B90" s="1" t="s">
        <v>136</v>
      </c>
      <c r="C90" s="21">
        <v>1778143698.48</v>
      </c>
      <c r="D90" s="21">
        <v>2179942383.9099998</v>
      </c>
      <c r="E90" s="21">
        <v>2361106329.2399998</v>
      </c>
      <c r="F90" s="8">
        <f t="shared" si="5"/>
        <v>2203557909.0033331</v>
      </c>
      <c r="G90" s="13">
        <f t="shared" si="4"/>
        <v>0.16732482358785042</v>
      </c>
      <c r="H90" s="2"/>
    </row>
    <row r="91" spans="1:8">
      <c r="A91" s="1" t="s">
        <v>137</v>
      </c>
      <c r="B91" s="1" t="s">
        <v>473</v>
      </c>
      <c r="C91" s="21">
        <v>644808846.00999999</v>
      </c>
      <c r="D91" s="21">
        <v>675492258.11000001</v>
      </c>
      <c r="E91" s="21">
        <v>710947973.76999998</v>
      </c>
      <c r="F91" s="8">
        <f t="shared" si="5"/>
        <v>688106213.92333329</v>
      </c>
      <c r="G91" s="13">
        <f t="shared" si="4"/>
        <v>5.2250612695040027E-2</v>
      </c>
      <c r="H91" s="2"/>
    </row>
    <row r="92" spans="1:8">
      <c r="A92" s="1" t="s">
        <v>138</v>
      </c>
      <c r="B92" s="1" t="s">
        <v>139</v>
      </c>
      <c r="C92" s="21">
        <v>1032610.32</v>
      </c>
      <c r="D92" s="21">
        <v>1095604.25</v>
      </c>
      <c r="E92" s="21">
        <v>1221172.2</v>
      </c>
      <c r="F92" s="8">
        <f t="shared" si="5"/>
        <v>1147889.2366666666</v>
      </c>
      <c r="G92" s="13">
        <f t="shared" si="4"/>
        <v>8.7163746974326393E-5</v>
      </c>
      <c r="H92" s="2"/>
    </row>
    <row r="93" spans="1:8">
      <c r="A93" s="1" t="s">
        <v>472</v>
      </c>
      <c r="B93" s="1" t="s">
        <v>477</v>
      </c>
      <c r="C93" s="21">
        <v>217357830.83000001</v>
      </c>
      <c r="D93" s="21">
        <v>239929657.21000001</v>
      </c>
      <c r="E93" s="21">
        <v>262922080.28</v>
      </c>
      <c r="F93" s="8">
        <f t="shared" si="5"/>
        <v>247663897.6816667</v>
      </c>
      <c r="G93" s="13">
        <f t="shared" si="4"/>
        <v>1.8806094370992833E-2</v>
      </c>
      <c r="H93" s="2"/>
    </row>
    <row r="94" spans="1:8">
      <c r="A94" s="1" t="s">
        <v>492</v>
      </c>
      <c r="B94" s="1" t="s">
        <v>530</v>
      </c>
      <c r="C94" s="21">
        <v>4433338.38</v>
      </c>
      <c r="D94" s="21">
        <v>5432717.1699999999</v>
      </c>
      <c r="E94" s="21">
        <v>6119929</v>
      </c>
      <c r="F94" s="8">
        <f t="shared" si="5"/>
        <v>5609759.9533333331</v>
      </c>
      <c r="G94" s="13">
        <f t="shared" si="4"/>
        <v>4.2597114907964428E-4</v>
      </c>
      <c r="H94" s="2"/>
    </row>
    <row r="95" spans="1:8">
      <c r="A95" s="1" t="s">
        <v>140</v>
      </c>
      <c r="B95" s="1" t="s">
        <v>141</v>
      </c>
      <c r="C95" s="21">
        <v>39661178.350000001</v>
      </c>
      <c r="D95" s="21">
        <v>43363134</v>
      </c>
      <c r="E95" s="21">
        <v>48524232</v>
      </c>
      <c r="F95" s="8">
        <f t="shared" si="5"/>
        <v>45326690.391666673</v>
      </c>
      <c r="G95" s="13">
        <f t="shared" si="4"/>
        <v>3.4418339734203322E-3</v>
      </c>
      <c r="H95" s="2"/>
    </row>
    <row r="96" spans="1:8">
      <c r="A96" s="1" t="s">
        <v>142</v>
      </c>
      <c r="B96" s="1" t="s">
        <v>143</v>
      </c>
      <c r="C96" s="21">
        <v>9775642</v>
      </c>
      <c r="D96" s="21">
        <v>11740802</v>
      </c>
      <c r="E96" s="21">
        <v>13450826.09</v>
      </c>
      <c r="F96" s="8">
        <f t="shared" si="5"/>
        <v>12268287.378333332</v>
      </c>
      <c r="G96" s="13">
        <f t="shared" si="4"/>
        <v>9.315793394479708E-4</v>
      </c>
      <c r="H96" s="2"/>
    </row>
    <row r="97" spans="1:8">
      <c r="A97" s="1" t="s">
        <v>144</v>
      </c>
      <c r="B97" s="1" t="s">
        <v>145</v>
      </c>
      <c r="C97" s="21">
        <v>1062825.57</v>
      </c>
      <c r="D97" s="21">
        <v>1520625.48</v>
      </c>
      <c r="E97" s="21">
        <v>1919024.75</v>
      </c>
      <c r="F97" s="8">
        <f t="shared" si="5"/>
        <v>1643525.1300000001</v>
      </c>
      <c r="G97" s="13">
        <f t="shared" si="4"/>
        <v>1.2479933080761755E-4</v>
      </c>
      <c r="H97" s="2"/>
    </row>
    <row r="98" spans="1:8" ht="12.75" customHeight="1">
      <c r="A98" s="1" t="s">
        <v>146</v>
      </c>
      <c r="B98" s="1" t="s">
        <v>147</v>
      </c>
      <c r="C98" s="21">
        <v>31016102</v>
      </c>
      <c r="D98" s="21">
        <v>35833943</v>
      </c>
      <c r="E98" s="21">
        <v>41098585</v>
      </c>
      <c r="F98" s="8">
        <f t="shared" si="5"/>
        <v>37663290.5</v>
      </c>
      <c r="G98" s="13">
        <f t="shared" si="4"/>
        <v>2.85992186223091E-3</v>
      </c>
      <c r="H98" s="2"/>
    </row>
    <row r="99" spans="1:8">
      <c r="A99" s="1" t="s">
        <v>148</v>
      </c>
      <c r="B99" s="1" t="s">
        <v>467</v>
      </c>
      <c r="C99" s="21">
        <v>178466137</v>
      </c>
      <c r="D99" s="21">
        <v>205767689</v>
      </c>
      <c r="E99" s="21">
        <v>228747013</v>
      </c>
      <c r="F99" s="8">
        <f t="shared" si="5"/>
        <v>212707092.33333334</v>
      </c>
      <c r="G99" s="13">
        <f t="shared" si="4"/>
        <v>1.6151686577030991E-2</v>
      </c>
      <c r="H99" s="2"/>
    </row>
    <row r="100" spans="1:8">
      <c r="A100" s="1" t="s">
        <v>149</v>
      </c>
      <c r="B100" s="1" t="s">
        <v>521</v>
      </c>
      <c r="C100" s="21">
        <v>4622292.3899999997</v>
      </c>
      <c r="D100" s="21">
        <v>5096237.2699999996</v>
      </c>
      <c r="E100" s="21">
        <v>5679708.0499999998</v>
      </c>
      <c r="F100" s="8">
        <f t="shared" si="5"/>
        <v>5308981.8466666667</v>
      </c>
      <c r="G100" s="13">
        <f t="shared" si="4"/>
        <v>4.0313188380258568E-4</v>
      </c>
      <c r="H100" s="2"/>
    </row>
    <row r="101" spans="1:8">
      <c r="A101" s="1" t="s">
        <v>495</v>
      </c>
      <c r="B101" s="1" t="s">
        <v>496</v>
      </c>
      <c r="C101" s="21">
        <v>45162497</v>
      </c>
      <c r="D101" s="21">
        <v>51798075</v>
      </c>
      <c r="E101" s="21">
        <v>60609206</v>
      </c>
      <c r="F101" s="8">
        <f t="shared" si="5"/>
        <v>55097710.833333336</v>
      </c>
      <c r="G101" s="13">
        <f t="shared" si="4"/>
        <v>4.1837860069907293E-3</v>
      </c>
      <c r="H101" s="2"/>
    </row>
    <row r="102" spans="1:8">
      <c r="A102" s="10" t="s">
        <v>535</v>
      </c>
      <c r="B102" s="1" t="s">
        <v>536</v>
      </c>
      <c r="C102" s="21">
        <v>115461514</v>
      </c>
      <c r="D102" s="21">
        <v>128788467</v>
      </c>
      <c r="E102" s="21">
        <v>145252805</v>
      </c>
      <c r="F102" s="8">
        <f t="shared" si="5"/>
        <v>134799477.16666666</v>
      </c>
      <c r="G102" s="13">
        <f t="shared" si="4"/>
        <v>1.0235854771272477E-2</v>
      </c>
      <c r="H102" s="2"/>
    </row>
    <row r="103" spans="1:8">
      <c r="A103" s="1" t="s">
        <v>150</v>
      </c>
      <c r="B103" s="1" t="s">
        <v>151</v>
      </c>
      <c r="C103" s="21">
        <v>1445279352</v>
      </c>
      <c r="D103" s="21">
        <v>1589011474</v>
      </c>
      <c r="E103" s="21">
        <v>1760724356</v>
      </c>
      <c r="F103" s="8">
        <f t="shared" si="5"/>
        <v>1650912561.3333333</v>
      </c>
      <c r="G103" s="13">
        <f t="shared" si="4"/>
        <v>0.12536028754016668</v>
      </c>
      <c r="H103" s="2"/>
    </row>
    <row r="104" spans="1:8">
      <c r="A104" s="1" t="s">
        <v>498</v>
      </c>
      <c r="B104" s="1" t="s">
        <v>497</v>
      </c>
      <c r="C104" s="21">
        <v>53883322</v>
      </c>
      <c r="D104" s="21">
        <v>61650323</v>
      </c>
      <c r="E104" s="21">
        <v>67104036</v>
      </c>
      <c r="F104" s="8">
        <f t="shared" si="5"/>
        <v>63082679.333333336</v>
      </c>
      <c r="G104" s="13">
        <f t="shared" si="4"/>
        <v>4.7901160880646377E-3</v>
      </c>
      <c r="H104" s="2"/>
    </row>
    <row r="105" spans="1:8">
      <c r="A105" s="1" t="s">
        <v>152</v>
      </c>
      <c r="B105" s="1" t="s">
        <v>153</v>
      </c>
      <c r="C105" s="21">
        <v>103191857</v>
      </c>
      <c r="D105" s="21">
        <v>114285966</v>
      </c>
      <c r="E105" s="21">
        <v>124771777</v>
      </c>
      <c r="F105" s="8">
        <f t="shared" si="5"/>
        <v>117679853.33333333</v>
      </c>
      <c r="G105" s="13">
        <f t="shared" si="4"/>
        <v>8.9358943635614377E-3</v>
      </c>
      <c r="H105" s="2"/>
    </row>
    <row r="106" spans="1:8">
      <c r="A106" s="1" t="s">
        <v>566</v>
      </c>
      <c r="B106" s="1" t="s">
        <v>567</v>
      </c>
      <c r="C106" s="21">
        <v>9765638.6699999999</v>
      </c>
      <c r="D106" s="21">
        <v>15455192</v>
      </c>
      <c r="E106" s="21">
        <v>17169736</v>
      </c>
      <c r="F106" s="8">
        <f t="shared" si="5"/>
        <v>15364205.111666666</v>
      </c>
      <c r="G106" s="13">
        <f t="shared" si="4"/>
        <v>1.1666645561586129E-3</v>
      </c>
      <c r="H106" s="2"/>
    </row>
    <row r="107" spans="1:8" ht="12.75" customHeight="1">
      <c r="A107" s="1" t="s">
        <v>154</v>
      </c>
      <c r="B107" s="1" t="s">
        <v>155</v>
      </c>
      <c r="C107" s="21">
        <v>88086939.799999997</v>
      </c>
      <c r="D107" s="21">
        <v>86687796.340000004</v>
      </c>
      <c r="E107" s="21">
        <v>95635598.709999993</v>
      </c>
      <c r="F107" s="8">
        <f t="shared" si="5"/>
        <v>91394888.101666674</v>
      </c>
      <c r="G107" s="13">
        <f t="shared" si="4"/>
        <v>6.9399735155403963E-3</v>
      </c>
      <c r="H107" s="2"/>
    </row>
    <row r="108" spans="1:8">
      <c r="A108" s="1" t="s">
        <v>156</v>
      </c>
      <c r="B108" s="1" t="s">
        <v>157</v>
      </c>
      <c r="C108" s="21">
        <v>109057051</v>
      </c>
      <c r="D108" s="21">
        <v>121736251.19</v>
      </c>
      <c r="E108" s="21">
        <v>131742257</v>
      </c>
      <c r="F108" s="8">
        <f t="shared" si="5"/>
        <v>124626054.06333333</v>
      </c>
      <c r="G108" s="13">
        <f t="shared" si="4"/>
        <v>9.4633467200455675E-3</v>
      </c>
      <c r="H108" s="2"/>
    </row>
    <row r="109" spans="1:8">
      <c r="A109" s="1" t="s">
        <v>158</v>
      </c>
      <c r="B109" s="1" t="s">
        <v>159</v>
      </c>
      <c r="C109" s="21">
        <v>573138348.65999997</v>
      </c>
      <c r="D109" s="21">
        <v>620402430</v>
      </c>
      <c r="E109" s="21">
        <v>648824852</v>
      </c>
      <c r="F109" s="8">
        <f t="shared" si="5"/>
        <v>626736294.11000001</v>
      </c>
      <c r="G109" s="13">
        <f t="shared" si="4"/>
        <v>4.7590553177470532E-2</v>
      </c>
      <c r="H109" s="2"/>
    </row>
    <row r="110" spans="1:8">
      <c r="A110" s="1" t="s">
        <v>160</v>
      </c>
      <c r="B110" s="1" t="s">
        <v>161</v>
      </c>
      <c r="C110" s="21">
        <v>129902987.75</v>
      </c>
      <c r="D110" s="21">
        <v>133784561.89</v>
      </c>
      <c r="E110" s="21">
        <v>123694317.8</v>
      </c>
      <c r="F110" s="8">
        <f t="shared" si="5"/>
        <v>128092510.82166666</v>
      </c>
      <c r="G110" s="13">
        <f t="shared" si="4"/>
        <v>9.7265684230891589E-3</v>
      </c>
      <c r="H110" s="2"/>
    </row>
    <row r="111" spans="1:8">
      <c r="A111" s="1" t="s">
        <v>162</v>
      </c>
      <c r="B111" s="1" t="s">
        <v>163</v>
      </c>
      <c r="C111" s="21">
        <v>500780557</v>
      </c>
      <c r="D111" s="21">
        <v>545313367</v>
      </c>
      <c r="E111" s="21">
        <v>576334601</v>
      </c>
      <c r="F111" s="8">
        <f t="shared" si="5"/>
        <v>553401849</v>
      </c>
      <c r="G111" s="13">
        <f t="shared" si="4"/>
        <v>4.2021980170694563E-2</v>
      </c>
      <c r="H111" s="2"/>
    </row>
    <row r="112" spans="1:8">
      <c r="A112" s="1" t="s">
        <v>164</v>
      </c>
      <c r="B112" s="1" t="s">
        <v>165</v>
      </c>
      <c r="C112" s="21">
        <v>92491478</v>
      </c>
      <c r="D112" s="21">
        <v>98144082</v>
      </c>
      <c r="E112" s="21">
        <v>106870735</v>
      </c>
      <c r="F112" s="8">
        <f t="shared" si="5"/>
        <v>101565307.83333333</v>
      </c>
      <c r="G112" s="13">
        <f t="shared" si="4"/>
        <v>7.7122535089376304E-3</v>
      </c>
      <c r="H112" s="2"/>
    </row>
    <row r="113" spans="1:8">
      <c r="A113" s="1" t="s">
        <v>166</v>
      </c>
      <c r="B113" s="1" t="s">
        <v>167</v>
      </c>
      <c r="C113" s="21">
        <v>44080755.219999999</v>
      </c>
      <c r="D113" s="21">
        <v>42136406.530000001</v>
      </c>
      <c r="E113" s="21">
        <v>40990335.710000001</v>
      </c>
      <c r="F113" s="8">
        <f t="shared" si="5"/>
        <v>41887429.234999999</v>
      </c>
      <c r="G113" s="13">
        <f t="shared" si="4"/>
        <v>3.1806773394328536E-3</v>
      </c>
      <c r="H113" s="2"/>
    </row>
    <row r="114" spans="1:8">
      <c r="A114" s="1" t="s">
        <v>168</v>
      </c>
      <c r="B114" s="1" t="s">
        <v>169</v>
      </c>
      <c r="C114" s="21">
        <v>55985400.890000001</v>
      </c>
      <c r="D114" s="21">
        <v>59566482.259999998</v>
      </c>
      <c r="E114" s="21">
        <v>61972148</v>
      </c>
      <c r="F114" s="8">
        <f t="shared" si="5"/>
        <v>60172468.234999992</v>
      </c>
      <c r="G114" s="13">
        <f t="shared" si="4"/>
        <v>4.5691323069520827E-3</v>
      </c>
      <c r="H114" s="2"/>
    </row>
    <row r="115" spans="1:8">
      <c r="A115" s="1" t="s">
        <v>170</v>
      </c>
      <c r="B115" s="1" t="s">
        <v>522</v>
      </c>
      <c r="C115" s="21">
        <v>406418431.20999998</v>
      </c>
      <c r="D115" s="21">
        <v>435194194</v>
      </c>
      <c r="E115" s="21">
        <v>464893188</v>
      </c>
      <c r="F115" s="8">
        <f t="shared" si="5"/>
        <v>445247730.53500003</v>
      </c>
      <c r="G115" s="13">
        <f t="shared" si="4"/>
        <v>3.3809412341859607E-2</v>
      </c>
      <c r="H115" s="2"/>
    </row>
    <row r="116" spans="1:8">
      <c r="A116" s="1" t="s">
        <v>171</v>
      </c>
      <c r="B116" s="1" t="s">
        <v>172</v>
      </c>
      <c r="C116" s="21">
        <v>376577052.27999997</v>
      </c>
      <c r="D116" s="21">
        <v>407205535.44</v>
      </c>
      <c r="E116" s="21">
        <v>420330272.13999999</v>
      </c>
      <c r="F116" s="8">
        <f t="shared" si="5"/>
        <v>408663156.59666663</v>
      </c>
      <c r="G116" s="13">
        <f t="shared" si="4"/>
        <v>3.1031401673178315E-2</v>
      </c>
      <c r="H116" s="2"/>
    </row>
    <row r="117" spans="1:8">
      <c r="A117" s="1" t="s">
        <v>173</v>
      </c>
      <c r="B117" s="1" t="s">
        <v>174</v>
      </c>
      <c r="C117" s="21">
        <v>192800873.53999999</v>
      </c>
      <c r="D117" s="21">
        <v>204067645.56</v>
      </c>
      <c r="E117" s="21">
        <f>190901281.77+13382286.29</f>
        <v>204283568.06</v>
      </c>
      <c r="F117" s="8">
        <f t="shared" si="5"/>
        <v>202297811.47333336</v>
      </c>
      <c r="G117" s="13">
        <f t="shared" si="4"/>
        <v>1.5361268918180506E-2</v>
      </c>
      <c r="H117" s="2"/>
    </row>
    <row r="118" spans="1:8">
      <c r="A118" s="1" t="s">
        <v>175</v>
      </c>
      <c r="B118" s="10" t="s">
        <v>541</v>
      </c>
      <c r="C118" s="21">
        <v>328468720.70999998</v>
      </c>
      <c r="D118" s="21">
        <v>364200869.38999999</v>
      </c>
      <c r="E118" s="21">
        <v>383630739.63</v>
      </c>
      <c r="F118" s="8">
        <f t="shared" si="5"/>
        <v>367960446.39666671</v>
      </c>
      <c r="G118" s="13">
        <f t="shared" si="4"/>
        <v>2.7940684712241808E-2</v>
      </c>
      <c r="H118" s="2"/>
    </row>
    <row r="119" spans="1:8">
      <c r="A119" s="1" t="s">
        <v>176</v>
      </c>
      <c r="B119" s="1" t="s">
        <v>177</v>
      </c>
      <c r="C119" s="21">
        <v>23458637</v>
      </c>
      <c r="D119" s="21">
        <v>24973917.309999999</v>
      </c>
      <c r="E119" s="21">
        <v>26754372</v>
      </c>
      <c r="F119" s="8">
        <f t="shared" si="5"/>
        <v>25611597.936666667</v>
      </c>
      <c r="G119" s="13">
        <f t="shared" si="4"/>
        <v>1.9447894194412215E-3</v>
      </c>
      <c r="H119" s="2"/>
    </row>
    <row r="120" spans="1:8">
      <c r="A120" s="1" t="s">
        <v>178</v>
      </c>
      <c r="B120" s="1" t="s">
        <v>523</v>
      </c>
      <c r="C120" s="21">
        <v>8644661.4600000009</v>
      </c>
      <c r="D120" s="21">
        <v>9404881.5199999996</v>
      </c>
      <c r="E120" s="21">
        <v>9795447</v>
      </c>
      <c r="F120" s="8">
        <f t="shared" si="5"/>
        <v>9473460.916666666</v>
      </c>
      <c r="G120" s="13">
        <f t="shared" si="4"/>
        <v>7.1935716786522086E-4</v>
      </c>
      <c r="H120" s="2"/>
    </row>
    <row r="121" spans="1:8">
      <c r="A121" s="1" t="s">
        <v>179</v>
      </c>
      <c r="B121" s="1" t="s">
        <v>180</v>
      </c>
      <c r="C121" s="21">
        <v>74770649</v>
      </c>
      <c r="D121" s="21">
        <v>78027702</v>
      </c>
      <c r="E121" s="21">
        <v>78221742</v>
      </c>
      <c r="F121" s="8">
        <f t="shared" si="5"/>
        <v>77581879.833333328</v>
      </c>
      <c r="G121" s="13">
        <f t="shared" si="4"/>
        <v>5.8910974400476603E-3</v>
      </c>
      <c r="H121" s="2"/>
    </row>
    <row r="122" spans="1:8">
      <c r="A122" s="1" t="s">
        <v>181</v>
      </c>
      <c r="B122" s="1" t="s">
        <v>182</v>
      </c>
      <c r="C122" s="21">
        <v>122889810</v>
      </c>
      <c r="D122" s="21">
        <v>130361376</v>
      </c>
      <c r="E122" s="21">
        <v>133731327</v>
      </c>
      <c r="F122" s="8">
        <f t="shared" si="5"/>
        <v>130801090.5</v>
      </c>
      <c r="G122" s="13">
        <f t="shared" si="4"/>
        <v>9.9322415370105225E-3</v>
      </c>
      <c r="H122" s="2"/>
    </row>
    <row r="123" spans="1:8">
      <c r="A123" s="1" t="s">
        <v>468</v>
      </c>
      <c r="B123" s="1" t="s">
        <v>469</v>
      </c>
      <c r="C123" s="21">
        <v>32973435</v>
      </c>
      <c r="D123" s="21">
        <v>35416687</v>
      </c>
      <c r="E123" s="21">
        <v>35410524</v>
      </c>
      <c r="F123" s="8">
        <f t="shared" si="5"/>
        <v>35006396.833333336</v>
      </c>
      <c r="G123" s="13">
        <f t="shared" si="4"/>
        <v>2.6581734705729155E-3</v>
      </c>
      <c r="H123" s="2"/>
    </row>
    <row r="124" spans="1:8" ht="12.75" customHeight="1">
      <c r="A124" s="1" t="s">
        <v>183</v>
      </c>
      <c r="B124" s="1" t="s">
        <v>487</v>
      </c>
      <c r="C124" s="21">
        <v>23292044.09</v>
      </c>
      <c r="D124" s="21">
        <v>26573897.350000001</v>
      </c>
      <c r="E124" s="21">
        <v>28951912.859999999</v>
      </c>
      <c r="F124" s="8">
        <f t="shared" si="5"/>
        <v>27215929.561666667</v>
      </c>
      <c r="G124" s="13">
        <f t="shared" si="4"/>
        <v>2.0666126331778424E-3</v>
      </c>
      <c r="H124" s="2"/>
    </row>
    <row r="125" spans="1:8">
      <c r="A125" s="1" t="s">
        <v>184</v>
      </c>
      <c r="B125" s="1" t="s">
        <v>185</v>
      </c>
      <c r="C125" s="21">
        <v>30388340</v>
      </c>
      <c r="D125" s="21">
        <v>31105085.050000001</v>
      </c>
      <c r="E125" s="21">
        <v>32186552.539999999</v>
      </c>
      <c r="F125" s="8">
        <f t="shared" si="5"/>
        <v>31526361.286666665</v>
      </c>
      <c r="G125" s="13">
        <f t="shared" si="4"/>
        <v>2.393920676695208E-3</v>
      </c>
      <c r="H125" s="2"/>
    </row>
    <row r="126" spans="1:8">
      <c r="A126" s="1" t="s">
        <v>533</v>
      </c>
      <c r="B126" s="1" t="s">
        <v>534</v>
      </c>
      <c r="C126" s="21">
        <v>34549422.409999996</v>
      </c>
      <c r="D126" s="21">
        <v>36909382.829999998</v>
      </c>
      <c r="E126" s="21">
        <v>36650772.579999998</v>
      </c>
      <c r="F126" s="8">
        <f t="shared" si="5"/>
        <v>36386750.968333334</v>
      </c>
      <c r="G126" s="13">
        <f t="shared" si="4"/>
        <v>2.7629891920858121E-3</v>
      </c>
      <c r="H126" s="2"/>
    </row>
    <row r="127" spans="1:8" ht="12.75" customHeight="1">
      <c r="A127" s="10" t="s">
        <v>551</v>
      </c>
      <c r="B127" s="10" t="s">
        <v>547</v>
      </c>
      <c r="C127" s="21">
        <v>155343148</v>
      </c>
      <c r="D127" s="21">
        <v>161603817</v>
      </c>
      <c r="E127" s="21">
        <v>169482388</v>
      </c>
      <c r="F127" s="8">
        <f t="shared" si="5"/>
        <v>164499657.66666666</v>
      </c>
      <c r="G127" s="13">
        <f t="shared" si="4"/>
        <v>1.24911063543532E-2</v>
      </c>
      <c r="H127" s="2"/>
    </row>
    <row r="128" spans="1:8" ht="12.75" customHeight="1">
      <c r="A128" s="1" t="s">
        <v>186</v>
      </c>
      <c r="B128" s="1" t="s">
        <v>187</v>
      </c>
      <c r="C128" s="21">
        <v>29266402</v>
      </c>
      <c r="D128" s="21">
        <v>34647314</v>
      </c>
      <c r="E128" s="21">
        <v>38224998</v>
      </c>
      <c r="F128" s="8">
        <f t="shared" si="5"/>
        <v>35539337.333333336</v>
      </c>
      <c r="G128" s="13">
        <f t="shared" si="4"/>
        <v>2.6986417399934609E-3</v>
      </c>
      <c r="H128" s="2"/>
    </row>
    <row r="129" spans="1:8" ht="12.75" customHeight="1">
      <c r="A129" s="1" t="s">
        <v>188</v>
      </c>
      <c r="B129" s="1" t="s">
        <v>524</v>
      </c>
      <c r="C129" s="21">
        <v>9275171</v>
      </c>
      <c r="D129" s="21">
        <v>8863501.3599999994</v>
      </c>
      <c r="E129" s="21">
        <v>9427233.7400000002</v>
      </c>
      <c r="F129" s="8">
        <f t="shared" si="5"/>
        <v>9213979.1566666663</v>
      </c>
      <c r="G129" s="13">
        <f t="shared" si="4"/>
        <v>6.9965369670212227E-4</v>
      </c>
      <c r="H129" s="2"/>
    </row>
    <row r="130" spans="1:8" ht="12.75" customHeight="1">
      <c r="A130" s="1" t="s">
        <v>189</v>
      </c>
      <c r="B130" s="1" t="s">
        <v>190</v>
      </c>
      <c r="C130" s="21">
        <v>89836690</v>
      </c>
      <c r="D130" s="21">
        <v>94005940</v>
      </c>
      <c r="E130" s="21">
        <v>94048730</v>
      </c>
      <c r="F130" s="8">
        <f t="shared" si="5"/>
        <v>93332460</v>
      </c>
      <c r="G130" s="13">
        <f t="shared" si="4"/>
        <v>7.0871009746159043E-3</v>
      </c>
      <c r="H130" s="2"/>
    </row>
    <row r="131" spans="1:8" ht="12.75" customHeight="1">
      <c r="A131" s="1" t="s">
        <v>191</v>
      </c>
      <c r="B131" s="1" t="s">
        <v>525</v>
      </c>
      <c r="C131" s="21">
        <v>9973486</v>
      </c>
      <c r="D131" s="21">
        <v>10560442.82</v>
      </c>
      <c r="E131" s="21">
        <v>11882424.060000001</v>
      </c>
      <c r="F131" s="8">
        <f>IF(C131&gt;0,(+C131+(D131*2)+(E131*3))/6,IF(D131&gt;0,((D131*2)+(E131*3))/5,E131))</f>
        <v>11123607.303333333</v>
      </c>
      <c r="G131" s="13">
        <f>+F131/$F$265</f>
        <v>8.4465927674785661E-4</v>
      </c>
      <c r="H131" s="2"/>
    </row>
    <row r="132" spans="1:8" ht="12.75" customHeight="1">
      <c r="A132" s="1" t="s">
        <v>192</v>
      </c>
      <c r="B132" s="1" t="s">
        <v>526</v>
      </c>
      <c r="C132" s="21">
        <v>10798645</v>
      </c>
      <c r="D132" s="21">
        <v>12246238.210000001</v>
      </c>
      <c r="E132" s="21">
        <v>14889221</v>
      </c>
      <c r="F132" s="8">
        <f t="shared" si="5"/>
        <v>13326464.07</v>
      </c>
      <c r="G132" s="13">
        <f t="shared" si="4"/>
        <v>1.0119308598389117E-3</v>
      </c>
      <c r="H132" s="2"/>
    </row>
    <row r="133" spans="1:8" ht="12.75" customHeight="1">
      <c r="A133" s="1" t="s">
        <v>193</v>
      </c>
      <c r="B133" s="1" t="s">
        <v>488</v>
      </c>
      <c r="C133" s="21">
        <v>12855173</v>
      </c>
      <c r="D133" s="21">
        <v>14247955</v>
      </c>
      <c r="E133" s="21">
        <v>15523570</v>
      </c>
      <c r="F133" s="8">
        <f t="shared" si="5"/>
        <v>14653632.166666666</v>
      </c>
      <c r="G133" s="13">
        <f t="shared" si="4"/>
        <v>1.1127079561606573E-3</v>
      </c>
      <c r="H133" s="2"/>
    </row>
    <row r="134" spans="1:8" ht="12.75" customHeight="1">
      <c r="A134" s="1" t="s">
        <v>194</v>
      </c>
      <c r="B134" s="1" t="s">
        <v>527</v>
      </c>
      <c r="C134" s="21">
        <v>190160284</v>
      </c>
      <c r="D134" s="21">
        <v>207768603</v>
      </c>
      <c r="E134" s="21">
        <v>231856505</v>
      </c>
      <c r="F134" s="8">
        <f t="shared" si="5"/>
        <v>216877834.16666666</v>
      </c>
      <c r="G134" s="13">
        <f t="shared" si="4"/>
        <v>1.6468387417359082E-2</v>
      </c>
      <c r="H134" s="2"/>
    </row>
    <row r="135" spans="1:8" ht="12.75" customHeight="1">
      <c r="A135" s="1" t="s">
        <v>195</v>
      </c>
      <c r="B135" s="1" t="s">
        <v>196</v>
      </c>
      <c r="C135" s="21">
        <v>18106260.82</v>
      </c>
      <c r="D135" s="21">
        <v>21189128.91</v>
      </c>
      <c r="E135" s="21">
        <v>24148414.82</v>
      </c>
      <c r="F135" s="8">
        <f t="shared" si="5"/>
        <v>22154960.516666669</v>
      </c>
      <c r="G135" s="13">
        <f t="shared" ref="G135:G198" si="6">+F135/$F$265</f>
        <v>1.682313337398856E-3</v>
      </c>
      <c r="H135" s="2"/>
    </row>
    <row r="136" spans="1:8" ht="12.75" customHeight="1">
      <c r="A136" s="1" t="s">
        <v>197</v>
      </c>
      <c r="B136" s="1" t="s">
        <v>198</v>
      </c>
      <c r="C136" s="21">
        <v>12774535.050000001</v>
      </c>
      <c r="D136" s="21">
        <v>15357760.08</v>
      </c>
      <c r="E136" s="21">
        <v>17728212.050000001</v>
      </c>
      <c r="F136" s="8">
        <f t="shared" ref="F136:F200" si="7">IF(C136&gt;0,(+C136+(D136*2)+(E136*3))/6,IF(D136&gt;0,((D136*2)+(E136*3))/5,E136))</f>
        <v>16112448.560000002</v>
      </c>
      <c r="G136" s="13">
        <f t="shared" si="6"/>
        <v>1.223481625717619E-3</v>
      </c>
      <c r="H136" s="2"/>
    </row>
    <row r="137" spans="1:8" ht="12.75" customHeight="1">
      <c r="A137" s="1" t="s">
        <v>199</v>
      </c>
      <c r="B137" s="1" t="s">
        <v>200</v>
      </c>
      <c r="C137" s="21">
        <v>946070.79</v>
      </c>
      <c r="D137" s="21">
        <v>1051491.46</v>
      </c>
      <c r="E137" s="21">
        <v>1098646.23</v>
      </c>
      <c r="F137" s="8">
        <f t="shared" si="7"/>
        <v>1057498.7333333334</v>
      </c>
      <c r="G137" s="13">
        <f t="shared" si="6"/>
        <v>8.0300040346753445E-5</v>
      </c>
      <c r="H137" s="2"/>
    </row>
    <row r="138" spans="1:8" ht="12.75" customHeight="1">
      <c r="A138" s="1" t="s">
        <v>201</v>
      </c>
      <c r="B138" s="1" t="s">
        <v>449</v>
      </c>
      <c r="C138" s="21">
        <v>884093.7</v>
      </c>
      <c r="D138" s="21">
        <v>861423.59</v>
      </c>
      <c r="E138" s="21">
        <v>957122.37</v>
      </c>
      <c r="F138" s="8">
        <f t="shared" si="7"/>
        <v>913051.33166666667</v>
      </c>
      <c r="G138" s="13">
        <f t="shared" si="6"/>
        <v>6.9331580701174948E-5</v>
      </c>
    </row>
    <row r="139" spans="1:8" ht="12.75" customHeight="1">
      <c r="A139" s="1" t="s">
        <v>570</v>
      </c>
      <c r="B139" s="1" t="s">
        <v>577</v>
      </c>
      <c r="C139" s="21">
        <v>452783.11</v>
      </c>
      <c r="D139" s="21">
        <v>854777.37</v>
      </c>
      <c r="E139" s="21">
        <v>1552914.24</v>
      </c>
      <c r="F139" s="8">
        <f t="shared" si="7"/>
        <v>1136846.7616666667</v>
      </c>
      <c r="G139" s="13">
        <f t="shared" si="6"/>
        <v>8.6325248392646767E-5</v>
      </c>
      <c r="H139" s="2"/>
    </row>
    <row r="140" spans="1:8" ht="12.75" customHeight="1">
      <c r="A140" s="1" t="s">
        <v>571</v>
      </c>
      <c r="B140" s="1" t="s">
        <v>573</v>
      </c>
      <c r="C140" s="21">
        <v>14270255.869999999</v>
      </c>
      <c r="D140" s="21">
        <v>16868095.719999999</v>
      </c>
      <c r="E140" s="21">
        <v>15549612.16</v>
      </c>
      <c r="F140" s="8">
        <f t="shared" si="7"/>
        <v>15775880.631666666</v>
      </c>
      <c r="G140" s="13">
        <f t="shared" si="6"/>
        <v>1.1979246984394176E-3</v>
      </c>
    </row>
    <row r="141" spans="1:8" ht="12.75" customHeight="1" outlineLevel="1">
      <c r="A141" s="1" t="s">
        <v>202</v>
      </c>
      <c r="B141" s="1" t="s">
        <v>203</v>
      </c>
      <c r="C141" s="21">
        <v>978825.81</v>
      </c>
      <c r="D141" s="21">
        <v>936339.59</v>
      </c>
      <c r="E141" s="21">
        <v>973832.15</v>
      </c>
      <c r="F141" s="8">
        <f t="shared" si="7"/>
        <v>962166.90666666673</v>
      </c>
      <c r="G141" s="13">
        <f t="shared" si="6"/>
        <v>7.306111959312445E-5</v>
      </c>
    </row>
    <row r="142" spans="1:8" ht="12.75" customHeight="1" outlineLevel="1">
      <c r="A142" s="1" t="s">
        <v>204</v>
      </c>
      <c r="B142" s="1" t="s">
        <v>205</v>
      </c>
      <c r="C142" s="21">
        <v>239981.92</v>
      </c>
      <c r="D142" s="21">
        <v>242063.74</v>
      </c>
      <c r="E142" s="21">
        <v>236124.82</v>
      </c>
      <c r="F142" s="8">
        <f t="shared" si="7"/>
        <v>238747.30999999997</v>
      </c>
      <c r="G142" s="13">
        <f t="shared" si="6"/>
        <v>1.8129022779298063E-5</v>
      </c>
    </row>
    <row r="143" spans="1:8" ht="12.75" customHeight="1" outlineLevel="1">
      <c r="A143" s="1" t="s">
        <v>206</v>
      </c>
      <c r="B143" s="1" t="s">
        <v>207</v>
      </c>
      <c r="C143" s="21">
        <v>1038506.29</v>
      </c>
      <c r="D143" s="21">
        <v>1034709.17</v>
      </c>
      <c r="E143" s="21">
        <v>1667556.8</v>
      </c>
      <c r="F143" s="8">
        <f t="shared" si="7"/>
        <v>1351765.8383333334</v>
      </c>
      <c r="G143" s="13">
        <f t="shared" si="6"/>
        <v>1.026448996448251E-4</v>
      </c>
    </row>
    <row r="144" spans="1:8" ht="12.75" customHeight="1" outlineLevel="1">
      <c r="A144" s="1" t="s">
        <v>556</v>
      </c>
      <c r="B144" s="1" t="s">
        <v>585</v>
      </c>
      <c r="C144" s="21">
        <v>1156642.07</v>
      </c>
      <c r="D144" s="21">
        <v>1032948.37</v>
      </c>
      <c r="E144" s="21">
        <v>1292210.3500000001</v>
      </c>
      <c r="F144" s="8">
        <f t="shared" si="7"/>
        <v>1183194.9766666668</v>
      </c>
      <c r="G144" s="13">
        <f t="shared" si="6"/>
        <v>8.9844650749535329E-5</v>
      </c>
    </row>
    <row r="145" spans="1:7" ht="12.75" customHeight="1" outlineLevel="1">
      <c r="A145" s="1" t="s">
        <v>581</v>
      </c>
      <c r="B145" s="1" t="s">
        <v>582</v>
      </c>
      <c r="C145" s="21">
        <v>193640.48</v>
      </c>
      <c r="D145" s="21">
        <v>232142.58</v>
      </c>
      <c r="E145" s="21">
        <v>245668.57</v>
      </c>
      <c r="F145" s="8">
        <f t="shared" si="7"/>
        <v>232488.55833333335</v>
      </c>
      <c r="G145" s="13">
        <f t="shared" si="6"/>
        <v>1.7653771135478625E-5</v>
      </c>
    </row>
    <row r="146" spans="1:7" ht="12.75" customHeight="1" outlineLevel="1">
      <c r="A146" s="1" t="s">
        <v>208</v>
      </c>
      <c r="B146" s="1" t="s">
        <v>209</v>
      </c>
      <c r="C146" s="21">
        <v>1171134.95</v>
      </c>
      <c r="D146" s="21">
        <v>1285886.45</v>
      </c>
      <c r="E146" s="21">
        <v>1556996.98</v>
      </c>
      <c r="F146" s="8">
        <f t="shared" si="7"/>
        <v>1402316.4649999999</v>
      </c>
      <c r="G146" s="13">
        <f t="shared" si="6"/>
        <v>1.0648340765711553E-4</v>
      </c>
    </row>
    <row r="147" spans="1:7" ht="12.75" customHeight="1" outlineLevel="1">
      <c r="A147" s="1" t="s">
        <v>210</v>
      </c>
      <c r="B147" s="1" t="s">
        <v>211</v>
      </c>
      <c r="C147" s="21">
        <v>62511.89</v>
      </c>
      <c r="D147" s="21">
        <v>67350.73</v>
      </c>
      <c r="E147" s="21">
        <v>72062.850000000006</v>
      </c>
      <c r="F147" s="8">
        <f t="shared" si="7"/>
        <v>68900.316666666666</v>
      </c>
      <c r="G147" s="13">
        <f t="shared" si="6"/>
        <v>5.2318721846577039E-6</v>
      </c>
    </row>
    <row r="148" spans="1:7" ht="12.75" customHeight="1" outlineLevel="1">
      <c r="A148" s="1" t="s">
        <v>212</v>
      </c>
      <c r="B148" s="1" t="s">
        <v>213</v>
      </c>
      <c r="C148" s="21">
        <v>2840363.83</v>
      </c>
      <c r="D148" s="21">
        <v>3253097.08</v>
      </c>
      <c r="E148" s="21">
        <v>3826791.43</v>
      </c>
      <c r="F148" s="8">
        <f t="shared" si="7"/>
        <v>3471155.3800000004</v>
      </c>
      <c r="G148" s="13">
        <f t="shared" si="6"/>
        <v>2.6357848787700701E-4</v>
      </c>
    </row>
    <row r="149" spans="1:7" ht="12.75" customHeight="1" outlineLevel="1">
      <c r="A149" s="1" t="s">
        <v>214</v>
      </c>
      <c r="B149" s="1" t="s">
        <v>215</v>
      </c>
      <c r="C149" s="21">
        <v>20072314.899999999</v>
      </c>
      <c r="D149" s="21">
        <v>21445053.199999999</v>
      </c>
      <c r="E149" s="21">
        <v>23165967.079999998</v>
      </c>
      <c r="F149" s="8">
        <f t="shared" si="7"/>
        <v>22076720.423333332</v>
      </c>
      <c r="G149" s="13">
        <f t="shared" si="6"/>
        <v>1.6763722592175166E-3</v>
      </c>
    </row>
    <row r="150" spans="1:7" ht="12.75" customHeight="1" outlineLevel="1">
      <c r="A150" s="1" t="s">
        <v>216</v>
      </c>
      <c r="B150" s="1" t="s">
        <v>217</v>
      </c>
      <c r="C150" s="21">
        <v>3262435.59</v>
      </c>
      <c r="D150" s="21">
        <v>3555090.6</v>
      </c>
      <c r="E150" s="21">
        <v>3797514.7</v>
      </c>
      <c r="F150" s="8">
        <f t="shared" si="7"/>
        <v>3627526.8149999999</v>
      </c>
      <c r="G150" s="13">
        <f t="shared" si="6"/>
        <v>2.7545238629766994E-4</v>
      </c>
    </row>
    <row r="151" spans="1:7" ht="12.75" customHeight="1" outlineLevel="1">
      <c r="A151" s="1" t="s">
        <v>218</v>
      </c>
      <c r="B151" s="1" t="s">
        <v>219</v>
      </c>
      <c r="C151" s="21">
        <v>3952167.1</v>
      </c>
      <c r="D151" s="21">
        <v>4435822.9000000004</v>
      </c>
      <c r="E151" s="21">
        <v>4468694.3099999996</v>
      </c>
      <c r="F151" s="8">
        <f t="shared" si="7"/>
        <v>4371649.3049999997</v>
      </c>
      <c r="G151" s="13">
        <f t="shared" si="6"/>
        <v>3.3195653527341333E-4</v>
      </c>
    </row>
    <row r="152" spans="1:7" ht="12.75" customHeight="1" outlineLevel="1">
      <c r="A152" s="1" t="s">
        <v>220</v>
      </c>
      <c r="B152" s="1" t="s">
        <v>221</v>
      </c>
      <c r="C152" s="21">
        <v>2329480.02</v>
      </c>
      <c r="D152" s="21">
        <v>2627112.0499999998</v>
      </c>
      <c r="E152" s="21">
        <v>2915762.61</v>
      </c>
      <c r="F152" s="8">
        <f t="shared" si="7"/>
        <v>2721831.9916666667</v>
      </c>
      <c r="G152" s="13">
        <f t="shared" si="6"/>
        <v>2.0667941422396432E-4</v>
      </c>
    </row>
    <row r="153" spans="1:7" ht="12.75" customHeight="1" outlineLevel="1">
      <c r="A153" s="1" t="s">
        <v>222</v>
      </c>
      <c r="B153" s="1" t="s">
        <v>223</v>
      </c>
      <c r="C153" s="21">
        <v>534851.86</v>
      </c>
      <c r="D153" s="21">
        <v>618716.56999999995</v>
      </c>
      <c r="E153" s="21">
        <v>746906.25</v>
      </c>
      <c r="F153" s="8">
        <f t="shared" si="7"/>
        <v>668833.95833333337</v>
      </c>
      <c r="G153" s="13">
        <f t="shared" si="6"/>
        <v>5.0787194486895345E-5</v>
      </c>
    </row>
    <row r="154" spans="1:7" ht="12.75" customHeight="1" outlineLevel="1">
      <c r="A154" s="1" t="s">
        <v>224</v>
      </c>
      <c r="B154" s="1" t="s">
        <v>225</v>
      </c>
      <c r="C154" s="21">
        <v>1988410.35</v>
      </c>
      <c r="D154" s="21">
        <v>2202940.0699999998</v>
      </c>
      <c r="E154" s="21">
        <v>2425947.7999999998</v>
      </c>
      <c r="F154" s="8">
        <f t="shared" si="7"/>
        <v>2278688.9816666669</v>
      </c>
      <c r="G154" s="13">
        <f t="shared" si="6"/>
        <v>1.7302982159493447E-4</v>
      </c>
    </row>
    <row r="155" spans="1:7" ht="12.75" customHeight="1" outlineLevel="1">
      <c r="A155" s="1" t="s">
        <v>226</v>
      </c>
      <c r="B155" s="1" t="s">
        <v>227</v>
      </c>
      <c r="C155" s="21">
        <v>5200482.1100000003</v>
      </c>
      <c r="D155" s="21">
        <v>5984887.6200000001</v>
      </c>
      <c r="E155" s="21">
        <v>6673298.1600000001</v>
      </c>
      <c r="F155" s="8">
        <f t="shared" si="7"/>
        <v>6198358.6383333327</v>
      </c>
      <c r="G155" s="13">
        <f t="shared" si="6"/>
        <v>4.7066576351626296E-4</v>
      </c>
    </row>
    <row r="156" spans="1:7" ht="12.75" customHeight="1" outlineLevel="1">
      <c r="A156" s="1" t="s">
        <v>228</v>
      </c>
      <c r="B156" s="1" t="s">
        <v>229</v>
      </c>
      <c r="C156" s="21">
        <v>4895871.09</v>
      </c>
      <c r="D156" s="21">
        <v>5413992.0599999996</v>
      </c>
      <c r="E156" s="21">
        <v>5783913.2400000002</v>
      </c>
      <c r="F156" s="8">
        <f t="shared" si="7"/>
        <v>5512599.1550000003</v>
      </c>
      <c r="G156" s="13">
        <f t="shared" si="6"/>
        <v>4.1859334730989963E-4</v>
      </c>
    </row>
    <row r="157" spans="1:7" ht="12.75" customHeight="1" outlineLevel="1">
      <c r="A157" s="1" t="s">
        <v>230</v>
      </c>
      <c r="B157" s="1" t="s">
        <v>231</v>
      </c>
      <c r="C157" s="21">
        <v>524230.11</v>
      </c>
      <c r="D157" s="21">
        <v>637468.06000000006</v>
      </c>
      <c r="E157" s="21">
        <v>671231.52</v>
      </c>
      <c r="F157" s="8">
        <f t="shared" si="7"/>
        <v>635476.79833333334</v>
      </c>
      <c r="G157" s="13">
        <f t="shared" si="6"/>
        <v>4.8254254059241143E-5</v>
      </c>
    </row>
    <row r="158" spans="1:7" ht="12.75" customHeight="1" outlineLevel="1">
      <c r="A158" s="1" t="s">
        <v>574</v>
      </c>
      <c r="B158" s="1" t="s">
        <v>575</v>
      </c>
      <c r="C158" s="21">
        <v>554041.19999999995</v>
      </c>
      <c r="D158" s="21">
        <v>561168.67000000004</v>
      </c>
      <c r="E158" s="21">
        <v>636796.21</v>
      </c>
      <c r="F158" s="8">
        <f t="shared" si="7"/>
        <v>597794.52833333332</v>
      </c>
      <c r="G158" s="13">
        <f t="shared" si="6"/>
        <v>4.53928910088861E-5</v>
      </c>
    </row>
    <row r="159" spans="1:7" ht="12.75" customHeight="1" outlineLevel="1">
      <c r="A159" s="1" t="s">
        <v>232</v>
      </c>
      <c r="B159" s="1" t="s">
        <v>233</v>
      </c>
      <c r="C159" s="21">
        <v>576858.68000000005</v>
      </c>
      <c r="D159" s="21">
        <v>653584.41</v>
      </c>
      <c r="E159" s="21">
        <v>679576.92</v>
      </c>
      <c r="F159" s="8">
        <f t="shared" si="7"/>
        <v>653793.04333333333</v>
      </c>
      <c r="G159" s="13">
        <f t="shared" si="6"/>
        <v>4.9645078621143866E-5</v>
      </c>
    </row>
    <row r="160" spans="1:7" ht="12.75" customHeight="1" outlineLevel="1">
      <c r="A160" s="1" t="s">
        <v>234</v>
      </c>
      <c r="B160" s="1" t="s">
        <v>235</v>
      </c>
      <c r="C160" s="21">
        <v>257232.26</v>
      </c>
      <c r="D160" s="21">
        <v>270518.96000000002</v>
      </c>
      <c r="E160" s="21">
        <v>301482.25</v>
      </c>
      <c r="F160" s="8">
        <f t="shared" si="7"/>
        <v>283786.15500000003</v>
      </c>
      <c r="G160" s="13">
        <f t="shared" si="6"/>
        <v>2.1548999519384791E-5</v>
      </c>
    </row>
    <row r="161" spans="1:7" ht="12.75" customHeight="1" outlineLevel="1">
      <c r="A161" s="1" t="s">
        <v>236</v>
      </c>
      <c r="B161" s="1" t="s">
        <v>237</v>
      </c>
      <c r="C161" s="21">
        <v>5665693.3700000001</v>
      </c>
      <c r="D161" s="21">
        <v>6453607.8399999999</v>
      </c>
      <c r="E161" s="21">
        <v>6890770.8399999999</v>
      </c>
      <c r="F161" s="8">
        <f t="shared" si="7"/>
        <v>6540870.2616666667</v>
      </c>
      <c r="G161" s="13">
        <f t="shared" si="6"/>
        <v>4.9667401894575611E-4</v>
      </c>
    </row>
    <row r="162" spans="1:7" ht="12.75" customHeight="1" outlineLevel="1">
      <c r="A162" s="1" t="s">
        <v>238</v>
      </c>
      <c r="B162" s="1" t="s">
        <v>239</v>
      </c>
      <c r="C162" s="21">
        <v>345582.34</v>
      </c>
      <c r="D162" s="21">
        <v>320717.77</v>
      </c>
      <c r="E162" s="21">
        <v>375262.62</v>
      </c>
      <c r="F162" s="8">
        <f t="shared" si="7"/>
        <v>352134.29000000004</v>
      </c>
      <c r="G162" s="13">
        <f t="shared" si="6"/>
        <v>2.67389423771181E-5</v>
      </c>
    </row>
    <row r="163" spans="1:7" ht="12.75" customHeight="1" outlineLevel="1">
      <c r="A163" s="1" t="s">
        <v>240</v>
      </c>
      <c r="B163" s="1" t="s">
        <v>241</v>
      </c>
      <c r="C163" s="21">
        <v>407004.92</v>
      </c>
      <c r="D163" s="21">
        <v>403322.68</v>
      </c>
      <c r="E163" s="21">
        <v>418661.63</v>
      </c>
      <c r="F163" s="8">
        <f t="shared" si="7"/>
        <v>411605.86166666663</v>
      </c>
      <c r="G163" s="13">
        <f t="shared" si="6"/>
        <v>3.1254852849431507E-5</v>
      </c>
    </row>
    <row r="164" spans="1:7" ht="12.75" customHeight="1" outlineLevel="1">
      <c r="A164" s="1" t="s">
        <v>242</v>
      </c>
      <c r="B164" s="1" t="s">
        <v>243</v>
      </c>
      <c r="C164" s="21">
        <v>446115.27</v>
      </c>
      <c r="D164" s="21">
        <v>453044.39</v>
      </c>
      <c r="E164" s="21">
        <v>496912.21</v>
      </c>
      <c r="F164" s="8">
        <f t="shared" si="7"/>
        <v>473823.44666666671</v>
      </c>
      <c r="G164" s="13">
        <f t="shared" si="6"/>
        <v>3.5979278920401331E-5</v>
      </c>
    </row>
    <row r="165" spans="1:7" ht="12.75" customHeight="1" outlineLevel="1">
      <c r="A165" s="1" t="s">
        <v>483</v>
      </c>
      <c r="B165" s="1" t="s">
        <v>484</v>
      </c>
      <c r="C165" s="21">
        <v>36401</v>
      </c>
      <c r="D165" s="21">
        <v>43512.92</v>
      </c>
      <c r="E165" s="21">
        <v>57791.83</v>
      </c>
      <c r="F165" s="8">
        <f t="shared" si="7"/>
        <v>49467.054999999993</v>
      </c>
      <c r="G165" s="13">
        <f t="shared" si="6"/>
        <v>3.756228151512116E-6</v>
      </c>
    </row>
    <row r="166" spans="1:7" ht="12.75" customHeight="1" outlineLevel="1">
      <c r="A166" s="1" t="s">
        <v>244</v>
      </c>
      <c r="B166" s="1" t="s">
        <v>245</v>
      </c>
      <c r="C166" s="21">
        <v>25005954.899999999</v>
      </c>
      <c r="D166" s="21">
        <v>25916010.640000001</v>
      </c>
      <c r="E166" s="21">
        <v>32870055.02</v>
      </c>
      <c r="F166" s="8">
        <f t="shared" si="7"/>
        <v>29241356.873333335</v>
      </c>
      <c r="G166" s="13">
        <f t="shared" si="6"/>
        <v>2.2204112995210042E-3</v>
      </c>
    </row>
    <row r="167" spans="1:7" ht="12.75" customHeight="1" outlineLevel="1">
      <c r="A167" s="1" t="s">
        <v>246</v>
      </c>
      <c r="B167" s="1" t="s">
        <v>247</v>
      </c>
      <c r="C167" s="21">
        <v>464563.32</v>
      </c>
      <c r="D167" s="21">
        <v>500321.95</v>
      </c>
      <c r="E167" s="21">
        <v>627605.98</v>
      </c>
      <c r="F167" s="8">
        <f t="shared" si="7"/>
        <v>558004.19333333336</v>
      </c>
      <c r="G167" s="13">
        <f t="shared" si="6"/>
        <v>4.2371454287312566E-5</v>
      </c>
    </row>
    <row r="168" spans="1:7" ht="12.75" customHeight="1" outlineLevel="1">
      <c r="A168" s="1" t="s">
        <v>248</v>
      </c>
      <c r="B168" s="1" t="s">
        <v>249</v>
      </c>
      <c r="C168" s="21">
        <v>380835.74</v>
      </c>
      <c r="D168" s="21">
        <v>450405.97</v>
      </c>
      <c r="E168" s="21">
        <v>512794.64</v>
      </c>
      <c r="F168" s="8">
        <f t="shared" si="7"/>
        <v>470005.2666666666</v>
      </c>
      <c r="G168" s="13">
        <f t="shared" si="6"/>
        <v>3.5689349487498142E-5</v>
      </c>
    </row>
    <row r="169" spans="1:7" ht="12.75" customHeight="1" outlineLevel="1">
      <c r="A169" s="1" t="s">
        <v>250</v>
      </c>
      <c r="B169" s="1" t="s">
        <v>251</v>
      </c>
      <c r="C169" s="21">
        <v>5256403.4400000004</v>
      </c>
      <c r="D169" s="21">
        <v>6221940.7000000002</v>
      </c>
      <c r="E169" s="21">
        <v>6444349.0899999999</v>
      </c>
      <c r="F169" s="8">
        <f t="shared" si="7"/>
        <v>6172222.0183333335</v>
      </c>
      <c r="G169" s="13">
        <f t="shared" si="6"/>
        <v>4.6868110710545843E-4</v>
      </c>
    </row>
    <row r="170" spans="1:7" ht="12.75" customHeight="1" outlineLevel="1">
      <c r="A170" s="1" t="s">
        <v>252</v>
      </c>
      <c r="B170" s="1" t="s">
        <v>253</v>
      </c>
      <c r="C170" s="21">
        <v>374286.99</v>
      </c>
      <c r="D170" s="21">
        <v>433501.61</v>
      </c>
      <c r="E170" s="21">
        <v>458092.35</v>
      </c>
      <c r="F170" s="8">
        <f t="shared" si="7"/>
        <v>435927.87666666665</v>
      </c>
      <c r="G170" s="13">
        <f t="shared" si="6"/>
        <v>3.3101719161656889E-5</v>
      </c>
    </row>
    <row r="171" spans="1:7" ht="12.75" customHeight="1" outlineLevel="1">
      <c r="A171" s="24" t="s">
        <v>254</v>
      </c>
      <c r="B171" s="24" t="s">
        <v>255</v>
      </c>
      <c r="C171" s="87">
        <v>1705413</v>
      </c>
      <c r="D171" s="87">
        <v>1951009.74</v>
      </c>
      <c r="E171" s="87">
        <v>2446136.0499999998</v>
      </c>
      <c r="F171" s="8">
        <f t="shared" si="7"/>
        <v>2157640.105</v>
      </c>
      <c r="G171" s="13">
        <f t="shared" si="6"/>
        <v>1.6383810403171483E-4</v>
      </c>
    </row>
    <row r="172" spans="1:7" ht="12.75" customHeight="1" outlineLevel="1">
      <c r="A172" s="24" t="s">
        <v>256</v>
      </c>
      <c r="B172" s="24" t="s">
        <v>257</v>
      </c>
      <c r="C172" s="87">
        <v>1583799.23</v>
      </c>
      <c r="D172" s="87">
        <v>1665991.89</v>
      </c>
      <c r="E172" s="87">
        <v>8843825.9299999997</v>
      </c>
      <c r="F172" s="8">
        <f t="shared" si="7"/>
        <v>5241210.1333333328</v>
      </c>
      <c r="G172" s="13">
        <f t="shared" si="6"/>
        <v>3.9798571091036731E-4</v>
      </c>
    </row>
    <row r="173" spans="1:7" ht="12.75" customHeight="1" outlineLevel="1">
      <c r="A173" s="24" t="s">
        <v>258</v>
      </c>
      <c r="B173" s="24" t="s">
        <v>259</v>
      </c>
      <c r="C173" s="87">
        <v>7598313.2000000002</v>
      </c>
      <c r="D173" s="87">
        <v>8126259.4900000002</v>
      </c>
      <c r="E173" s="87">
        <v>2330939.4</v>
      </c>
      <c r="F173" s="8">
        <f t="shared" si="7"/>
        <v>5140608.3966666665</v>
      </c>
      <c r="G173" s="13">
        <f t="shared" si="6"/>
        <v>3.9034662515201074E-4</v>
      </c>
    </row>
    <row r="174" spans="1:7" ht="12.75" customHeight="1" outlineLevel="1">
      <c r="A174" s="1" t="s">
        <v>260</v>
      </c>
      <c r="B174" s="1" t="s">
        <v>261</v>
      </c>
      <c r="C174" s="21">
        <v>355834.35</v>
      </c>
      <c r="D174" s="21">
        <v>396370.41</v>
      </c>
      <c r="E174" s="21">
        <v>367709.64</v>
      </c>
      <c r="F174" s="8">
        <f t="shared" si="7"/>
        <v>375284.01499999996</v>
      </c>
      <c r="G174" s="13">
        <f t="shared" si="6"/>
        <v>2.8496792096386074E-5</v>
      </c>
    </row>
    <row r="175" spans="1:7" ht="12.75" customHeight="1" outlineLevel="1">
      <c r="A175" s="1" t="s">
        <v>262</v>
      </c>
      <c r="B175" s="1" t="s">
        <v>263</v>
      </c>
      <c r="C175" s="21">
        <v>459812.65</v>
      </c>
      <c r="D175" s="21">
        <v>477920.6</v>
      </c>
      <c r="E175" s="21">
        <v>522047.23</v>
      </c>
      <c r="F175" s="8">
        <f t="shared" si="7"/>
        <v>496965.92333333334</v>
      </c>
      <c r="G175" s="13">
        <f t="shared" si="6"/>
        <v>3.773657824519529E-5</v>
      </c>
    </row>
    <row r="176" spans="1:7" ht="12.75" customHeight="1" outlineLevel="1">
      <c r="A176" s="1" t="s">
        <v>264</v>
      </c>
      <c r="B176" s="1" t="s">
        <v>265</v>
      </c>
      <c r="C176" s="21">
        <v>546708.55000000005</v>
      </c>
      <c r="D176" s="21">
        <v>586775.34</v>
      </c>
      <c r="E176" s="21">
        <v>631975.32999999996</v>
      </c>
      <c r="F176" s="8">
        <f t="shared" si="7"/>
        <v>602697.53666666662</v>
      </c>
      <c r="G176" s="13">
        <f t="shared" si="6"/>
        <v>4.5765195726212913E-5</v>
      </c>
    </row>
    <row r="177" spans="1:7" ht="12.75" customHeight="1" outlineLevel="1">
      <c r="A177" s="1" t="s">
        <v>266</v>
      </c>
      <c r="B177" s="1" t="s">
        <v>267</v>
      </c>
      <c r="C177" s="21">
        <v>1025638.61</v>
      </c>
      <c r="D177" s="21">
        <v>1217008</v>
      </c>
      <c r="E177" s="21">
        <v>1281680.17</v>
      </c>
      <c r="F177" s="8">
        <f t="shared" si="7"/>
        <v>1217449.1866666665</v>
      </c>
      <c r="G177" s="13">
        <f t="shared" si="6"/>
        <v>9.2445707713807954E-5</v>
      </c>
    </row>
    <row r="178" spans="1:7" ht="12.75" customHeight="1" outlineLevel="1">
      <c r="A178" s="1" t="s">
        <v>268</v>
      </c>
      <c r="B178" s="1" t="s">
        <v>269</v>
      </c>
      <c r="C178" s="21">
        <v>92233.89</v>
      </c>
      <c r="D178" s="21">
        <v>102047.93</v>
      </c>
      <c r="E178" s="21">
        <v>107678.62</v>
      </c>
      <c r="F178" s="8">
        <f t="shared" si="7"/>
        <v>103227.60166666667</v>
      </c>
      <c r="G178" s="13">
        <f t="shared" si="6"/>
        <v>7.838478021248939E-6</v>
      </c>
    </row>
    <row r="179" spans="1:7" ht="12.75" customHeight="1" outlineLevel="1">
      <c r="A179" s="1" t="s">
        <v>270</v>
      </c>
      <c r="B179" s="1" t="s">
        <v>271</v>
      </c>
      <c r="C179" s="21">
        <v>3706662.54</v>
      </c>
      <c r="D179" s="21">
        <v>4060802.93</v>
      </c>
      <c r="E179" s="21">
        <v>4280136.6100000003</v>
      </c>
      <c r="F179" s="8">
        <f t="shared" si="7"/>
        <v>4111446.3716666675</v>
      </c>
      <c r="G179" s="13">
        <f t="shared" si="6"/>
        <v>3.1219830258111557E-4</v>
      </c>
    </row>
    <row r="180" spans="1:7" ht="12.75" customHeight="1" outlineLevel="1">
      <c r="A180" s="1" t="s">
        <v>272</v>
      </c>
      <c r="B180" s="1" t="s">
        <v>273</v>
      </c>
      <c r="C180" s="21">
        <v>2756210.1</v>
      </c>
      <c r="D180" s="21">
        <v>2968853.17</v>
      </c>
      <c r="E180" s="21">
        <v>3433926.79</v>
      </c>
      <c r="F180" s="8">
        <f t="shared" si="7"/>
        <v>3165949.4683333337</v>
      </c>
      <c r="G180" s="13">
        <f t="shared" si="6"/>
        <v>2.4040300194176682E-4</v>
      </c>
    </row>
    <row r="181" spans="1:7" ht="12.75" customHeight="1" outlineLevel="1">
      <c r="A181" s="1" t="s">
        <v>274</v>
      </c>
      <c r="B181" s="1" t="s">
        <v>275</v>
      </c>
      <c r="C181" s="21">
        <v>150904.92000000001</v>
      </c>
      <c r="D181" s="21">
        <v>157529.07999999999</v>
      </c>
      <c r="E181" s="21">
        <v>201977.62</v>
      </c>
      <c r="F181" s="8">
        <f t="shared" si="7"/>
        <v>178649.32333333333</v>
      </c>
      <c r="G181" s="13">
        <f t="shared" si="6"/>
        <v>1.3565546150933324E-5</v>
      </c>
    </row>
    <row r="182" spans="1:7" ht="12.75" customHeight="1" outlineLevel="1">
      <c r="A182" s="1" t="s">
        <v>276</v>
      </c>
      <c r="B182" s="1" t="s">
        <v>277</v>
      </c>
      <c r="C182" s="21">
        <v>1935726.93</v>
      </c>
      <c r="D182" s="21">
        <v>2038602.95</v>
      </c>
      <c r="E182" s="21">
        <v>2319116.94</v>
      </c>
      <c r="F182" s="8">
        <f t="shared" si="7"/>
        <v>2161713.9416666669</v>
      </c>
      <c r="G182" s="13">
        <f t="shared" si="6"/>
        <v>1.6414744648139161E-4</v>
      </c>
    </row>
    <row r="183" spans="1:7" ht="12.75" customHeight="1" outlineLevel="1">
      <c r="A183" s="1" t="s">
        <v>278</v>
      </c>
      <c r="B183" s="1" t="s">
        <v>279</v>
      </c>
      <c r="C183" s="21">
        <v>1289768.82</v>
      </c>
      <c r="D183" s="21">
        <v>1450262.2</v>
      </c>
      <c r="E183" s="21">
        <v>1590701.92</v>
      </c>
      <c r="F183" s="8">
        <f t="shared" si="7"/>
        <v>1493733.1633333333</v>
      </c>
      <c r="G183" s="13">
        <f t="shared" si="6"/>
        <v>1.1342503730937516E-4</v>
      </c>
    </row>
    <row r="184" spans="1:7" ht="12.75" customHeight="1" outlineLevel="1">
      <c r="A184" s="1" t="s">
        <v>280</v>
      </c>
      <c r="B184" s="1" t="s">
        <v>281</v>
      </c>
      <c r="C184" s="21">
        <v>1286746.75</v>
      </c>
      <c r="D184" s="21">
        <v>1393618.85</v>
      </c>
      <c r="E184" s="21">
        <v>1699507.12</v>
      </c>
      <c r="F184" s="8">
        <f t="shared" si="7"/>
        <v>1528750.9683333335</v>
      </c>
      <c r="G184" s="13">
        <f t="shared" si="6"/>
        <v>1.160840770469371E-4</v>
      </c>
    </row>
    <row r="185" spans="1:7" ht="12.75" customHeight="1" outlineLevel="1">
      <c r="A185" s="1" t="s">
        <v>282</v>
      </c>
      <c r="B185" s="1" t="s">
        <v>283</v>
      </c>
      <c r="C185" s="21">
        <v>518886.63</v>
      </c>
      <c r="D185" s="21">
        <v>568664.57999999996</v>
      </c>
      <c r="E185" s="21">
        <v>527637.31999999995</v>
      </c>
      <c r="F185" s="8">
        <f t="shared" si="7"/>
        <v>539854.625</v>
      </c>
      <c r="G185" s="13">
        <f t="shared" si="6"/>
        <v>4.0993286140624641E-5</v>
      </c>
    </row>
    <row r="186" spans="1:7" ht="12.75" customHeight="1" outlineLevel="1">
      <c r="A186" s="1" t="s">
        <v>284</v>
      </c>
      <c r="B186" s="1" t="s">
        <v>285</v>
      </c>
      <c r="C186" s="21">
        <v>860165</v>
      </c>
      <c r="D186" s="21">
        <v>990717.19</v>
      </c>
      <c r="E186" s="21">
        <v>1146796.44</v>
      </c>
      <c r="F186" s="8">
        <f t="shared" si="7"/>
        <v>1046998.1166666666</v>
      </c>
      <c r="G186" s="13">
        <f t="shared" si="6"/>
        <v>7.9502687200673264E-5</v>
      </c>
    </row>
    <row r="187" spans="1:7" ht="12.75" customHeight="1" outlineLevel="1">
      <c r="A187" s="1" t="s">
        <v>286</v>
      </c>
      <c r="B187" s="1" t="s">
        <v>287</v>
      </c>
      <c r="C187" s="21">
        <v>28027392.18</v>
      </c>
      <c r="D187" s="21">
        <v>31776144.16</v>
      </c>
      <c r="E187" s="21">
        <v>34102812.539999999</v>
      </c>
      <c r="F187" s="8">
        <f t="shared" si="7"/>
        <v>32314686.353333335</v>
      </c>
      <c r="G187" s="13">
        <f t="shared" si="6"/>
        <v>2.4537813012655615E-3</v>
      </c>
    </row>
    <row r="188" spans="1:7" ht="12.75" customHeight="1" outlineLevel="1">
      <c r="A188" s="1" t="s">
        <v>288</v>
      </c>
      <c r="B188" s="1" t="s">
        <v>289</v>
      </c>
      <c r="C188" s="21">
        <v>606973.52</v>
      </c>
      <c r="D188" s="21">
        <v>695337.54</v>
      </c>
      <c r="E188" s="21">
        <v>740355.83</v>
      </c>
      <c r="F188" s="8">
        <f t="shared" si="7"/>
        <v>703119.34833333327</v>
      </c>
      <c r="G188" s="13">
        <f t="shared" si="6"/>
        <v>5.3390619071269158E-5</v>
      </c>
    </row>
    <row r="189" spans="1:7" ht="12.75" customHeight="1" outlineLevel="1">
      <c r="A189" s="1" t="s">
        <v>290</v>
      </c>
      <c r="B189" s="1" t="s">
        <v>291</v>
      </c>
      <c r="C189" s="21">
        <v>77985.119999999995</v>
      </c>
      <c r="D189" s="21">
        <v>88353.15</v>
      </c>
      <c r="E189" s="21">
        <v>103365.53</v>
      </c>
      <c r="F189" s="8">
        <f t="shared" si="7"/>
        <v>94131.335000000006</v>
      </c>
      <c r="G189" s="13">
        <f t="shared" si="6"/>
        <v>7.1477626971409116E-6</v>
      </c>
    </row>
    <row r="190" spans="1:7" ht="12.75" customHeight="1" outlineLevel="1">
      <c r="A190" s="1" t="s">
        <v>292</v>
      </c>
      <c r="B190" s="1" t="s">
        <v>293</v>
      </c>
      <c r="C190" s="21">
        <v>616831</v>
      </c>
      <c r="D190" s="21">
        <v>716567.56</v>
      </c>
      <c r="E190" s="21">
        <v>765884</v>
      </c>
      <c r="F190" s="8">
        <f t="shared" si="7"/>
        <v>724603.02</v>
      </c>
      <c r="G190" s="13">
        <f t="shared" si="6"/>
        <v>5.5021958804596259E-5</v>
      </c>
    </row>
    <row r="191" spans="1:7" ht="12.75" customHeight="1" outlineLevel="1">
      <c r="A191" s="1" t="s">
        <v>294</v>
      </c>
      <c r="B191" s="1" t="s">
        <v>295</v>
      </c>
      <c r="C191" s="21">
        <v>8080003.7599999998</v>
      </c>
      <c r="D191" s="21">
        <v>8771350.2699999996</v>
      </c>
      <c r="E191" s="21">
        <v>10996034.960000001</v>
      </c>
      <c r="F191" s="8">
        <f t="shared" si="7"/>
        <v>9768468.1966666672</v>
      </c>
      <c r="G191" s="13">
        <f t="shared" si="6"/>
        <v>7.4175823156381827E-4</v>
      </c>
    </row>
    <row r="192" spans="1:7" ht="12.75" customHeight="1" outlineLevel="1">
      <c r="A192" s="1" t="s">
        <v>296</v>
      </c>
      <c r="B192" s="1" t="s">
        <v>297</v>
      </c>
      <c r="C192" s="21">
        <v>660847.04</v>
      </c>
      <c r="D192" s="21">
        <v>700910.16</v>
      </c>
      <c r="E192" s="21">
        <v>801445.85</v>
      </c>
      <c r="F192" s="8">
        <f t="shared" si="7"/>
        <v>744500.81833333336</v>
      </c>
      <c r="G192" s="13">
        <f t="shared" si="6"/>
        <v>5.653287693491102E-5</v>
      </c>
    </row>
    <row r="193" spans="1:7" ht="12.75" customHeight="1" outlineLevel="1">
      <c r="A193" s="1" t="s">
        <v>298</v>
      </c>
      <c r="B193" s="1" t="s">
        <v>299</v>
      </c>
      <c r="C193" s="21">
        <v>228989</v>
      </c>
      <c r="D193" s="21">
        <v>251283</v>
      </c>
      <c r="E193" s="21">
        <v>254667</v>
      </c>
      <c r="F193" s="8">
        <f t="shared" si="7"/>
        <v>249259.33333333334</v>
      </c>
      <c r="G193" s="13">
        <f t="shared" si="6"/>
        <v>1.8927242078466349E-5</v>
      </c>
    </row>
    <row r="194" spans="1:7" ht="12.75" customHeight="1" outlineLevel="1">
      <c r="A194" s="1" t="s">
        <v>300</v>
      </c>
      <c r="B194" s="1" t="s">
        <v>301</v>
      </c>
      <c r="C194" s="21">
        <v>667541.28</v>
      </c>
      <c r="D194" s="21">
        <v>714808.42</v>
      </c>
      <c r="E194" s="21">
        <v>899225.29</v>
      </c>
      <c r="F194" s="8">
        <f t="shared" si="7"/>
        <v>799138.99833333341</v>
      </c>
      <c r="G194" s="13">
        <f t="shared" si="6"/>
        <v>6.0681768957356798E-5</v>
      </c>
    </row>
    <row r="195" spans="1:7" ht="12.75" customHeight="1" outlineLevel="1">
      <c r="A195" s="1" t="s">
        <v>302</v>
      </c>
      <c r="B195" s="1" t="s">
        <v>303</v>
      </c>
      <c r="C195" s="21">
        <v>885766.82</v>
      </c>
      <c r="D195" s="21">
        <v>1097898.8</v>
      </c>
      <c r="E195" s="21">
        <v>1147552.1200000001</v>
      </c>
      <c r="F195" s="8">
        <f t="shared" si="7"/>
        <v>1087370.1300000001</v>
      </c>
      <c r="G195" s="13">
        <f t="shared" si="6"/>
        <v>8.2568293047148057E-5</v>
      </c>
    </row>
    <row r="196" spans="1:7" ht="12.75" customHeight="1" outlineLevel="1">
      <c r="A196" s="1" t="s">
        <v>304</v>
      </c>
      <c r="B196" s="1" t="s">
        <v>305</v>
      </c>
      <c r="C196" s="21">
        <v>517813.73</v>
      </c>
      <c r="D196" s="21">
        <v>590698.01</v>
      </c>
      <c r="E196" s="21">
        <v>555541.21</v>
      </c>
      <c r="F196" s="8">
        <f t="shared" si="7"/>
        <v>560972.23</v>
      </c>
      <c r="G196" s="13">
        <f t="shared" si="6"/>
        <v>4.2596828991386892E-5</v>
      </c>
    </row>
    <row r="197" spans="1:7" ht="12.75" customHeight="1" outlineLevel="1">
      <c r="A197" s="1" t="s">
        <v>306</v>
      </c>
      <c r="B197" s="1" t="s">
        <v>307</v>
      </c>
      <c r="C197" s="21">
        <v>953933.73</v>
      </c>
      <c r="D197" s="21">
        <v>1011252.4</v>
      </c>
      <c r="E197" s="21">
        <v>1060933.6299999999</v>
      </c>
      <c r="F197" s="8">
        <f t="shared" si="7"/>
        <v>1026539.9033333333</v>
      </c>
      <c r="G197" s="13">
        <f t="shared" si="6"/>
        <v>7.7949214554033863E-5</v>
      </c>
    </row>
    <row r="198" spans="1:7" ht="12.75" customHeight="1" outlineLevel="1">
      <c r="A198" s="1" t="s">
        <v>308</v>
      </c>
      <c r="B198" s="1" t="s">
        <v>309</v>
      </c>
      <c r="C198" s="21">
        <v>273582.45</v>
      </c>
      <c r="D198" s="21">
        <v>312539.78000000003</v>
      </c>
      <c r="E198" s="21">
        <v>339779.84000000003</v>
      </c>
      <c r="F198" s="8">
        <f t="shared" si="7"/>
        <v>319666.92166666669</v>
      </c>
      <c r="G198" s="13">
        <f t="shared" si="6"/>
        <v>2.4273567332268962E-5</v>
      </c>
    </row>
    <row r="199" spans="1:7" ht="12.75" customHeight="1" outlineLevel="1">
      <c r="A199" s="1" t="s">
        <v>310</v>
      </c>
      <c r="B199" s="1" t="s">
        <v>580</v>
      </c>
      <c r="C199" s="21">
        <v>1061058.8899999999</v>
      </c>
      <c r="D199" s="21">
        <v>1155484.5</v>
      </c>
      <c r="E199" s="21">
        <v>1357035.08</v>
      </c>
      <c r="F199" s="8">
        <f t="shared" si="7"/>
        <v>1240522.1883333332</v>
      </c>
      <c r="G199" s="13">
        <f t="shared" ref="G199:G209" si="8">+F199/$F$265</f>
        <v>9.4197731528450235E-5</v>
      </c>
    </row>
    <row r="200" spans="1:7" ht="12.75" customHeight="1" outlineLevel="1">
      <c r="A200" s="1" t="s">
        <v>312</v>
      </c>
      <c r="B200" s="1" t="s">
        <v>313</v>
      </c>
      <c r="C200" s="21">
        <v>3643203.22</v>
      </c>
      <c r="D200" s="21">
        <v>3822395.65</v>
      </c>
      <c r="E200" s="21">
        <v>4374958.8499999996</v>
      </c>
      <c r="F200" s="8">
        <f t="shared" si="7"/>
        <v>4068811.8450000002</v>
      </c>
      <c r="G200" s="13">
        <f t="shared" si="8"/>
        <v>3.08960895193679E-4</v>
      </c>
    </row>
    <row r="201" spans="1:7" ht="12.75" customHeight="1" outlineLevel="1">
      <c r="A201" s="1" t="s">
        <v>314</v>
      </c>
      <c r="B201" s="1" t="s">
        <v>315</v>
      </c>
      <c r="C201" s="21">
        <v>884472.04</v>
      </c>
      <c r="D201" s="21">
        <v>753725.29</v>
      </c>
      <c r="E201" s="21">
        <v>832944.15</v>
      </c>
      <c r="F201" s="8">
        <f t="shared" ref="F201:F261" si="9">IF(C201&gt;0,(+C201+(D201*2)+(E201*3))/6,IF(D201&gt;0,((D201*2)+(E201*3))/5,E201))</f>
        <v>815125.84500000009</v>
      </c>
      <c r="G201" s="13">
        <f t="shared" si="8"/>
        <v>6.1895713137038425E-5</v>
      </c>
    </row>
    <row r="202" spans="1:7" ht="12.75" customHeight="1" outlineLevel="1">
      <c r="A202" s="1" t="s">
        <v>316</v>
      </c>
      <c r="B202" s="1" t="s">
        <v>317</v>
      </c>
      <c r="C202" s="21">
        <v>2469010.4900000002</v>
      </c>
      <c r="D202" s="21">
        <v>2740494.56</v>
      </c>
      <c r="E202" s="21">
        <v>3192535.3</v>
      </c>
      <c r="F202" s="8">
        <f t="shared" si="9"/>
        <v>2921267.5849999995</v>
      </c>
      <c r="G202" s="13">
        <f t="shared" si="8"/>
        <v>2.2182334365522291E-4</v>
      </c>
    </row>
    <row r="203" spans="1:7" ht="12.75" customHeight="1" outlineLevel="1">
      <c r="A203" s="1" t="s">
        <v>318</v>
      </c>
      <c r="B203" s="1" t="s">
        <v>319</v>
      </c>
      <c r="C203" s="21">
        <v>252981.52</v>
      </c>
      <c r="D203" s="21">
        <v>279546.51</v>
      </c>
      <c r="E203" s="21">
        <v>337274.02</v>
      </c>
      <c r="F203" s="8">
        <f t="shared" si="9"/>
        <v>303982.76666666666</v>
      </c>
      <c r="G203" s="13">
        <f t="shared" si="8"/>
        <v>2.3082607722005532E-5</v>
      </c>
    </row>
    <row r="204" spans="1:7" ht="12.75" customHeight="1" outlineLevel="1">
      <c r="A204" s="1" t="s">
        <v>320</v>
      </c>
      <c r="B204" s="1" t="s">
        <v>321</v>
      </c>
      <c r="C204" s="21">
        <v>1168995.8899999999</v>
      </c>
      <c r="D204" s="21">
        <v>1479190.99</v>
      </c>
      <c r="E204" s="21">
        <v>1704748.48</v>
      </c>
      <c r="F204" s="8">
        <f t="shared" si="9"/>
        <v>1540270.5516666665</v>
      </c>
      <c r="G204" s="13">
        <f t="shared" si="8"/>
        <v>1.1695880434190859E-4</v>
      </c>
    </row>
    <row r="205" spans="1:7" ht="12.75" customHeight="1" outlineLevel="1">
      <c r="A205" s="1" t="s">
        <v>491</v>
      </c>
      <c r="B205" s="1" t="s">
        <v>490</v>
      </c>
      <c r="C205" s="21">
        <v>543856.28</v>
      </c>
      <c r="D205" s="21">
        <v>536997.42000000004</v>
      </c>
      <c r="E205" s="21">
        <v>533353.73</v>
      </c>
      <c r="F205" s="8">
        <f t="shared" si="9"/>
        <v>536318.71833333338</v>
      </c>
      <c r="G205" s="13">
        <f t="shared" si="8"/>
        <v>4.0724790832738364E-5</v>
      </c>
    </row>
    <row r="206" spans="1:7" ht="12.75" customHeight="1" outlineLevel="1">
      <c r="A206" s="1" t="s">
        <v>322</v>
      </c>
      <c r="B206" s="1" t="s">
        <v>323</v>
      </c>
      <c r="C206" s="21">
        <v>1128499.27</v>
      </c>
      <c r="D206" s="21">
        <v>1261432.06</v>
      </c>
      <c r="E206" s="21">
        <v>1419772.85</v>
      </c>
      <c r="F206" s="8">
        <f t="shared" si="9"/>
        <v>1318446.9900000002</v>
      </c>
      <c r="G206" s="13">
        <f t="shared" si="8"/>
        <v>1.0011486837278699E-4</v>
      </c>
    </row>
    <row r="207" spans="1:7" ht="12.75" customHeight="1" outlineLevel="1">
      <c r="A207" s="1" t="s">
        <v>324</v>
      </c>
      <c r="B207" s="1" t="s">
        <v>325</v>
      </c>
      <c r="C207" s="21">
        <v>579934.85</v>
      </c>
      <c r="D207" s="21">
        <v>613831</v>
      </c>
      <c r="E207" s="21">
        <v>743389</v>
      </c>
      <c r="F207" s="8">
        <f t="shared" si="9"/>
        <v>672960.64166666672</v>
      </c>
      <c r="G207" s="13">
        <f t="shared" si="8"/>
        <v>5.1100549791937104E-5</v>
      </c>
    </row>
    <row r="208" spans="1:7" ht="12.75" customHeight="1" outlineLevel="1">
      <c r="A208" s="1" t="s">
        <v>326</v>
      </c>
      <c r="B208" s="1" t="s">
        <v>327</v>
      </c>
      <c r="C208" s="21">
        <v>566756.55000000005</v>
      </c>
      <c r="D208" s="21">
        <v>580302.38</v>
      </c>
      <c r="E208" s="21">
        <v>630434.69999999995</v>
      </c>
      <c r="F208" s="8">
        <f t="shared" si="9"/>
        <v>603110.90166666673</v>
      </c>
      <c r="G208" s="13">
        <f t="shared" si="8"/>
        <v>4.5796584157358661E-5</v>
      </c>
    </row>
    <row r="209" spans="1:7" ht="12.75" customHeight="1" outlineLevel="1">
      <c r="A209" s="1" t="s">
        <v>328</v>
      </c>
      <c r="B209" s="1" t="s">
        <v>329</v>
      </c>
      <c r="C209" s="21">
        <v>163595.07999999999</v>
      </c>
      <c r="D209" s="21">
        <v>178710.02</v>
      </c>
      <c r="E209" s="21">
        <v>189272.33</v>
      </c>
      <c r="F209" s="8">
        <f t="shared" si="9"/>
        <v>181472.01833333331</v>
      </c>
      <c r="G209" s="13">
        <f t="shared" si="8"/>
        <v>1.3779884490301464E-5</v>
      </c>
    </row>
    <row r="210" spans="1:7" ht="12.75" customHeight="1" outlineLevel="1">
      <c r="A210" s="1" t="s">
        <v>330</v>
      </c>
      <c r="B210" s="1" t="s">
        <v>331</v>
      </c>
      <c r="C210" s="21">
        <v>1735501.81</v>
      </c>
      <c r="D210" s="21">
        <v>1761810.59</v>
      </c>
      <c r="E210" s="21">
        <v>2027426.5</v>
      </c>
      <c r="F210" s="8">
        <f t="shared" si="9"/>
        <v>1890233.7483333333</v>
      </c>
      <c r="G210" s="13">
        <f t="shared" ref="G210:G261" si="10">+F210/$F$265</f>
        <v>1.4353288705842577E-4</v>
      </c>
    </row>
    <row r="211" spans="1:7" ht="12.75" customHeight="1" outlineLevel="1">
      <c r="A211" s="1" t="s">
        <v>332</v>
      </c>
      <c r="B211" s="1" t="s">
        <v>557</v>
      </c>
      <c r="C211" s="21">
        <v>834670.84</v>
      </c>
      <c r="D211" s="21">
        <v>838243.55</v>
      </c>
      <c r="E211" s="21">
        <v>943484.94</v>
      </c>
      <c r="F211" s="8">
        <f t="shared" si="9"/>
        <v>890268.79333333333</v>
      </c>
      <c r="G211" s="13">
        <f t="shared" si="10"/>
        <v>6.7601612910479292E-5</v>
      </c>
    </row>
    <row r="212" spans="1:7" ht="12.75" customHeight="1" outlineLevel="1">
      <c r="A212" s="1" t="s">
        <v>334</v>
      </c>
      <c r="B212" s="1" t="s">
        <v>335</v>
      </c>
      <c r="C212" s="21">
        <v>582143.81000000006</v>
      </c>
      <c r="D212" s="21">
        <v>598723.35</v>
      </c>
      <c r="E212" s="21">
        <v>604530.49</v>
      </c>
      <c r="F212" s="8">
        <f t="shared" si="9"/>
        <v>598863.66333333333</v>
      </c>
      <c r="G212" s="13">
        <f t="shared" si="10"/>
        <v>4.5474074636752506E-5</v>
      </c>
    </row>
    <row r="213" spans="1:7" ht="12.75" customHeight="1" outlineLevel="1">
      <c r="A213" s="1" t="s">
        <v>336</v>
      </c>
      <c r="B213" s="1" t="s">
        <v>337</v>
      </c>
      <c r="C213" s="21">
        <v>5032804.96</v>
      </c>
      <c r="D213" s="21">
        <v>5609950.2999999998</v>
      </c>
      <c r="E213" s="21">
        <v>6387114.6200000001</v>
      </c>
      <c r="F213" s="8">
        <f t="shared" si="9"/>
        <v>5902341.5700000003</v>
      </c>
      <c r="G213" s="13">
        <f t="shared" si="10"/>
        <v>4.4818802261574345E-4</v>
      </c>
    </row>
    <row r="214" spans="1:7" ht="12.75" customHeight="1" outlineLevel="1">
      <c r="A214" s="1" t="s">
        <v>474</v>
      </c>
      <c r="B214" s="1" t="s">
        <v>341</v>
      </c>
      <c r="C214" s="21">
        <v>1017387.78</v>
      </c>
      <c r="D214" s="21">
        <v>1089648.1000000001</v>
      </c>
      <c r="E214" s="21">
        <v>1318807.57</v>
      </c>
      <c r="F214" s="8">
        <f t="shared" si="9"/>
        <v>1192184.4483333335</v>
      </c>
      <c r="G214" s="13">
        <f t="shared" si="10"/>
        <v>9.0527256709028054E-5</v>
      </c>
    </row>
    <row r="215" spans="1:7" ht="12.75" customHeight="1" outlineLevel="1">
      <c r="A215" s="1" t="s">
        <v>475</v>
      </c>
      <c r="B215" s="1" t="s">
        <v>342</v>
      </c>
      <c r="C215" s="21">
        <v>522618.14</v>
      </c>
      <c r="D215" s="21">
        <v>538223.13</v>
      </c>
      <c r="E215" s="21">
        <v>560308.81000000006</v>
      </c>
      <c r="F215" s="8">
        <f t="shared" si="9"/>
        <v>546665.13833333331</v>
      </c>
      <c r="G215" s="13">
        <f t="shared" si="10"/>
        <v>4.1510435219115671E-5</v>
      </c>
    </row>
    <row r="216" spans="1:7" ht="12.75" customHeight="1" outlineLevel="1">
      <c r="A216" s="1" t="s">
        <v>476</v>
      </c>
      <c r="B216" s="1" t="s">
        <v>338</v>
      </c>
      <c r="C216" s="21">
        <v>240047.79</v>
      </c>
      <c r="D216" s="21">
        <v>283474.8</v>
      </c>
      <c r="E216" s="21">
        <v>385002.56</v>
      </c>
      <c r="F216" s="8">
        <f t="shared" si="9"/>
        <v>327000.84499999997</v>
      </c>
      <c r="G216" s="13">
        <f t="shared" si="10"/>
        <v>2.483046099181061E-5</v>
      </c>
    </row>
    <row r="217" spans="1:7" ht="12.75" customHeight="1" outlineLevel="1">
      <c r="A217" s="1" t="s">
        <v>340</v>
      </c>
      <c r="B217" s="1" t="s">
        <v>339</v>
      </c>
      <c r="C217" s="21">
        <v>3182512.91</v>
      </c>
      <c r="D217" s="21">
        <v>3730791.85</v>
      </c>
      <c r="E217" s="21">
        <v>4112498.2</v>
      </c>
      <c r="F217" s="8">
        <f t="shared" si="9"/>
        <v>3830265.2016666667</v>
      </c>
      <c r="G217" s="13">
        <f t="shared" si="10"/>
        <v>2.9084710982405496E-4</v>
      </c>
    </row>
    <row r="218" spans="1:7" ht="12.75" customHeight="1" outlineLevel="1">
      <c r="A218" s="1" t="s">
        <v>343</v>
      </c>
      <c r="B218" s="1" t="s">
        <v>344</v>
      </c>
      <c r="C218" s="21">
        <v>2659509.0699999998</v>
      </c>
      <c r="D218" s="21">
        <v>2973006.9</v>
      </c>
      <c r="E218" s="21">
        <v>3159184.52</v>
      </c>
      <c r="F218" s="8">
        <f t="shared" si="9"/>
        <v>3013846.0716666668</v>
      </c>
      <c r="G218" s="13">
        <f t="shared" si="10"/>
        <v>2.2885319246756326E-4</v>
      </c>
    </row>
    <row r="219" spans="1:7" ht="12.75" customHeight="1" outlineLevel="1">
      <c r="A219" s="1" t="s">
        <v>345</v>
      </c>
      <c r="B219" s="1" t="s">
        <v>346</v>
      </c>
      <c r="C219" s="21">
        <v>318563.24</v>
      </c>
      <c r="D219" s="21">
        <v>350093.51</v>
      </c>
      <c r="E219" s="21">
        <v>362766.48</v>
      </c>
      <c r="F219" s="8">
        <f t="shared" si="9"/>
        <v>351174.95</v>
      </c>
      <c r="G219" s="13">
        <f t="shared" si="10"/>
        <v>2.6666095915672765E-5</v>
      </c>
    </row>
    <row r="220" spans="1:7" ht="12.75" customHeight="1" outlineLevel="1">
      <c r="A220" s="1" t="s">
        <v>347</v>
      </c>
      <c r="B220" s="1" t="s">
        <v>348</v>
      </c>
      <c r="C220" s="21">
        <v>394769.39</v>
      </c>
      <c r="D220" s="21">
        <v>437495.35</v>
      </c>
      <c r="E220" s="21">
        <v>457281.03</v>
      </c>
      <c r="F220" s="8">
        <f t="shared" si="9"/>
        <v>440267.1966666666</v>
      </c>
      <c r="G220" s="13">
        <f t="shared" si="10"/>
        <v>3.3431220805577665E-5</v>
      </c>
    </row>
    <row r="221" spans="1:7" ht="12.75" customHeight="1" outlineLevel="1">
      <c r="A221" s="1" t="s">
        <v>349</v>
      </c>
      <c r="B221" s="1" t="s">
        <v>350</v>
      </c>
      <c r="C221" s="21">
        <v>2909113.73</v>
      </c>
      <c r="D221" s="21">
        <v>3090035.84</v>
      </c>
      <c r="E221" s="21">
        <v>3384045.31</v>
      </c>
      <c r="F221" s="8">
        <f t="shared" si="9"/>
        <v>3206886.89</v>
      </c>
      <c r="G221" s="13">
        <f t="shared" si="10"/>
        <v>2.4351154146801625E-4</v>
      </c>
    </row>
    <row r="222" spans="1:7" ht="12.75" customHeight="1" outlineLevel="1">
      <c r="A222" s="1" t="s">
        <v>351</v>
      </c>
      <c r="B222" s="1" t="s">
        <v>352</v>
      </c>
      <c r="C222" s="21">
        <v>522299.07</v>
      </c>
      <c r="D222" s="21">
        <v>530462.30000000005</v>
      </c>
      <c r="E222" s="21">
        <v>577755.18999999994</v>
      </c>
      <c r="F222" s="8">
        <f t="shared" si="9"/>
        <v>552748.20666666667</v>
      </c>
      <c r="G222" s="13">
        <f t="shared" si="10"/>
        <v>4.1972346536076802E-5</v>
      </c>
    </row>
    <row r="223" spans="1:7" ht="12.75" customHeight="1" outlineLevel="1">
      <c r="A223" s="1" t="s">
        <v>353</v>
      </c>
      <c r="B223" s="1" t="s">
        <v>354</v>
      </c>
      <c r="C223" s="21">
        <v>564119.98</v>
      </c>
      <c r="D223" s="21">
        <v>660297.18999999994</v>
      </c>
      <c r="E223" s="21">
        <v>775235.04</v>
      </c>
      <c r="F223" s="8">
        <f t="shared" si="9"/>
        <v>701736.58000000007</v>
      </c>
      <c r="G223" s="13">
        <f t="shared" si="10"/>
        <v>5.328562003017634E-5</v>
      </c>
    </row>
    <row r="224" spans="1:7" ht="12.75" customHeight="1" outlineLevel="1">
      <c r="A224" s="1" t="s">
        <v>355</v>
      </c>
      <c r="B224" s="1" t="s">
        <v>356</v>
      </c>
      <c r="C224" s="21">
        <v>984334.58</v>
      </c>
      <c r="D224" s="21">
        <v>842245.89</v>
      </c>
      <c r="E224" s="21">
        <v>1234671.78</v>
      </c>
      <c r="F224" s="8">
        <f t="shared" si="9"/>
        <v>1062140.2833333332</v>
      </c>
      <c r="G224" s="13">
        <f t="shared" si="10"/>
        <v>8.0652491503925626E-5</v>
      </c>
    </row>
    <row r="225" spans="1:7" ht="12.75" customHeight="1" outlineLevel="1">
      <c r="A225" s="1" t="s">
        <v>357</v>
      </c>
      <c r="B225" s="1" t="s">
        <v>358</v>
      </c>
      <c r="C225" s="21">
        <v>925268.37</v>
      </c>
      <c r="D225" s="21">
        <v>980469.47</v>
      </c>
      <c r="E225" s="21">
        <v>1023043.17</v>
      </c>
      <c r="F225" s="8">
        <f t="shared" si="9"/>
        <v>992556.13666666672</v>
      </c>
      <c r="G225" s="13">
        <f t="shared" si="10"/>
        <v>7.5368693416324076E-5</v>
      </c>
    </row>
    <row r="226" spans="1:7" ht="12.75" customHeight="1" outlineLevel="1">
      <c r="A226" s="1" t="s">
        <v>359</v>
      </c>
      <c r="B226" s="1" t="s">
        <v>360</v>
      </c>
      <c r="C226" s="21">
        <v>387540.04</v>
      </c>
      <c r="D226" s="21">
        <v>416240.99</v>
      </c>
      <c r="E226" s="21">
        <v>442742.36</v>
      </c>
      <c r="F226" s="8">
        <f t="shared" si="9"/>
        <v>424708.18333333335</v>
      </c>
      <c r="G226" s="13">
        <f t="shared" si="10"/>
        <v>3.2249763694528327E-5</v>
      </c>
    </row>
    <row r="227" spans="1:7" ht="12.75" customHeight="1" outlineLevel="1">
      <c r="A227" s="1" t="s">
        <v>361</v>
      </c>
      <c r="B227" s="1" t="s">
        <v>362</v>
      </c>
      <c r="C227" s="21">
        <v>5745296.5499999998</v>
      </c>
      <c r="D227" s="21">
        <v>6546319.7800000003</v>
      </c>
      <c r="E227" s="21">
        <v>6783077.75</v>
      </c>
      <c r="F227" s="8">
        <f t="shared" si="9"/>
        <v>6531194.8933333335</v>
      </c>
      <c r="G227" s="13">
        <f t="shared" si="10"/>
        <v>4.9593933015318662E-4</v>
      </c>
    </row>
    <row r="228" spans="1:7" ht="12.75" customHeight="1" outlineLevel="1">
      <c r="A228" s="1" t="s">
        <v>363</v>
      </c>
      <c r="B228" s="1" t="s">
        <v>364</v>
      </c>
      <c r="C228" s="21">
        <v>893992.85</v>
      </c>
      <c r="D228" s="21">
        <v>949065.38</v>
      </c>
      <c r="E228" s="21">
        <v>1089262.32</v>
      </c>
      <c r="F228" s="8">
        <f t="shared" si="9"/>
        <v>1009985.0950000001</v>
      </c>
      <c r="G228" s="13">
        <f t="shared" si="10"/>
        <v>7.6692142809929549E-5</v>
      </c>
    </row>
    <row r="229" spans="1:7" ht="12.75" customHeight="1" outlineLevel="1">
      <c r="A229" s="1" t="s">
        <v>365</v>
      </c>
      <c r="B229" s="1" t="s">
        <v>366</v>
      </c>
      <c r="C229" s="21">
        <v>413811.53</v>
      </c>
      <c r="D229" s="21">
        <v>346625.13</v>
      </c>
      <c r="E229" s="21">
        <v>412236.56</v>
      </c>
      <c r="F229" s="8">
        <f t="shared" si="9"/>
        <v>390628.57833333331</v>
      </c>
      <c r="G229" s="13">
        <f t="shared" si="10"/>
        <v>2.9661965175020476E-5</v>
      </c>
    </row>
    <row r="230" spans="1:7" ht="12.75" customHeight="1" outlineLevel="1">
      <c r="A230" s="1" t="s">
        <v>367</v>
      </c>
      <c r="B230" s="1" t="s">
        <v>368</v>
      </c>
      <c r="C230" s="21">
        <v>230169.8</v>
      </c>
      <c r="D230" s="21">
        <v>246458.23</v>
      </c>
      <c r="E230" s="21">
        <v>210894.15</v>
      </c>
      <c r="F230" s="8">
        <f t="shared" si="9"/>
        <v>225961.45166666666</v>
      </c>
      <c r="G230" s="13">
        <f t="shared" si="10"/>
        <v>1.7158142240464443E-5</v>
      </c>
    </row>
    <row r="231" spans="1:7" ht="12.75" customHeight="1" outlineLevel="1">
      <c r="A231" s="1" t="s">
        <v>369</v>
      </c>
      <c r="B231" s="1" t="s">
        <v>370</v>
      </c>
      <c r="C231" s="21">
        <v>1511806.6</v>
      </c>
      <c r="D231" s="21">
        <v>1610754.9</v>
      </c>
      <c r="E231" s="21">
        <v>1758676.92</v>
      </c>
      <c r="F231" s="8">
        <f t="shared" si="9"/>
        <v>1668224.5266666666</v>
      </c>
      <c r="G231" s="13">
        <f t="shared" si="10"/>
        <v>1.2667485319488514E-4</v>
      </c>
    </row>
    <row r="232" spans="1:7" ht="12.75" customHeight="1" outlineLevel="1">
      <c r="A232" s="1" t="s">
        <v>371</v>
      </c>
      <c r="B232" s="1" t="s">
        <v>372</v>
      </c>
      <c r="C232" s="21">
        <v>723236.39</v>
      </c>
      <c r="D232" s="21">
        <v>821232.14</v>
      </c>
      <c r="E232" s="21">
        <v>879873.02</v>
      </c>
      <c r="F232" s="8">
        <f t="shared" si="9"/>
        <v>834219.95500000007</v>
      </c>
      <c r="G232" s="13">
        <f t="shared" si="10"/>
        <v>6.3345604049486494E-5</v>
      </c>
    </row>
    <row r="233" spans="1:7" ht="12.75" customHeight="1" outlineLevel="1">
      <c r="A233" s="1" t="s">
        <v>373</v>
      </c>
      <c r="B233" s="1" t="s">
        <v>374</v>
      </c>
      <c r="C233" s="21">
        <v>977968.82</v>
      </c>
      <c r="D233" s="21">
        <v>1051133.8899999999</v>
      </c>
      <c r="E233" s="21">
        <v>1247242.0900000001</v>
      </c>
      <c r="F233" s="8">
        <f t="shared" si="9"/>
        <v>1136993.8116666668</v>
      </c>
      <c r="G233" s="13">
        <f t="shared" si="10"/>
        <v>8.6336414477825686E-5</v>
      </c>
    </row>
    <row r="234" spans="1:7" ht="12.75" customHeight="1" outlineLevel="1">
      <c r="A234" s="1" t="s">
        <v>375</v>
      </c>
      <c r="B234" s="1" t="s">
        <v>376</v>
      </c>
      <c r="C234" s="21">
        <v>2922986.51</v>
      </c>
      <c r="D234" s="21">
        <v>3355899.9</v>
      </c>
      <c r="E234" s="21">
        <v>3947713.69</v>
      </c>
      <c r="F234" s="8">
        <f t="shared" si="9"/>
        <v>3579654.563333333</v>
      </c>
      <c r="G234" s="13">
        <f t="shared" si="10"/>
        <v>2.7181725783921194E-4</v>
      </c>
    </row>
    <row r="235" spans="1:7" ht="12.75" customHeight="1" outlineLevel="1">
      <c r="A235" s="1" t="s">
        <v>548</v>
      </c>
      <c r="B235" s="1" t="s">
        <v>549</v>
      </c>
      <c r="C235" s="21">
        <v>86168.39</v>
      </c>
      <c r="D235" s="21">
        <v>98305.17</v>
      </c>
      <c r="E235" s="21">
        <v>108316.08</v>
      </c>
      <c r="F235" s="8">
        <f t="shared" si="9"/>
        <v>101287.82833333332</v>
      </c>
      <c r="G235" s="13">
        <f t="shared" si="10"/>
        <v>7.6911833985506759E-6</v>
      </c>
    </row>
    <row r="236" spans="1:7" ht="12.75" customHeight="1" outlineLevel="1">
      <c r="A236" s="1" t="s">
        <v>377</v>
      </c>
      <c r="B236" s="1" t="s">
        <v>378</v>
      </c>
      <c r="C236" s="21">
        <v>453593.13</v>
      </c>
      <c r="D236" s="21">
        <v>463399.15</v>
      </c>
      <c r="E236" s="21">
        <v>558861.77</v>
      </c>
      <c r="F236" s="8">
        <f t="shared" si="9"/>
        <v>509496.12333333335</v>
      </c>
      <c r="G236" s="13">
        <f t="shared" si="10"/>
        <v>3.8688045640698767E-5</v>
      </c>
    </row>
    <row r="237" spans="1:7" ht="12.75" customHeight="1" outlineLevel="1">
      <c r="A237" s="1" t="s">
        <v>379</v>
      </c>
      <c r="B237" s="1" t="s">
        <v>380</v>
      </c>
      <c r="C237" s="21">
        <v>1203017.94</v>
      </c>
      <c r="D237" s="21">
        <v>1475781.49</v>
      </c>
      <c r="E237" s="21">
        <v>1527046.1</v>
      </c>
      <c r="F237" s="8">
        <f t="shared" si="9"/>
        <v>1455953.2033333334</v>
      </c>
      <c r="G237" s="13">
        <f t="shared" si="10"/>
        <v>1.1055625627288528E-4</v>
      </c>
    </row>
    <row r="238" spans="1:7" ht="12.75" customHeight="1" outlineLevel="1">
      <c r="A238" s="1" t="s">
        <v>381</v>
      </c>
      <c r="B238" s="1" t="s">
        <v>382</v>
      </c>
      <c r="C238" s="21">
        <v>229305.41</v>
      </c>
      <c r="D238" s="21">
        <v>269754.98</v>
      </c>
      <c r="E238" s="21">
        <v>347761</v>
      </c>
      <c r="F238" s="8">
        <f t="shared" si="9"/>
        <v>302016.39500000002</v>
      </c>
      <c r="G238" s="13">
        <f t="shared" si="10"/>
        <v>2.2933293383186108E-5</v>
      </c>
    </row>
    <row r="239" spans="1:7" ht="12.75" customHeight="1" outlineLevel="1">
      <c r="A239" s="1" t="s">
        <v>383</v>
      </c>
      <c r="B239" s="1" t="s">
        <v>384</v>
      </c>
      <c r="C239" s="21">
        <v>3186453.15</v>
      </c>
      <c r="D239" s="21">
        <v>3331690.35</v>
      </c>
      <c r="E239" s="21">
        <v>3671121.26</v>
      </c>
      <c r="F239" s="8">
        <f t="shared" si="9"/>
        <v>3477199.605</v>
      </c>
      <c r="G239" s="13">
        <f t="shared" si="10"/>
        <v>2.6403744966680982E-4</v>
      </c>
    </row>
    <row r="240" spans="1:7" ht="12.75" customHeight="1" outlineLevel="1">
      <c r="A240" s="1" t="s">
        <v>385</v>
      </c>
      <c r="B240" s="1" t="s">
        <v>386</v>
      </c>
      <c r="C240" s="21">
        <v>423599.5</v>
      </c>
      <c r="D240" s="21">
        <v>446462.4</v>
      </c>
      <c r="E240" s="21">
        <v>491730.95</v>
      </c>
      <c r="F240" s="8">
        <f t="shared" si="9"/>
        <v>465286.19166666671</v>
      </c>
      <c r="G240" s="13">
        <f t="shared" si="10"/>
        <v>3.5331011551995483E-5</v>
      </c>
    </row>
    <row r="241" spans="1:7" ht="12.75" customHeight="1" outlineLevel="1">
      <c r="A241" s="1" t="s">
        <v>387</v>
      </c>
      <c r="B241" s="1" t="s">
        <v>388</v>
      </c>
      <c r="C241" s="21">
        <v>2474768.1800000002</v>
      </c>
      <c r="D241" s="21">
        <v>2650275.1</v>
      </c>
      <c r="E241" s="21">
        <v>3477076.56</v>
      </c>
      <c r="F241" s="8">
        <f t="shared" si="9"/>
        <v>3034424.6766666672</v>
      </c>
      <c r="G241" s="13">
        <f t="shared" si="10"/>
        <v>2.3041580692722435E-4</v>
      </c>
    </row>
    <row r="242" spans="1:7" ht="12.75" customHeight="1" outlineLevel="1">
      <c r="A242" s="1" t="s">
        <v>389</v>
      </c>
      <c r="B242" s="1" t="s">
        <v>390</v>
      </c>
      <c r="C242" s="21">
        <v>895004.5</v>
      </c>
      <c r="D242" s="21">
        <v>903060.23</v>
      </c>
      <c r="E242" s="21">
        <v>907895.77</v>
      </c>
      <c r="F242" s="8">
        <f t="shared" si="9"/>
        <v>904135.3783333333</v>
      </c>
      <c r="G242" s="13">
        <f t="shared" si="10"/>
        <v>6.8654557278045457E-5</v>
      </c>
    </row>
    <row r="243" spans="1:7" ht="12.75" customHeight="1" outlineLevel="1">
      <c r="A243" s="1" t="s">
        <v>391</v>
      </c>
      <c r="B243" s="1" t="s">
        <v>392</v>
      </c>
      <c r="C243" s="21">
        <v>17708651.91</v>
      </c>
      <c r="D243" s="21">
        <v>19810055.059999999</v>
      </c>
      <c r="E243" s="21">
        <v>21494942.43</v>
      </c>
      <c r="F243" s="8">
        <f t="shared" si="9"/>
        <v>20302264.886666667</v>
      </c>
      <c r="G243" s="13">
        <f t="shared" si="10"/>
        <v>1.5416308673874618E-3</v>
      </c>
    </row>
    <row r="244" spans="1:7" ht="12.75" customHeight="1" outlineLevel="1">
      <c r="A244" s="1" t="s">
        <v>393</v>
      </c>
      <c r="B244" s="1" t="s">
        <v>394</v>
      </c>
      <c r="C244" s="21">
        <v>4186912.66</v>
      </c>
      <c r="D244" s="21">
        <v>4803924.78</v>
      </c>
      <c r="E244" s="21">
        <v>5513819.5199999996</v>
      </c>
      <c r="F244" s="8">
        <f t="shared" si="9"/>
        <v>5056036.7966666669</v>
      </c>
      <c r="G244" s="13">
        <f t="shared" si="10"/>
        <v>3.8392477075339286E-4</v>
      </c>
    </row>
    <row r="245" spans="1:7" ht="12.75" customHeight="1" outlineLevel="1">
      <c r="A245" s="1" t="s">
        <v>395</v>
      </c>
      <c r="B245" s="1" t="s">
        <v>396</v>
      </c>
      <c r="C245" s="21">
        <v>928095.62</v>
      </c>
      <c r="D245" s="21">
        <v>998785.2</v>
      </c>
      <c r="E245" s="21">
        <v>1150621.3999999999</v>
      </c>
      <c r="F245" s="8">
        <f t="shared" si="9"/>
        <v>1062921.7033333334</v>
      </c>
      <c r="G245" s="13">
        <f t="shared" si="10"/>
        <v>8.0711827799610807E-5</v>
      </c>
    </row>
    <row r="246" spans="1:7" ht="12.75" customHeight="1" outlineLevel="1">
      <c r="A246" s="1" t="s">
        <v>397</v>
      </c>
      <c r="B246" s="1" t="s">
        <v>398</v>
      </c>
      <c r="C246" s="21">
        <v>5536271.0300000003</v>
      </c>
      <c r="D246" s="21">
        <v>6615086.8099999996</v>
      </c>
      <c r="E246" s="21">
        <v>7493752.0700000003</v>
      </c>
      <c r="F246" s="8">
        <f t="shared" si="9"/>
        <v>6874616.8099999996</v>
      </c>
      <c r="G246" s="13">
        <f t="shared" si="10"/>
        <v>5.2201670773771396E-4</v>
      </c>
    </row>
    <row r="247" spans="1:7" ht="12.75" customHeight="1" outlineLevel="1">
      <c r="A247" s="1" t="s">
        <v>399</v>
      </c>
      <c r="B247" s="1" t="s">
        <v>400</v>
      </c>
      <c r="C247" s="21">
        <v>9403110.8100000005</v>
      </c>
      <c r="D247" s="21">
        <v>10256489.52</v>
      </c>
      <c r="E247" s="21">
        <v>10709851.01</v>
      </c>
      <c r="F247" s="8">
        <f t="shared" si="9"/>
        <v>10340940.48</v>
      </c>
      <c r="G247" s="13">
        <f t="shared" si="10"/>
        <v>7.852283048604211E-4</v>
      </c>
    </row>
    <row r="248" spans="1:7" ht="12.75" customHeight="1" outlineLevel="1">
      <c r="A248" s="1" t="s">
        <v>401</v>
      </c>
      <c r="B248" s="1" t="s">
        <v>402</v>
      </c>
      <c r="C248" s="21">
        <v>585848.18000000005</v>
      </c>
      <c r="D248" s="21">
        <v>607882.81000000006</v>
      </c>
      <c r="E248" s="21">
        <v>740577.55</v>
      </c>
      <c r="F248" s="8">
        <f>IF(C248&gt;0,(+C248+(D248*2)+(E248*3))/6,IF(D248&gt;0,((D248*2)+(E248*3))/5,E248))</f>
        <v>670557.74166666681</v>
      </c>
      <c r="G248" s="13">
        <f t="shared" si="10"/>
        <v>5.0918088138918381E-5</v>
      </c>
    </row>
    <row r="249" spans="1:7" ht="12.75" customHeight="1" outlineLevel="1">
      <c r="A249" s="1" t="s">
        <v>403</v>
      </c>
      <c r="B249" s="1" t="s">
        <v>404</v>
      </c>
      <c r="C249" s="21">
        <v>2316178.25</v>
      </c>
      <c r="D249" s="21">
        <v>2415549.2799999998</v>
      </c>
      <c r="E249" s="21">
        <v>2895872.67</v>
      </c>
      <c r="F249" s="8">
        <f t="shared" si="9"/>
        <v>2639149.1366666667</v>
      </c>
      <c r="G249" s="13">
        <f t="shared" si="10"/>
        <v>2.0040097966588533E-4</v>
      </c>
    </row>
    <row r="250" spans="1:7" ht="12.75" customHeight="1" outlineLevel="1">
      <c r="A250" s="1" t="s">
        <v>405</v>
      </c>
      <c r="B250" s="1" t="s">
        <v>406</v>
      </c>
      <c r="C250" s="21">
        <v>647207.97</v>
      </c>
      <c r="D250" s="21">
        <v>717296.72</v>
      </c>
      <c r="E250" s="21">
        <v>1079000.7</v>
      </c>
      <c r="F250" s="8">
        <f t="shared" si="9"/>
        <v>886467.25166666659</v>
      </c>
      <c r="G250" s="13">
        <f t="shared" si="10"/>
        <v>6.7312946891702154E-5</v>
      </c>
    </row>
    <row r="251" spans="1:7" ht="12.75" customHeight="1" outlineLevel="1">
      <c r="A251" s="1" t="s">
        <v>407</v>
      </c>
      <c r="B251" s="1" t="s">
        <v>408</v>
      </c>
      <c r="C251" s="21">
        <v>562970.99</v>
      </c>
      <c r="D251" s="21">
        <v>602715</v>
      </c>
      <c r="E251" s="21">
        <v>589569.88</v>
      </c>
      <c r="F251" s="8">
        <f t="shared" si="9"/>
        <v>589518.43833333335</v>
      </c>
      <c r="G251" s="13">
        <f t="shared" si="10"/>
        <v>4.4764454926680521E-5</v>
      </c>
    </row>
    <row r="252" spans="1:7" ht="12.75" customHeight="1" outlineLevel="1">
      <c r="A252" s="1" t="s">
        <v>409</v>
      </c>
      <c r="B252" s="1" t="s">
        <v>410</v>
      </c>
      <c r="C252" s="21">
        <v>2473653.64</v>
      </c>
      <c r="D252" s="21">
        <v>2698938.99</v>
      </c>
      <c r="E252" s="21">
        <v>3056164.34</v>
      </c>
      <c r="F252" s="8">
        <f t="shared" si="9"/>
        <v>2840004.1066666669</v>
      </c>
      <c r="G252" s="13">
        <f t="shared" si="10"/>
        <v>2.1565268795304985E-4</v>
      </c>
    </row>
    <row r="253" spans="1:7" ht="12.75" customHeight="1" outlineLevel="1">
      <c r="A253" s="1" t="s">
        <v>411</v>
      </c>
      <c r="B253" s="1" t="s">
        <v>412</v>
      </c>
      <c r="C253" s="21">
        <v>1151425.8899999999</v>
      </c>
      <c r="D253" s="21">
        <v>1343925.21</v>
      </c>
      <c r="E253" s="21">
        <v>1373398.65</v>
      </c>
      <c r="F253" s="8">
        <f t="shared" si="9"/>
        <v>1326578.71</v>
      </c>
      <c r="G253" s="13">
        <f t="shared" si="10"/>
        <v>1.0073234187276012E-4</v>
      </c>
    </row>
    <row r="254" spans="1:7" ht="12.75" customHeight="1" outlineLevel="1">
      <c r="A254" s="1" t="s">
        <v>413</v>
      </c>
      <c r="B254" s="1" t="s">
        <v>414</v>
      </c>
      <c r="C254" s="21">
        <v>1788420.63</v>
      </c>
      <c r="D254" s="21">
        <v>2234162.71</v>
      </c>
      <c r="E254" s="21">
        <v>2301056.0299999998</v>
      </c>
      <c r="F254" s="8">
        <f t="shared" si="9"/>
        <v>2193319.0233333334</v>
      </c>
      <c r="G254" s="13">
        <f t="shared" si="10"/>
        <v>1.6654734470632481E-4</v>
      </c>
    </row>
    <row r="255" spans="1:7" ht="12.75" customHeight="1" outlineLevel="1">
      <c r="A255" s="1" t="s">
        <v>415</v>
      </c>
      <c r="B255" s="1" t="s">
        <v>416</v>
      </c>
      <c r="C255" s="21">
        <v>82259.48</v>
      </c>
      <c r="D255" s="21">
        <v>119887.49</v>
      </c>
      <c r="E255" s="21">
        <v>122528.16</v>
      </c>
      <c r="F255" s="8">
        <f t="shared" si="9"/>
        <v>114936.48999999999</v>
      </c>
      <c r="G255" s="13">
        <f>+F255/$F$265</f>
        <v>8.7275799898334527E-6</v>
      </c>
    </row>
    <row r="256" spans="1:7" ht="12.75" customHeight="1" outlineLevel="1">
      <c r="A256" s="1" t="s">
        <v>417</v>
      </c>
      <c r="B256" s="1" t="s">
        <v>418</v>
      </c>
      <c r="C256" s="21">
        <v>978166.31</v>
      </c>
      <c r="D256" s="21">
        <v>1136702.06</v>
      </c>
      <c r="E256" s="21">
        <v>1382870.82</v>
      </c>
      <c r="F256" s="8">
        <f t="shared" si="9"/>
        <v>1233363.8150000002</v>
      </c>
      <c r="G256" s="13">
        <f t="shared" si="10"/>
        <v>9.3654168071242221E-5</v>
      </c>
    </row>
    <row r="257" spans="1:7" ht="12.75" customHeight="1" outlineLevel="1">
      <c r="A257" s="1" t="s">
        <v>419</v>
      </c>
      <c r="B257" s="1" t="s">
        <v>420</v>
      </c>
      <c r="C257" s="21">
        <v>287162.23</v>
      </c>
      <c r="D257" s="21">
        <v>271451.2</v>
      </c>
      <c r="E257" s="21">
        <v>281965.46000000002</v>
      </c>
      <c r="F257" s="8">
        <f t="shared" si="9"/>
        <v>279326.83500000002</v>
      </c>
      <c r="G257" s="13">
        <f t="shared" si="10"/>
        <v>2.1210385803233688E-5</v>
      </c>
    </row>
    <row r="258" spans="1:7" ht="12.75" customHeight="1" outlineLevel="1">
      <c r="A258" s="1" t="s">
        <v>421</v>
      </c>
      <c r="B258" s="1" t="s">
        <v>422</v>
      </c>
      <c r="C258" s="21">
        <v>3731862.77</v>
      </c>
      <c r="D258" s="21">
        <v>4428895.62</v>
      </c>
      <c r="E258" s="21">
        <v>5328896.67</v>
      </c>
      <c r="F258" s="8">
        <f t="shared" si="9"/>
        <v>4762724.0033333329</v>
      </c>
      <c r="G258" s="13">
        <f>+F258/$F$265</f>
        <v>3.6165237609562877E-4</v>
      </c>
    </row>
    <row r="259" spans="1:7" ht="12.75" customHeight="1" outlineLevel="1">
      <c r="A259" s="1" t="s">
        <v>423</v>
      </c>
      <c r="B259" s="1" t="s">
        <v>424</v>
      </c>
      <c r="C259" s="21">
        <v>87494.75</v>
      </c>
      <c r="D259" s="21">
        <v>82857.36</v>
      </c>
      <c r="E259" s="21">
        <v>117175.79</v>
      </c>
      <c r="F259" s="8">
        <f t="shared" si="9"/>
        <v>100789.47333333333</v>
      </c>
      <c r="G259" s="13">
        <f t="shared" si="10"/>
        <v>7.6533413422478134E-6</v>
      </c>
    </row>
    <row r="260" spans="1:7" ht="12.75" customHeight="1" outlineLevel="1">
      <c r="A260" s="1" t="s">
        <v>558</v>
      </c>
      <c r="B260" s="1" t="s">
        <v>550</v>
      </c>
      <c r="C260" s="21">
        <v>1130536.8400000001</v>
      </c>
      <c r="D260" s="21">
        <v>1308947.46</v>
      </c>
      <c r="E260" s="21">
        <v>1455325.64</v>
      </c>
      <c r="F260" s="8">
        <f t="shared" si="9"/>
        <v>1352401.4466666665</v>
      </c>
      <c r="G260" s="13">
        <f t="shared" si="10"/>
        <v>1.026931638868545E-4</v>
      </c>
    </row>
    <row r="261" spans="1:7" ht="12.75" customHeight="1" outlineLevel="1">
      <c r="A261" s="1" t="s">
        <v>425</v>
      </c>
      <c r="B261" s="1" t="s">
        <v>426</v>
      </c>
      <c r="C261" s="21">
        <v>380386.59</v>
      </c>
      <c r="D261" s="21">
        <v>410444.59</v>
      </c>
      <c r="E261" s="21">
        <v>432191.3</v>
      </c>
      <c r="F261" s="8">
        <f t="shared" si="9"/>
        <v>416308.27833333332</v>
      </c>
      <c r="G261" s="13">
        <f t="shared" si="10"/>
        <v>3.1611925852129426E-5</v>
      </c>
    </row>
    <row r="262" spans="1:7" ht="12.75" customHeight="1" outlineLevel="1">
      <c r="A262" s="1" t="s">
        <v>559</v>
      </c>
      <c r="B262" s="1" t="s">
        <v>427</v>
      </c>
      <c r="C262" s="77">
        <v>358671.58</v>
      </c>
      <c r="D262" s="87">
        <v>368904.91</v>
      </c>
      <c r="E262" s="87">
        <v>428847.5</v>
      </c>
      <c r="F262" s="8">
        <f>IF(C262&gt;0,(+C262+(D262*2)+(E262*3))/6,IF(D262&gt;0,((D262*2)+(E262*3))/5,E262))</f>
        <v>397170.64999999997</v>
      </c>
      <c r="G262" s="64">
        <f>+F262/$F$265</f>
        <v>3.0158730421375715E-5</v>
      </c>
    </row>
    <row r="263" spans="1:7">
      <c r="B263" s="1" t="s">
        <v>471</v>
      </c>
      <c r="C263" s="54">
        <f>SUBTOTAL(9,C141:C262)</f>
        <v>269655345.56999981</v>
      </c>
      <c r="D263" s="54">
        <f t="shared" ref="D263:E263" si="11">SUBTOTAL(9,D141:D262)</f>
        <v>296499301.43999994</v>
      </c>
      <c r="E263" s="54">
        <f t="shared" si="11"/>
        <v>333228852.77999991</v>
      </c>
      <c r="F263" s="54">
        <f>SUBTOTAL(9,F141:F262)</f>
        <v>310390084.46499991</v>
      </c>
      <c r="G263" s="65">
        <f>SUBTOTAL(9,G141:G262)</f>
        <v>2.3569140576847693E-2</v>
      </c>
    </row>
    <row r="264" spans="1:7">
      <c r="C264" s="9"/>
      <c r="D264" s="9"/>
      <c r="E264" s="9"/>
      <c r="F264" s="8"/>
    </row>
    <row r="265" spans="1:7" ht="13.5" thickBot="1">
      <c r="C265" s="43">
        <f>SUBTOTAL(9,C5:C262)</f>
        <v>11629112120.540001</v>
      </c>
      <c r="D265" s="43">
        <f>SUBTOTAL(9,D5:D262)</f>
        <v>12857303651.349991</v>
      </c>
      <c r="E265" s="43">
        <f>SUBTOTAL(9,E5:E262)</f>
        <v>13872836330.139999</v>
      </c>
      <c r="F265" s="43">
        <f>SUBTOTAL(9,F5:F262)</f>
        <v>13169342490.574333</v>
      </c>
      <c r="G265" s="44">
        <f>SUBTOTAL(9,G5:G264)</f>
        <v>1.0000000000000002</v>
      </c>
    </row>
    <row r="266" spans="1:7" ht="13.5" thickTop="1"/>
    <row r="267" spans="1:7">
      <c r="D267" s="9"/>
      <c r="E267" s="1"/>
      <c r="F267" s="13"/>
      <c r="G267" s="1"/>
    </row>
    <row r="268" spans="1:7">
      <c r="D268" s="67"/>
      <c r="E268" s="1"/>
      <c r="F268" s="13"/>
      <c r="G268" s="1"/>
    </row>
    <row r="269" spans="1:7">
      <c r="C269" s="68"/>
      <c r="D269" s="9"/>
      <c r="E269" s="1"/>
      <c r="F269" s="13"/>
      <c r="G269" s="1"/>
    </row>
    <row r="270" spans="1:7">
      <c r="D270" s="9"/>
    </row>
    <row r="271" spans="1:7">
      <c r="D271" s="69"/>
    </row>
    <row r="272" spans="1:7">
      <c r="C272" s="9"/>
    </row>
  </sheetData>
  <sortState xmlns:xlrd2="http://schemas.microsoft.com/office/spreadsheetml/2017/richdata2" ref="A106:H118">
    <sortCondition ref="A106:A118"/>
  </sortState>
  <phoneticPr fontId="6" type="noConversion"/>
  <printOptions horizontalCentered="1"/>
  <pageMargins left="0.25" right="0.25" top="1" bottom="1" header="0.5" footer="0.5"/>
  <pageSetup scale="78" fitToHeight="6" orientation="landscape" r:id="rId1"/>
  <headerFooter alignWithMargins="0">
    <oddHeader>&amp;L&amp;"Arial,Bold"&amp;12Invoice # 479027-1
RTI # 479027&amp;C&amp;"Arial,Bold"&amp;14State Office of Risk Management
FY 2027  Assessment Initial Invoice Amounts&amp;R&amp;"Arial,Bold"&amp;12Invoice Date &amp;D</oddHead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E266"/>
  <sheetViews>
    <sheetView showGridLines="0" showRuler="0" zoomScaleNormal="100" workbookViewId="0">
      <selection activeCell="J278" sqref="J278"/>
    </sheetView>
  </sheetViews>
  <sheetFormatPr defaultColWidth="9.140625" defaultRowHeight="12.75" outlineLevelRow="1"/>
  <cols>
    <col min="1" max="1" width="7.7109375" style="1" bestFit="1" customWidth="1"/>
    <col min="2" max="2" width="43" style="1" customWidth="1"/>
    <col min="3" max="3" width="10.7109375" style="10" bestFit="1" customWidth="1"/>
    <col min="4" max="4" width="12.140625" style="10" bestFit="1" customWidth="1"/>
    <col min="5" max="7" width="10.7109375" style="10" bestFit="1" customWidth="1"/>
    <col min="8" max="8" width="11.7109375" style="10" customWidth="1"/>
    <col min="9" max="9" width="12.140625" style="10" bestFit="1" customWidth="1"/>
    <col min="10" max="11" width="10.7109375" style="10" bestFit="1" customWidth="1"/>
    <col min="12" max="12" width="10.85546875" style="10" bestFit="1" customWidth="1"/>
    <col min="13" max="13" width="10.85546875" style="10" customWidth="1"/>
    <col min="14" max="14" width="12.140625" style="10" bestFit="1" customWidth="1"/>
    <col min="15" max="16" width="10.7109375" style="10" bestFit="1" customWidth="1"/>
    <col min="17" max="17" width="10.85546875" style="10" bestFit="1" customWidth="1"/>
    <col min="18" max="18" width="10.7109375" style="1" bestFit="1" customWidth="1"/>
    <col min="19" max="19" width="2.140625" style="1" customWidth="1"/>
    <col min="20" max="20" width="9" style="1" customWidth="1"/>
    <col min="21" max="21" width="2.140625" style="1" customWidth="1"/>
    <col min="22" max="23" width="8.5703125" style="1" customWidth="1"/>
    <col min="24" max="24" width="8.5703125" style="1" bestFit="1" customWidth="1"/>
    <col min="25" max="25" width="1.5703125" style="1" customWidth="1"/>
    <col min="26" max="28" width="7.28515625" style="1" bestFit="1" customWidth="1"/>
    <col min="29" max="29" width="2.5703125" style="1" customWidth="1"/>
    <col min="30" max="16384" width="9.140625" style="1"/>
  </cols>
  <sheetData>
    <row r="1" spans="1:31">
      <c r="T1" s="3" t="s">
        <v>435</v>
      </c>
      <c r="Z1" s="3"/>
      <c r="AA1" s="3"/>
      <c r="AB1" s="3"/>
      <c r="AC1" s="3"/>
      <c r="AD1" s="3" t="s">
        <v>430</v>
      </c>
    </row>
    <row r="2" spans="1:31">
      <c r="A2" s="26" t="s">
        <v>448</v>
      </c>
      <c r="B2" s="27"/>
      <c r="C2" s="70">
        <v>2023</v>
      </c>
      <c r="D2" s="71"/>
      <c r="E2" s="71"/>
      <c r="F2" s="71"/>
      <c r="G2" s="3" t="s">
        <v>569</v>
      </c>
      <c r="H2" s="70">
        <v>2024</v>
      </c>
      <c r="I2" s="71"/>
      <c r="J2" s="71"/>
      <c r="K2" s="71"/>
      <c r="L2" s="3" t="s">
        <v>579</v>
      </c>
      <c r="M2" s="70">
        <v>2025</v>
      </c>
      <c r="N2" s="71"/>
      <c r="O2" s="71"/>
      <c r="P2" s="71"/>
      <c r="Q2" s="3" t="s">
        <v>593</v>
      </c>
      <c r="R2" s="3" t="s">
        <v>434</v>
      </c>
      <c r="S2" s="3"/>
      <c r="T2" s="3" t="s">
        <v>3</v>
      </c>
      <c r="U2" s="3"/>
      <c r="V2" s="3" t="s">
        <v>568</v>
      </c>
      <c r="W2" s="3" t="s">
        <v>578</v>
      </c>
      <c r="X2" s="3" t="s">
        <v>592</v>
      </c>
      <c r="Y2" s="3"/>
      <c r="Z2" s="3" t="s">
        <v>568</v>
      </c>
      <c r="AA2" s="3" t="s">
        <v>578</v>
      </c>
      <c r="AB2" s="3" t="s">
        <v>592</v>
      </c>
      <c r="AC2" s="3"/>
      <c r="AD2" s="3" t="s">
        <v>434</v>
      </c>
      <c r="AE2" s="3"/>
    </row>
    <row r="3" spans="1:31">
      <c r="A3" s="28" t="s">
        <v>446</v>
      </c>
      <c r="B3" s="4" t="s">
        <v>447</v>
      </c>
      <c r="C3" s="4" t="s">
        <v>450</v>
      </c>
      <c r="D3" s="72" t="s">
        <v>451</v>
      </c>
      <c r="E3" s="72" t="s">
        <v>452</v>
      </c>
      <c r="F3" s="72" t="s">
        <v>453</v>
      </c>
      <c r="G3" s="4" t="s">
        <v>435</v>
      </c>
      <c r="H3" s="4" t="s">
        <v>450</v>
      </c>
      <c r="I3" s="72" t="s">
        <v>451</v>
      </c>
      <c r="J3" s="72" t="s">
        <v>452</v>
      </c>
      <c r="K3" s="72" t="s">
        <v>453</v>
      </c>
      <c r="L3" s="4" t="s">
        <v>435</v>
      </c>
      <c r="M3" s="4" t="s">
        <v>450</v>
      </c>
      <c r="N3" s="72" t="s">
        <v>451</v>
      </c>
      <c r="O3" s="72" t="s">
        <v>452</v>
      </c>
      <c r="P3" s="72" t="s">
        <v>453</v>
      </c>
      <c r="Q3" s="4" t="s">
        <v>435</v>
      </c>
      <c r="R3" s="4" t="s">
        <v>466</v>
      </c>
      <c r="S3" s="4"/>
      <c r="T3" s="4" t="s">
        <v>5</v>
      </c>
      <c r="U3" s="4"/>
      <c r="V3" s="4" t="s">
        <v>436</v>
      </c>
      <c r="W3" s="4" t="s">
        <v>436</v>
      </c>
      <c r="X3" s="4" t="s">
        <v>436</v>
      </c>
      <c r="Y3" s="4"/>
      <c r="Z3" s="4" t="s">
        <v>2</v>
      </c>
      <c r="AA3" s="4" t="s">
        <v>2</v>
      </c>
      <c r="AB3" s="4" t="s">
        <v>2</v>
      </c>
      <c r="AC3" s="4"/>
      <c r="AD3" s="4" t="s">
        <v>437</v>
      </c>
      <c r="AE3" s="4"/>
    </row>
    <row r="4" spans="1:3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15"/>
      <c r="Z4" s="14"/>
      <c r="AA4" s="14"/>
      <c r="AB4" s="14"/>
      <c r="AD4" s="14"/>
    </row>
    <row r="5" spans="1:31">
      <c r="A5" s="1" t="s">
        <v>7</v>
      </c>
      <c r="B5" s="1" t="s">
        <v>499</v>
      </c>
      <c r="C5" s="73">
        <v>439.1</v>
      </c>
      <c r="D5" s="74">
        <v>507.4</v>
      </c>
      <c r="E5" s="74">
        <v>561.1</v>
      </c>
      <c r="F5" s="74">
        <v>525.79999999999995</v>
      </c>
      <c r="G5" s="9">
        <f t="shared" ref="G5:G70" si="0">AVERAGE(C5:F5)</f>
        <v>508.34999999999997</v>
      </c>
      <c r="H5" s="73">
        <v>500.6</v>
      </c>
      <c r="I5" s="74">
        <v>493.2</v>
      </c>
      <c r="J5" s="74">
        <v>478.9</v>
      </c>
      <c r="K5" s="74">
        <v>492.6</v>
      </c>
      <c r="L5" s="9">
        <f t="shared" ref="L5:L70" si="1">AVERAGE(H5:K5)</f>
        <v>491.32499999999993</v>
      </c>
      <c r="M5" s="73">
        <v>500.3</v>
      </c>
      <c r="N5" s="74">
        <v>568</v>
      </c>
      <c r="O5" s="74">
        <v>618.1</v>
      </c>
      <c r="P5" s="74">
        <v>567.1</v>
      </c>
      <c r="Q5" s="9">
        <f>AVERAGE(M5:P5)</f>
        <v>563.375</v>
      </c>
      <c r="R5" s="8">
        <f t="shared" ref="R5:R70" si="2">IF(G5&gt;0,(+G5+(L5*2)+(Q5*3))/6,IF(L5&gt;0,((L5*2)+(Q5*3))/5,Q5))</f>
        <v>530.1875</v>
      </c>
      <c r="T5" s="14">
        <f t="shared" ref="T5:T36" si="3">+R5/$R$265</f>
        <v>2.8237434203083464E-3</v>
      </c>
      <c r="V5" s="5">
        <f>+claims!D5</f>
        <v>0</v>
      </c>
      <c r="W5" s="5">
        <f>+claims!E5</f>
        <v>0</v>
      </c>
      <c r="X5" s="5">
        <f>+claims!F5</f>
        <v>1</v>
      </c>
      <c r="Z5" s="14">
        <f t="shared" ref="Z5:Z70" si="4">IF(G5&gt;100,IF(V5&lt;1,0,+V5/G5),IF(V5&lt;1,0,+V5/100))</f>
        <v>0</v>
      </c>
      <c r="AA5" s="14">
        <f>IF(L5&gt;100,IF(W5&lt;1,0,+W5/L5),IF(W5&lt;1,0,+W5/100))</f>
        <v>0</v>
      </c>
      <c r="AB5" s="14">
        <f>IF(Q5&gt;100,IF(X5&lt;1,0,+X5/Q5),IF(X5&lt;1,0,+X5/100))</f>
        <v>1.7750166407810074E-3</v>
      </c>
      <c r="AD5" s="14">
        <f t="shared" ref="AD5:AD70" si="5">(+Z5+(AA5*2)+(AB5*3))/6</f>
        <v>8.8750832039050369E-4</v>
      </c>
    </row>
    <row r="6" spans="1:31">
      <c r="A6" s="1" t="s">
        <v>8</v>
      </c>
      <c r="B6" s="1" t="s">
        <v>500</v>
      </c>
      <c r="C6" s="75">
        <v>715.8</v>
      </c>
      <c r="D6" s="76">
        <v>686.6</v>
      </c>
      <c r="E6" s="76">
        <v>664.1</v>
      </c>
      <c r="F6" s="76">
        <v>676.8</v>
      </c>
      <c r="G6" s="9">
        <f t="shared" si="0"/>
        <v>685.82500000000005</v>
      </c>
      <c r="H6" s="75">
        <v>764.5</v>
      </c>
      <c r="I6" s="76">
        <v>754.7</v>
      </c>
      <c r="J6" s="76">
        <v>744.1</v>
      </c>
      <c r="K6" s="76">
        <v>761.4</v>
      </c>
      <c r="L6" s="9">
        <f t="shared" si="1"/>
        <v>756.17500000000007</v>
      </c>
      <c r="M6" s="75">
        <v>765.5</v>
      </c>
      <c r="N6" s="76">
        <v>920.9</v>
      </c>
      <c r="O6" s="76">
        <v>1062.8</v>
      </c>
      <c r="P6" s="76">
        <v>897</v>
      </c>
      <c r="Q6" s="9">
        <f t="shared" ref="Q6:Q71" si="6">AVERAGE(M6:P6)</f>
        <v>911.55</v>
      </c>
      <c r="R6" s="8">
        <f t="shared" si="2"/>
        <v>822.13749999999993</v>
      </c>
      <c r="T6" s="14">
        <f t="shared" si="3"/>
        <v>4.3786497346952787E-3</v>
      </c>
      <c r="V6" s="5">
        <f>+claims!D6</f>
        <v>1</v>
      </c>
      <c r="W6" s="5">
        <f>+claims!E6</f>
        <v>1</v>
      </c>
      <c r="X6" s="5">
        <f>+claims!F6</f>
        <v>4</v>
      </c>
      <c r="Z6" s="14">
        <f t="shared" si="4"/>
        <v>1.4580979112747421E-3</v>
      </c>
      <c r="AA6" s="14">
        <f t="shared" ref="AA6:AA70" si="7">IF(L6&gt;100,IF(W6&lt;1,0,+W6/L6),IF(W6&lt;1,0,+W6/100))</f>
        <v>1.3224452011769761E-3</v>
      </c>
      <c r="AB6" s="14">
        <f t="shared" ref="AB6:AB70" si="8">IF(Q6&gt;100,IF(X6&lt;1,0,+X6/Q6),IF(X6&lt;1,0,+X6/100))</f>
        <v>4.3881301080577039E-3</v>
      </c>
      <c r="AD6" s="14">
        <f t="shared" si="5"/>
        <v>2.8778964396336342E-3</v>
      </c>
    </row>
    <row r="7" spans="1:31">
      <c r="A7" s="1" t="s">
        <v>9</v>
      </c>
      <c r="B7" s="1" t="s">
        <v>10</v>
      </c>
      <c r="C7" s="75">
        <v>379</v>
      </c>
      <c r="D7" s="76">
        <v>403</v>
      </c>
      <c r="E7" s="76">
        <v>402</v>
      </c>
      <c r="F7" s="76">
        <v>378</v>
      </c>
      <c r="G7" s="9">
        <f t="shared" si="0"/>
        <v>390.5</v>
      </c>
      <c r="H7" s="75">
        <v>370</v>
      </c>
      <c r="I7" s="76">
        <v>371</v>
      </c>
      <c r="J7" s="76">
        <v>373</v>
      </c>
      <c r="K7" s="76">
        <v>380.3</v>
      </c>
      <c r="L7" s="9">
        <f t="shared" si="1"/>
        <v>373.57499999999999</v>
      </c>
      <c r="M7" s="75">
        <v>420</v>
      </c>
      <c r="N7" s="76">
        <v>439</v>
      </c>
      <c r="O7" s="76">
        <v>437.8</v>
      </c>
      <c r="P7" s="76">
        <v>404</v>
      </c>
      <c r="Q7" s="9">
        <f t="shared" si="6"/>
        <v>425.2</v>
      </c>
      <c r="R7" s="8">
        <f t="shared" si="2"/>
        <v>402.20833333333331</v>
      </c>
      <c r="T7" s="14">
        <f t="shared" si="3"/>
        <v>2.1421348765166778E-3</v>
      </c>
      <c r="V7" s="5">
        <f>+claims!D7</f>
        <v>0</v>
      </c>
      <c r="W7" s="5">
        <f>+claims!E7</f>
        <v>0</v>
      </c>
      <c r="X7" s="5">
        <f>+claims!F7</f>
        <v>1</v>
      </c>
      <c r="Z7" s="14">
        <f t="shared" si="4"/>
        <v>0</v>
      </c>
      <c r="AA7" s="14">
        <f t="shared" si="7"/>
        <v>0</v>
      </c>
      <c r="AB7" s="14">
        <f t="shared" si="8"/>
        <v>2.351834430856068E-3</v>
      </c>
      <c r="AD7" s="14">
        <f t="shared" si="5"/>
        <v>1.175917215428034E-3</v>
      </c>
    </row>
    <row r="8" spans="1:31">
      <c r="A8" s="1" t="s">
        <v>11</v>
      </c>
      <c r="B8" s="1" t="s">
        <v>12</v>
      </c>
      <c r="C8" s="75">
        <v>127</v>
      </c>
      <c r="D8" s="76">
        <v>124</v>
      </c>
      <c r="E8" s="76">
        <v>128</v>
      </c>
      <c r="F8" s="76">
        <v>128</v>
      </c>
      <c r="G8" s="9">
        <f t="shared" si="0"/>
        <v>126.75</v>
      </c>
      <c r="H8" s="75">
        <v>129</v>
      </c>
      <c r="I8" s="76">
        <v>129</v>
      </c>
      <c r="J8" s="76">
        <v>129</v>
      </c>
      <c r="K8" s="76">
        <v>132</v>
      </c>
      <c r="L8" s="9">
        <f t="shared" si="1"/>
        <v>129.75</v>
      </c>
      <c r="M8" s="75">
        <v>129</v>
      </c>
      <c r="N8" s="76">
        <v>130.30000000000001</v>
      </c>
      <c r="O8" s="76">
        <v>130.30000000000001</v>
      </c>
      <c r="P8" s="76">
        <v>127</v>
      </c>
      <c r="Q8" s="9">
        <f t="shared" si="6"/>
        <v>129.15</v>
      </c>
      <c r="R8" s="8">
        <f t="shared" si="2"/>
        <v>128.95000000000002</v>
      </c>
      <c r="T8" s="14">
        <f t="shared" si="3"/>
        <v>6.8677913766122605E-4</v>
      </c>
      <c r="V8" s="5">
        <f>+claims!D8</f>
        <v>0</v>
      </c>
      <c r="W8" s="5">
        <f>+claims!E8</f>
        <v>0</v>
      </c>
      <c r="X8" s="5">
        <f>+claims!F8</f>
        <v>0</v>
      </c>
      <c r="Z8" s="14">
        <f t="shared" si="4"/>
        <v>0</v>
      </c>
      <c r="AA8" s="14">
        <f t="shared" si="7"/>
        <v>0</v>
      </c>
      <c r="AB8" s="14">
        <f t="shared" si="8"/>
        <v>0</v>
      </c>
      <c r="AD8" s="14">
        <f t="shared" si="5"/>
        <v>0</v>
      </c>
    </row>
    <row r="9" spans="1:31">
      <c r="A9" s="1" t="s">
        <v>13</v>
      </c>
      <c r="B9" s="1" t="s">
        <v>14</v>
      </c>
      <c r="C9" s="75">
        <v>21</v>
      </c>
      <c r="D9" s="76">
        <v>22.5</v>
      </c>
      <c r="E9" s="76">
        <v>24.2</v>
      </c>
      <c r="F9" s="76">
        <v>23.6</v>
      </c>
      <c r="G9" s="9">
        <f t="shared" si="0"/>
        <v>22.825000000000003</v>
      </c>
      <c r="H9" s="75">
        <v>23.2</v>
      </c>
      <c r="I9" s="76">
        <v>22.4</v>
      </c>
      <c r="J9" s="76">
        <v>22.9</v>
      </c>
      <c r="K9" s="76">
        <v>24</v>
      </c>
      <c r="L9" s="9">
        <f t="shared" si="1"/>
        <v>23.125</v>
      </c>
      <c r="M9" s="75">
        <v>27</v>
      </c>
      <c r="N9" s="76">
        <v>25.6</v>
      </c>
      <c r="O9" s="76">
        <v>24.3</v>
      </c>
      <c r="P9" s="76">
        <v>24.2</v>
      </c>
      <c r="Q9" s="9">
        <f t="shared" si="6"/>
        <v>25.275000000000002</v>
      </c>
      <c r="R9" s="8">
        <f t="shared" si="2"/>
        <v>24.150000000000002</v>
      </c>
      <c r="T9" s="14">
        <f t="shared" si="3"/>
        <v>1.2862129642899269E-4</v>
      </c>
      <c r="V9" s="5">
        <f>+claims!D9</f>
        <v>0</v>
      </c>
      <c r="W9" s="5">
        <f>+claims!E9</f>
        <v>0</v>
      </c>
      <c r="X9" s="5">
        <f>+claims!F9</f>
        <v>0</v>
      </c>
      <c r="Z9" s="14">
        <f t="shared" si="4"/>
        <v>0</v>
      </c>
      <c r="AA9" s="14">
        <f t="shared" si="7"/>
        <v>0</v>
      </c>
      <c r="AB9" s="14">
        <f t="shared" si="8"/>
        <v>0</v>
      </c>
      <c r="AD9" s="14">
        <f t="shared" si="5"/>
        <v>0</v>
      </c>
    </row>
    <row r="10" spans="1:31">
      <c r="A10" s="1" t="s">
        <v>15</v>
      </c>
      <c r="B10" s="1" t="s">
        <v>16</v>
      </c>
      <c r="C10" s="75">
        <v>24</v>
      </c>
      <c r="D10" s="76">
        <v>24</v>
      </c>
      <c r="E10" s="76">
        <v>23</v>
      </c>
      <c r="F10" s="76">
        <v>24.5</v>
      </c>
      <c r="G10" s="9">
        <f t="shared" si="0"/>
        <v>23.875</v>
      </c>
      <c r="H10" s="75">
        <v>30.3</v>
      </c>
      <c r="I10" s="76">
        <v>30.8</v>
      </c>
      <c r="J10" s="76">
        <v>32</v>
      </c>
      <c r="K10" s="76">
        <v>32.4</v>
      </c>
      <c r="L10" s="9">
        <f t="shared" si="1"/>
        <v>31.375</v>
      </c>
      <c r="M10" s="75">
        <v>32.6</v>
      </c>
      <c r="N10" s="76">
        <v>33.1</v>
      </c>
      <c r="O10" s="76">
        <v>33</v>
      </c>
      <c r="P10" s="76">
        <v>39.799999999999997</v>
      </c>
      <c r="Q10" s="9">
        <f t="shared" si="6"/>
        <v>34.625</v>
      </c>
      <c r="R10" s="8">
        <f t="shared" si="2"/>
        <v>31.75</v>
      </c>
      <c r="T10" s="14">
        <f t="shared" si="3"/>
        <v>1.690983917855287E-4</v>
      </c>
      <c r="V10" s="5">
        <f>+claims!D10</f>
        <v>0</v>
      </c>
      <c r="W10" s="5">
        <f>+claims!E10</f>
        <v>0</v>
      </c>
      <c r="X10" s="5">
        <f>+claims!F10</f>
        <v>0</v>
      </c>
      <c r="Z10" s="14">
        <f t="shared" si="4"/>
        <v>0</v>
      </c>
      <c r="AA10" s="14">
        <f t="shared" si="7"/>
        <v>0</v>
      </c>
      <c r="AB10" s="14">
        <f t="shared" si="8"/>
        <v>0</v>
      </c>
      <c r="AD10" s="14">
        <f t="shared" si="5"/>
        <v>0</v>
      </c>
    </row>
    <row r="11" spans="1:31">
      <c r="A11" s="1" t="s">
        <v>17</v>
      </c>
      <c r="B11" s="1" t="s">
        <v>18</v>
      </c>
      <c r="C11" s="75">
        <v>81.2</v>
      </c>
      <c r="D11" s="76">
        <v>82.1</v>
      </c>
      <c r="E11" s="76">
        <v>80.900000000000006</v>
      </c>
      <c r="F11" s="76">
        <v>79.900000000000006</v>
      </c>
      <c r="G11" s="9">
        <f t="shared" si="0"/>
        <v>81.025000000000006</v>
      </c>
      <c r="H11" s="75">
        <v>81.5</v>
      </c>
      <c r="I11" s="76">
        <v>82</v>
      </c>
      <c r="J11" s="76">
        <v>82</v>
      </c>
      <c r="K11" s="76">
        <v>79.3</v>
      </c>
      <c r="L11" s="9">
        <f t="shared" si="1"/>
        <v>81.2</v>
      </c>
      <c r="M11" s="75">
        <v>79.8</v>
      </c>
      <c r="N11" s="76">
        <v>81.5</v>
      </c>
      <c r="O11" s="76">
        <v>80</v>
      </c>
      <c r="P11" s="76">
        <v>77.099999999999994</v>
      </c>
      <c r="Q11" s="9">
        <f t="shared" si="6"/>
        <v>79.599999999999994</v>
      </c>
      <c r="R11" s="8">
        <f t="shared" si="2"/>
        <v>80.370833333333337</v>
      </c>
      <c r="T11" s="14">
        <f t="shared" si="3"/>
        <v>4.2804972167336788E-4</v>
      </c>
      <c r="V11" s="5">
        <f>+claims!D11</f>
        <v>1</v>
      </c>
      <c r="W11" s="5">
        <f>+claims!E11</f>
        <v>0</v>
      </c>
      <c r="X11" s="5">
        <f>+claims!F11</f>
        <v>0</v>
      </c>
      <c r="Z11" s="14">
        <f t="shared" si="4"/>
        <v>0.01</v>
      </c>
      <c r="AA11" s="14">
        <f t="shared" si="7"/>
        <v>0</v>
      </c>
      <c r="AB11" s="14">
        <f t="shared" si="8"/>
        <v>0</v>
      </c>
      <c r="AD11" s="14">
        <f t="shared" si="5"/>
        <v>1.6666666666666668E-3</v>
      </c>
    </row>
    <row r="12" spans="1:31">
      <c r="A12" s="1" t="s">
        <v>19</v>
      </c>
      <c r="B12" s="1" t="s">
        <v>20</v>
      </c>
      <c r="C12" s="75">
        <v>20</v>
      </c>
      <c r="D12" s="76">
        <v>19.5</v>
      </c>
      <c r="E12" s="76">
        <v>20</v>
      </c>
      <c r="F12" s="76">
        <v>30</v>
      </c>
      <c r="G12" s="9">
        <f t="shared" si="0"/>
        <v>22.375</v>
      </c>
      <c r="H12" s="75">
        <v>20.5</v>
      </c>
      <c r="I12" s="76">
        <v>20.5</v>
      </c>
      <c r="J12" s="76">
        <v>24</v>
      </c>
      <c r="K12" s="76">
        <v>33</v>
      </c>
      <c r="L12" s="9">
        <f t="shared" si="1"/>
        <v>24.5</v>
      </c>
      <c r="M12" s="75">
        <v>20.5</v>
      </c>
      <c r="N12" s="76">
        <v>20.5</v>
      </c>
      <c r="O12" s="76">
        <v>24</v>
      </c>
      <c r="P12" s="76">
        <v>32</v>
      </c>
      <c r="Q12" s="9">
        <f t="shared" si="6"/>
        <v>24.25</v>
      </c>
      <c r="R12" s="8">
        <f t="shared" si="2"/>
        <v>24.020833333333332</v>
      </c>
      <c r="T12" s="14">
        <f t="shared" si="3"/>
        <v>1.2793336333905155E-4</v>
      </c>
      <c r="V12" s="5">
        <f>+claims!D12</f>
        <v>0</v>
      </c>
      <c r="W12" s="5">
        <f>+claims!E12</f>
        <v>0</v>
      </c>
      <c r="X12" s="5">
        <f>+claims!F12</f>
        <v>0</v>
      </c>
      <c r="Z12" s="14">
        <f t="shared" si="4"/>
        <v>0</v>
      </c>
      <c r="AA12" s="14">
        <f t="shared" si="7"/>
        <v>0</v>
      </c>
      <c r="AB12" s="14">
        <f t="shared" si="8"/>
        <v>0</v>
      </c>
      <c r="AD12" s="14">
        <f t="shared" si="5"/>
        <v>0</v>
      </c>
    </row>
    <row r="13" spans="1:31">
      <c r="A13" s="1" t="s">
        <v>21</v>
      </c>
      <c r="B13" s="1" t="s">
        <v>22</v>
      </c>
      <c r="C13" s="75">
        <v>67.2</v>
      </c>
      <c r="D13" s="76">
        <v>68</v>
      </c>
      <c r="E13" s="76">
        <v>67.400000000000006</v>
      </c>
      <c r="F13" s="76">
        <v>64.2</v>
      </c>
      <c r="G13" s="9">
        <f t="shared" si="0"/>
        <v>66.7</v>
      </c>
      <c r="H13" s="75">
        <v>66.3</v>
      </c>
      <c r="I13" s="76">
        <v>68.7</v>
      </c>
      <c r="J13" s="76">
        <v>68.400000000000006</v>
      </c>
      <c r="K13" s="76">
        <v>62.8</v>
      </c>
      <c r="L13" s="9">
        <f t="shared" si="1"/>
        <v>66.55</v>
      </c>
      <c r="M13" s="75">
        <v>65</v>
      </c>
      <c r="N13" s="76">
        <v>64</v>
      </c>
      <c r="O13" s="76">
        <v>63.4</v>
      </c>
      <c r="P13" s="76">
        <v>62.9</v>
      </c>
      <c r="Q13" s="9">
        <f t="shared" si="6"/>
        <v>63.825000000000003</v>
      </c>
      <c r="R13" s="8">
        <f t="shared" si="2"/>
        <v>65.212500000000006</v>
      </c>
      <c r="T13" s="14">
        <f t="shared" si="3"/>
        <v>3.4731744486027685E-4</v>
      </c>
      <c r="V13" s="5">
        <f>+claims!D13</f>
        <v>0</v>
      </c>
      <c r="W13" s="5">
        <f>+claims!E13</f>
        <v>0</v>
      </c>
      <c r="X13" s="5">
        <f>+claims!F13</f>
        <v>0</v>
      </c>
      <c r="Z13" s="14">
        <f t="shared" si="4"/>
        <v>0</v>
      </c>
      <c r="AA13" s="14">
        <f t="shared" si="7"/>
        <v>0</v>
      </c>
      <c r="AB13" s="14">
        <f t="shared" si="8"/>
        <v>0</v>
      </c>
      <c r="AD13" s="14">
        <f t="shared" si="5"/>
        <v>0</v>
      </c>
    </row>
    <row r="14" spans="1:31">
      <c r="A14" s="1" t="s">
        <v>23</v>
      </c>
      <c r="B14" s="1" t="s">
        <v>24</v>
      </c>
      <c r="C14" s="75">
        <v>277.10000000000002</v>
      </c>
      <c r="D14" s="76">
        <v>281.10000000000002</v>
      </c>
      <c r="E14" s="76">
        <v>280.10000000000002</v>
      </c>
      <c r="F14" s="76">
        <v>278.2</v>
      </c>
      <c r="G14" s="9">
        <f t="shared" si="0"/>
        <v>279.125</v>
      </c>
      <c r="H14" s="75">
        <v>279</v>
      </c>
      <c r="I14" s="76">
        <v>282.60000000000002</v>
      </c>
      <c r="J14" s="76">
        <v>287.10000000000002</v>
      </c>
      <c r="K14" s="76">
        <v>290.2</v>
      </c>
      <c r="L14" s="9">
        <f t="shared" si="1"/>
        <v>284.72500000000002</v>
      </c>
      <c r="M14" s="75">
        <v>304.10000000000002</v>
      </c>
      <c r="N14" s="76">
        <v>315</v>
      </c>
      <c r="O14" s="76">
        <v>315.2</v>
      </c>
      <c r="P14" s="76">
        <v>318.7</v>
      </c>
      <c r="Q14" s="9">
        <f t="shared" si="6"/>
        <v>313.25</v>
      </c>
      <c r="R14" s="8">
        <f t="shared" si="2"/>
        <v>298.05416666666667</v>
      </c>
      <c r="T14" s="14">
        <f t="shared" si="3"/>
        <v>1.5874167007341501E-3</v>
      </c>
      <c r="V14" s="5">
        <f>+claims!D14</f>
        <v>0</v>
      </c>
      <c r="W14" s="5">
        <f>+claims!E14</f>
        <v>0</v>
      </c>
      <c r="X14" s="5">
        <f>+claims!F14</f>
        <v>0</v>
      </c>
      <c r="Z14" s="14">
        <f t="shared" si="4"/>
        <v>0</v>
      </c>
      <c r="AA14" s="14">
        <f t="shared" si="7"/>
        <v>0</v>
      </c>
      <c r="AB14" s="14">
        <f t="shared" si="8"/>
        <v>0</v>
      </c>
      <c r="AD14" s="14">
        <f t="shared" si="5"/>
        <v>0</v>
      </c>
    </row>
    <row r="15" spans="1:31">
      <c r="A15" s="1" t="s">
        <v>25</v>
      </c>
      <c r="B15" s="1" t="s">
        <v>26</v>
      </c>
      <c r="C15" s="75">
        <v>4</v>
      </c>
      <c r="D15" s="76">
        <v>4</v>
      </c>
      <c r="E15" s="76">
        <v>4</v>
      </c>
      <c r="F15" s="76">
        <v>4</v>
      </c>
      <c r="G15" s="9">
        <f t="shared" si="0"/>
        <v>4</v>
      </c>
      <c r="H15" s="75">
        <v>4</v>
      </c>
      <c r="I15" s="76">
        <v>4</v>
      </c>
      <c r="J15" s="76">
        <v>4</v>
      </c>
      <c r="K15" s="76">
        <v>4</v>
      </c>
      <c r="L15" s="9">
        <f t="shared" si="1"/>
        <v>4</v>
      </c>
      <c r="M15" s="75">
        <v>4</v>
      </c>
      <c r="N15" s="76">
        <v>4</v>
      </c>
      <c r="O15" s="76">
        <v>4</v>
      </c>
      <c r="P15" s="76">
        <v>4</v>
      </c>
      <c r="Q15" s="9">
        <f t="shared" si="6"/>
        <v>4</v>
      </c>
      <c r="R15" s="8">
        <f t="shared" si="2"/>
        <v>4</v>
      </c>
      <c r="T15" s="14">
        <f t="shared" si="3"/>
        <v>2.1303734398176843E-5</v>
      </c>
      <c r="V15" s="5">
        <f>+claims!D15</f>
        <v>0</v>
      </c>
      <c r="W15" s="5">
        <f>+claims!E15</f>
        <v>0</v>
      </c>
      <c r="X15" s="5">
        <f>+claims!F15</f>
        <v>0</v>
      </c>
      <c r="Z15" s="14">
        <f t="shared" si="4"/>
        <v>0</v>
      </c>
      <c r="AA15" s="14">
        <f t="shared" si="7"/>
        <v>0</v>
      </c>
      <c r="AB15" s="14">
        <f t="shared" si="8"/>
        <v>0</v>
      </c>
      <c r="AD15" s="14">
        <f t="shared" si="5"/>
        <v>0</v>
      </c>
    </row>
    <row r="16" spans="1:31">
      <c r="A16" s="1" t="s">
        <v>531</v>
      </c>
      <c r="B16" s="1" t="s">
        <v>552</v>
      </c>
      <c r="C16" s="75">
        <v>21</v>
      </c>
      <c r="D16" s="76">
        <v>21.4</v>
      </c>
      <c r="E16" s="76">
        <v>20.6</v>
      </c>
      <c r="F16" s="76">
        <v>20.399999999999999</v>
      </c>
      <c r="G16" s="9">
        <f t="shared" si="0"/>
        <v>20.85</v>
      </c>
      <c r="H16" s="75">
        <v>22.3</v>
      </c>
      <c r="I16" s="76">
        <v>23.9</v>
      </c>
      <c r="J16" s="76">
        <v>26.2</v>
      </c>
      <c r="K16" s="76">
        <v>26</v>
      </c>
      <c r="L16" s="9">
        <f t="shared" si="1"/>
        <v>24.6</v>
      </c>
      <c r="M16" s="75">
        <v>25</v>
      </c>
      <c r="N16" s="76">
        <v>24.2</v>
      </c>
      <c r="O16" s="76">
        <v>26</v>
      </c>
      <c r="P16" s="76">
        <v>24.7</v>
      </c>
      <c r="Q16" s="9">
        <f t="shared" si="6"/>
        <v>24.975000000000001</v>
      </c>
      <c r="R16" s="8">
        <f t="shared" si="2"/>
        <v>24.162500000000005</v>
      </c>
      <c r="T16" s="14">
        <f t="shared" si="3"/>
        <v>1.2868787059898702E-4</v>
      </c>
      <c r="V16" s="5">
        <f>+claims!D16</f>
        <v>0</v>
      </c>
      <c r="W16" s="5">
        <f>+claims!E16</f>
        <v>0</v>
      </c>
      <c r="X16" s="5">
        <f>+claims!F16</f>
        <v>2</v>
      </c>
      <c r="Z16" s="14">
        <f t="shared" si="4"/>
        <v>0</v>
      </c>
      <c r="AA16" s="14">
        <f t="shared" si="7"/>
        <v>0</v>
      </c>
      <c r="AB16" s="14">
        <f t="shared" si="8"/>
        <v>0.02</v>
      </c>
      <c r="AD16" s="14">
        <f t="shared" si="5"/>
        <v>0.01</v>
      </c>
    </row>
    <row r="17" spans="1:30">
      <c r="A17" s="1" t="s">
        <v>27</v>
      </c>
      <c r="B17" s="1" t="s">
        <v>501</v>
      </c>
      <c r="C17" s="75">
        <v>37</v>
      </c>
      <c r="D17" s="76">
        <v>37</v>
      </c>
      <c r="E17" s="76">
        <v>37.200000000000003</v>
      </c>
      <c r="F17" s="76">
        <v>37.5</v>
      </c>
      <c r="G17" s="9">
        <f t="shared" si="0"/>
        <v>37.174999999999997</v>
      </c>
      <c r="H17" s="75">
        <v>38.5</v>
      </c>
      <c r="I17" s="76">
        <v>39</v>
      </c>
      <c r="J17" s="76">
        <v>38.299999999999997</v>
      </c>
      <c r="K17" s="76">
        <v>40</v>
      </c>
      <c r="L17" s="9">
        <f t="shared" si="1"/>
        <v>38.950000000000003</v>
      </c>
      <c r="M17" s="75">
        <v>38.4</v>
      </c>
      <c r="N17" s="76">
        <v>37.6</v>
      </c>
      <c r="O17" s="76">
        <v>37.299999999999997</v>
      </c>
      <c r="P17" s="76">
        <v>39</v>
      </c>
      <c r="Q17" s="9">
        <f t="shared" si="6"/>
        <v>38.075000000000003</v>
      </c>
      <c r="R17" s="8">
        <f t="shared" si="2"/>
        <v>38.216666666666669</v>
      </c>
      <c r="T17" s="14">
        <f t="shared" si="3"/>
        <v>2.0353942906258126E-4</v>
      </c>
      <c r="V17" s="5">
        <f>+claims!D17</f>
        <v>0</v>
      </c>
      <c r="W17" s="5">
        <f>+claims!E17</f>
        <v>0</v>
      </c>
      <c r="X17" s="5">
        <f>+claims!F17</f>
        <v>0</v>
      </c>
      <c r="Z17" s="14">
        <f t="shared" si="4"/>
        <v>0</v>
      </c>
      <c r="AA17" s="14">
        <f t="shared" si="7"/>
        <v>0</v>
      </c>
      <c r="AB17" s="14">
        <f t="shared" si="8"/>
        <v>0</v>
      </c>
      <c r="AD17" s="14">
        <f t="shared" si="5"/>
        <v>0</v>
      </c>
    </row>
    <row r="18" spans="1:30">
      <c r="A18" s="1" t="s">
        <v>28</v>
      </c>
      <c r="B18" s="1" t="s">
        <v>502</v>
      </c>
      <c r="C18" s="75">
        <v>34.799999999999997</v>
      </c>
      <c r="D18" s="76">
        <v>34.4</v>
      </c>
      <c r="E18" s="76">
        <v>35</v>
      </c>
      <c r="F18" s="76">
        <v>35.799999999999997</v>
      </c>
      <c r="G18" s="9">
        <f t="shared" si="0"/>
        <v>35</v>
      </c>
      <c r="H18" s="75">
        <v>35.200000000000003</v>
      </c>
      <c r="I18" s="76">
        <v>35.799999999999997</v>
      </c>
      <c r="J18" s="76">
        <v>35</v>
      </c>
      <c r="K18" s="76">
        <v>34.299999999999997</v>
      </c>
      <c r="L18" s="9">
        <f t="shared" si="1"/>
        <v>35.075000000000003</v>
      </c>
      <c r="M18" s="75">
        <v>36</v>
      </c>
      <c r="N18" s="76">
        <v>36</v>
      </c>
      <c r="O18" s="76">
        <v>35.9</v>
      </c>
      <c r="P18" s="76">
        <v>36</v>
      </c>
      <c r="Q18" s="9">
        <f t="shared" si="6"/>
        <v>35.975000000000001</v>
      </c>
      <c r="R18" s="8">
        <f t="shared" si="2"/>
        <v>35.512500000000003</v>
      </c>
      <c r="T18" s="14">
        <f t="shared" si="3"/>
        <v>1.891372169538138E-4</v>
      </c>
      <c r="V18" s="5">
        <f>+claims!D18</f>
        <v>1</v>
      </c>
      <c r="W18" s="5">
        <f>+claims!E18</f>
        <v>0</v>
      </c>
      <c r="X18" s="5">
        <f>+claims!F18</f>
        <v>1</v>
      </c>
      <c r="Z18" s="14">
        <f t="shared" si="4"/>
        <v>0.01</v>
      </c>
      <c r="AA18" s="14">
        <f t="shared" si="7"/>
        <v>0</v>
      </c>
      <c r="AB18" s="14">
        <f t="shared" si="8"/>
        <v>0.01</v>
      </c>
      <c r="AD18" s="14">
        <f t="shared" si="5"/>
        <v>6.6666666666666671E-3</v>
      </c>
    </row>
    <row r="19" spans="1:30">
      <c r="A19" s="1" t="s">
        <v>29</v>
      </c>
      <c r="B19" s="1" t="s">
        <v>503</v>
      </c>
      <c r="C19" s="75">
        <v>30.4</v>
      </c>
      <c r="D19" s="76">
        <v>30.6</v>
      </c>
      <c r="E19" s="76">
        <v>31.3</v>
      </c>
      <c r="F19" s="76">
        <v>32</v>
      </c>
      <c r="G19" s="9">
        <f t="shared" si="0"/>
        <v>31.074999999999999</v>
      </c>
      <c r="H19" s="75">
        <v>32</v>
      </c>
      <c r="I19" s="76">
        <v>32</v>
      </c>
      <c r="J19" s="76">
        <v>32</v>
      </c>
      <c r="K19" s="76">
        <v>32</v>
      </c>
      <c r="L19" s="9">
        <f t="shared" si="1"/>
        <v>32</v>
      </c>
      <c r="M19" s="75">
        <v>31.9</v>
      </c>
      <c r="N19" s="76">
        <v>31.6</v>
      </c>
      <c r="O19" s="76">
        <v>32</v>
      </c>
      <c r="P19" s="76">
        <v>31.3</v>
      </c>
      <c r="Q19" s="9">
        <f t="shared" si="6"/>
        <v>31.7</v>
      </c>
      <c r="R19" s="8">
        <f t="shared" si="2"/>
        <v>31.695833333333336</v>
      </c>
      <c r="T19" s="14">
        <f t="shared" si="3"/>
        <v>1.6880990371555339E-4</v>
      </c>
      <c r="V19" s="5">
        <f>+claims!D19</f>
        <v>0</v>
      </c>
      <c r="W19" s="5">
        <f>+claims!E19</f>
        <v>0</v>
      </c>
      <c r="X19" s="5">
        <f>+claims!F19</f>
        <v>0</v>
      </c>
      <c r="Z19" s="14">
        <f t="shared" si="4"/>
        <v>0</v>
      </c>
      <c r="AA19" s="14">
        <f t="shared" si="7"/>
        <v>0</v>
      </c>
      <c r="AB19" s="14">
        <f t="shared" si="8"/>
        <v>0</v>
      </c>
      <c r="AD19" s="14">
        <f t="shared" si="5"/>
        <v>0</v>
      </c>
    </row>
    <row r="20" spans="1:30">
      <c r="A20" s="1" t="s">
        <v>30</v>
      </c>
      <c r="B20" s="1" t="s">
        <v>504</v>
      </c>
      <c r="C20" s="75">
        <v>32</v>
      </c>
      <c r="D20" s="76">
        <v>32.799999999999997</v>
      </c>
      <c r="E20" s="76">
        <v>33</v>
      </c>
      <c r="F20" s="76">
        <v>33</v>
      </c>
      <c r="G20" s="9">
        <f t="shared" si="0"/>
        <v>32.700000000000003</v>
      </c>
      <c r="H20" s="75">
        <v>33</v>
      </c>
      <c r="I20" s="76">
        <v>33.9</v>
      </c>
      <c r="J20" s="76">
        <v>33.4</v>
      </c>
      <c r="K20" s="76">
        <v>33.9</v>
      </c>
      <c r="L20" s="9">
        <f t="shared" si="1"/>
        <v>33.550000000000004</v>
      </c>
      <c r="M20" s="75">
        <v>31.3</v>
      </c>
      <c r="N20" s="76">
        <v>30.8</v>
      </c>
      <c r="O20" s="76">
        <v>35.1</v>
      </c>
      <c r="P20" s="76">
        <v>35.1</v>
      </c>
      <c r="Q20" s="9">
        <f t="shared" si="6"/>
        <v>33.075000000000003</v>
      </c>
      <c r="R20" s="8">
        <f t="shared" si="2"/>
        <v>33.170833333333341</v>
      </c>
      <c r="T20" s="14">
        <f t="shared" si="3"/>
        <v>1.7666565577488112E-4</v>
      </c>
      <c r="V20" s="5">
        <f>+claims!D20</f>
        <v>0</v>
      </c>
      <c r="W20" s="5">
        <f>+claims!E20</f>
        <v>0</v>
      </c>
      <c r="X20" s="5">
        <f>+claims!F20</f>
        <v>0</v>
      </c>
      <c r="Z20" s="14">
        <f t="shared" si="4"/>
        <v>0</v>
      </c>
      <c r="AA20" s="14">
        <f t="shared" si="7"/>
        <v>0</v>
      </c>
      <c r="AB20" s="14">
        <f t="shared" si="8"/>
        <v>0</v>
      </c>
      <c r="AD20" s="14">
        <f t="shared" si="5"/>
        <v>0</v>
      </c>
    </row>
    <row r="21" spans="1:30">
      <c r="A21" s="1" t="s">
        <v>31</v>
      </c>
      <c r="B21" s="1" t="s">
        <v>505</v>
      </c>
      <c r="C21" s="75">
        <v>57.2</v>
      </c>
      <c r="D21" s="76">
        <v>54.9</v>
      </c>
      <c r="E21" s="76">
        <v>57</v>
      </c>
      <c r="F21" s="76">
        <v>55.9</v>
      </c>
      <c r="G21" s="9">
        <f t="shared" si="0"/>
        <v>56.25</v>
      </c>
      <c r="H21" s="75">
        <v>57.2</v>
      </c>
      <c r="I21" s="76">
        <v>57.2</v>
      </c>
      <c r="J21" s="76">
        <v>57.2</v>
      </c>
      <c r="K21" s="76">
        <v>57.2</v>
      </c>
      <c r="L21" s="9">
        <f t="shared" si="1"/>
        <v>57.2</v>
      </c>
      <c r="M21" s="75">
        <v>55.9</v>
      </c>
      <c r="N21" s="75">
        <v>57.2</v>
      </c>
      <c r="O21" s="75">
        <v>57.2</v>
      </c>
      <c r="P21" s="75">
        <v>57.2</v>
      </c>
      <c r="Q21" s="9">
        <f t="shared" si="6"/>
        <v>56.875</v>
      </c>
      <c r="R21" s="8">
        <f t="shared" si="2"/>
        <v>56.879166666666663</v>
      </c>
      <c r="T21" s="14">
        <f t="shared" si="3"/>
        <v>3.0293466486407507E-4</v>
      </c>
      <c r="V21" s="5">
        <f>+claims!D21</f>
        <v>0</v>
      </c>
      <c r="W21" s="5">
        <f>+claims!E21</f>
        <v>0</v>
      </c>
      <c r="X21" s="5">
        <f>+claims!F21</f>
        <v>0</v>
      </c>
      <c r="Z21" s="14">
        <f t="shared" si="4"/>
        <v>0</v>
      </c>
      <c r="AA21" s="14">
        <f t="shared" si="7"/>
        <v>0</v>
      </c>
      <c r="AB21" s="14">
        <f t="shared" si="8"/>
        <v>0</v>
      </c>
      <c r="AD21" s="14">
        <f t="shared" si="5"/>
        <v>0</v>
      </c>
    </row>
    <row r="22" spans="1:30">
      <c r="A22" s="1" t="s">
        <v>32</v>
      </c>
      <c r="B22" s="1" t="s">
        <v>506</v>
      </c>
      <c r="C22" s="75">
        <v>15</v>
      </c>
      <c r="D22" s="76">
        <v>14.3</v>
      </c>
      <c r="E22" s="76">
        <v>14.7</v>
      </c>
      <c r="F22" s="76">
        <v>14.7</v>
      </c>
      <c r="G22" s="9">
        <f t="shared" si="0"/>
        <v>14.675000000000001</v>
      </c>
      <c r="H22" s="75">
        <v>14.7</v>
      </c>
      <c r="I22" s="76">
        <v>15</v>
      </c>
      <c r="J22" s="76">
        <v>14.8</v>
      </c>
      <c r="K22" s="76">
        <v>14</v>
      </c>
      <c r="L22" s="9">
        <f t="shared" si="1"/>
        <v>14.625</v>
      </c>
      <c r="M22" s="75">
        <v>14.8</v>
      </c>
      <c r="N22" s="76">
        <v>14.7</v>
      </c>
      <c r="O22" s="76">
        <v>15</v>
      </c>
      <c r="P22" s="76">
        <v>14.8</v>
      </c>
      <c r="Q22" s="9">
        <f t="shared" si="6"/>
        <v>14.824999999999999</v>
      </c>
      <c r="R22" s="8">
        <f t="shared" si="2"/>
        <v>14.733333333333333</v>
      </c>
      <c r="T22" s="14">
        <f t="shared" si="3"/>
        <v>7.8468755033284695E-5</v>
      </c>
      <c r="V22" s="5">
        <f>+claims!D22</f>
        <v>0</v>
      </c>
      <c r="W22" s="5">
        <f>+claims!E22</f>
        <v>0</v>
      </c>
      <c r="X22" s="5">
        <f>+claims!F22</f>
        <v>0</v>
      </c>
      <c r="Z22" s="14">
        <f t="shared" si="4"/>
        <v>0</v>
      </c>
      <c r="AA22" s="14">
        <f t="shared" si="7"/>
        <v>0</v>
      </c>
      <c r="AB22" s="14">
        <f t="shared" si="8"/>
        <v>0</v>
      </c>
      <c r="AD22" s="14">
        <f t="shared" si="5"/>
        <v>0</v>
      </c>
    </row>
    <row r="23" spans="1:30">
      <c r="A23" s="1" t="s">
        <v>33</v>
      </c>
      <c r="B23" s="1" t="s">
        <v>507</v>
      </c>
      <c r="C23" s="75">
        <v>16</v>
      </c>
      <c r="D23" s="76">
        <v>16.2</v>
      </c>
      <c r="E23" s="76">
        <v>17</v>
      </c>
      <c r="F23" s="76">
        <v>17</v>
      </c>
      <c r="G23" s="9">
        <f t="shared" si="0"/>
        <v>16.55</v>
      </c>
      <c r="H23" s="75">
        <v>17</v>
      </c>
      <c r="I23" s="76">
        <v>17</v>
      </c>
      <c r="J23" s="76">
        <v>17</v>
      </c>
      <c r="K23" s="76">
        <v>17.3</v>
      </c>
      <c r="L23" s="9">
        <f t="shared" si="1"/>
        <v>17.074999999999999</v>
      </c>
      <c r="M23" s="75">
        <v>18</v>
      </c>
      <c r="N23" s="76">
        <v>18</v>
      </c>
      <c r="O23" s="76">
        <v>17.5</v>
      </c>
      <c r="P23" s="76">
        <v>18</v>
      </c>
      <c r="Q23" s="9">
        <f t="shared" si="6"/>
        <v>17.875</v>
      </c>
      <c r="R23" s="8">
        <f t="shared" si="2"/>
        <v>17.387499999999999</v>
      </c>
      <c r="T23" s="14">
        <f t="shared" si="3"/>
        <v>9.2604670462074961E-5</v>
      </c>
      <c r="V23" s="5">
        <f>+claims!D23</f>
        <v>0</v>
      </c>
      <c r="W23" s="5">
        <f>+claims!E23</f>
        <v>0</v>
      </c>
      <c r="X23" s="5">
        <f>+claims!F23</f>
        <v>0</v>
      </c>
      <c r="Z23" s="14">
        <f t="shared" si="4"/>
        <v>0</v>
      </c>
      <c r="AA23" s="14">
        <f t="shared" si="7"/>
        <v>0</v>
      </c>
      <c r="AB23" s="14">
        <f t="shared" si="8"/>
        <v>0</v>
      </c>
      <c r="AD23" s="14">
        <f t="shared" si="5"/>
        <v>0</v>
      </c>
    </row>
    <row r="24" spans="1:30">
      <c r="A24" s="1" t="s">
        <v>34</v>
      </c>
      <c r="B24" s="1" t="s">
        <v>508</v>
      </c>
      <c r="C24" s="75">
        <v>17.7</v>
      </c>
      <c r="D24" s="76">
        <v>17.5</v>
      </c>
      <c r="E24" s="76">
        <v>17</v>
      </c>
      <c r="F24" s="76">
        <v>17.100000000000001</v>
      </c>
      <c r="G24" s="9">
        <f t="shared" si="0"/>
        <v>17.325000000000003</v>
      </c>
      <c r="H24" s="75">
        <v>16</v>
      </c>
      <c r="I24" s="76">
        <v>17.399999999999999</v>
      </c>
      <c r="J24" s="76">
        <v>18.3</v>
      </c>
      <c r="K24" s="76">
        <v>18.399999999999999</v>
      </c>
      <c r="L24" s="9">
        <f t="shared" si="1"/>
        <v>17.524999999999999</v>
      </c>
      <c r="M24" s="75">
        <v>16.899999999999999</v>
      </c>
      <c r="N24" s="76">
        <v>17</v>
      </c>
      <c r="O24" s="76">
        <v>16.399999999999999</v>
      </c>
      <c r="P24" s="76">
        <v>16.7</v>
      </c>
      <c r="Q24" s="9">
        <f t="shared" si="6"/>
        <v>16.75</v>
      </c>
      <c r="R24" s="8">
        <f t="shared" si="2"/>
        <v>17.104166666666668</v>
      </c>
      <c r="T24" s="14">
        <f t="shared" si="3"/>
        <v>9.1095655942204112E-5</v>
      </c>
      <c r="V24" s="5">
        <f>+claims!D24</f>
        <v>0</v>
      </c>
      <c r="W24" s="5">
        <f>+claims!E24</f>
        <v>0</v>
      </c>
      <c r="X24" s="5">
        <f>+claims!F24</f>
        <v>0</v>
      </c>
      <c r="Z24" s="14">
        <f t="shared" si="4"/>
        <v>0</v>
      </c>
      <c r="AA24" s="14">
        <f t="shared" si="7"/>
        <v>0</v>
      </c>
      <c r="AB24" s="14">
        <f t="shared" si="8"/>
        <v>0</v>
      </c>
      <c r="AD24" s="14">
        <f t="shared" si="5"/>
        <v>0</v>
      </c>
    </row>
    <row r="25" spans="1:30">
      <c r="A25" s="1" t="s">
        <v>35</v>
      </c>
      <c r="B25" s="1" t="s">
        <v>509</v>
      </c>
      <c r="C25" s="75">
        <v>19</v>
      </c>
      <c r="D25" s="76">
        <v>19</v>
      </c>
      <c r="E25" s="76">
        <v>19</v>
      </c>
      <c r="F25" s="76">
        <v>19</v>
      </c>
      <c r="G25" s="9">
        <f t="shared" si="0"/>
        <v>19</v>
      </c>
      <c r="H25" s="75">
        <v>19</v>
      </c>
      <c r="I25" s="76">
        <v>19</v>
      </c>
      <c r="J25" s="76">
        <v>19</v>
      </c>
      <c r="K25" s="76">
        <v>19</v>
      </c>
      <c r="L25" s="9">
        <f t="shared" si="1"/>
        <v>19</v>
      </c>
      <c r="M25" s="75">
        <v>19</v>
      </c>
      <c r="N25" s="76">
        <v>19</v>
      </c>
      <c r="O25" s="76">
        <v>20</v>
      </c>
      <c r="P25" s="76">
        <v>20</v>
      </c>
      <c r="Q25" s="9">
        <f t="shared" si="6"/>
        <v>19.5</v>
      </c>
      <c r="R25" s="8">
        <f t="shared" si="2"/>
        <v>19.25</v>
      </c>
      <c r="T25" s="14">
        <f t="shared" si="3"/>
        <v>1.0252422179122606E-4</v>
      </c>
      <c r="V25" s="5">
        <f>+claims!D25</f>
        <v>1</v>
      </c>
      <c r="W25" s="5">
        <f>+claims!E25</f>
        <v>0</v>
      </c>
      <c r="X25" s="5">
        <f>+claims!F25</f>
        <v>0</v>
      </c>
      <c r="Z25" s="14">
        <f t="shared" si="4"/>
        <v>0.01</v>
      </c>
      <c r="AA25" s="14">
        <f t="shared" si="7"/>
        <v>0</v>
      </c>
      <c r="AB25" s="14">
        <f t="shared" si="8"/>
        <v>0</v>
      </c>
      <c r="AD25" s="14">
        <f t="shared" si="5"/>
        <v>1.6666666666666668E-3</v>
      </c>
    </row>
    <row r="26" spans="1:30">
      <c r="A26" s="1" t="s">
        <v>36</v>
      </c>
      <c r="B26" s="1" t="s">
        <v>510</v>
      </c>
      <c r="C26" s="75">
        <v>14</v>
      </c>
      <c r="D26" s="76">
        <v>15</v>
      </c>
      <c r="E26" s="76">
        <v>14</v>
      </c>
      <c r="F26" s="76">
        <v>14</v>
      </c>
      <c r="G26" s="9">
        <f t="shared" si="0"/>
        <v>14.25</v>
      </c>
      <c r="H26" s="75">
        <v>13.9</v>
      </c>
      <c r="I26" s="76">
        <v>15</v>
      </c>
      <c r="J26" s="76">
        <v>14.4</v>
      </c>
      <c r="K26" s="76">
        <v>14</v>
      </c>
      <c r="L26" s="9">
        <f t="shared" si="1"/>
        <v>14.324999999999999</v>
      </c>
      <c r="M26" s="75">
        <v>14</v>
      </c>
      <c r="N26" s="76">
        <v>14</v>
      </c>
      <c r="O26" s="76">
        <v>15</v>
      </c>
      <c r="P26" s="76">
        <v>15</v>
      </c>
      <c r="Q26" s="9">
        <f t="shared" si="6"/>
        <v>14.5</v>
      </c>
      <c r="R26" s="8">
        <f t="shared" si="2"/>
        <v>14.4</v>
      </c>
      <c r="T26" s="14">
        <f t="shared" si="3"/>
        <v>7.6693443833436643E-5</v>
      </c>
      <c r="V26" s="5">
        <f>+claims!D26</f>
        <v>0</v>
      </c>
      <c r="W26" s="5">
        <f>+claims!E26</f>
        <v>0</v>
      </c>
      <c r="X26" s="5">
        <f>+claims!F26</f>
        <v>1</v>
      </c>
      <c r="Z26" s="14">
        <f t="shared" si="4"/>
        <v>0</v>
      </c>
      <c r="AA26" s="14">
        <f t="shared" si="7"/>
        <v>0</v>
      </c>
      <c r="AB26" s="14">
        <f t="shared" si="8"/>
        <v>0.01</v>
      </c>
      <c r="AD26" s="14">
        <f t="shared" si="5"/>
        <v>5.0000000000000001E-3</v>
      </c>
    </row>
    <row r="27" spans="1:30">
      <c r="A27" s="1" t="s">
        <v>37</v>
      </c>
      <c r="B27" s="1" t="s">
        <v>511</v>
      </c>
      <c r="C27" s="75">
        <v>16.600000000000001</v>
      </c>
      <c r="D27" s="76">
        <v>17.5</v>
      </c>
      <c r="E27" s="76">
        <v>17.5</v>
      </c>
      <c r="F27" s="76">
        <v>16.5</v>
      </c>
      <c r="G27" s="9">
        <f t="shared" si="0"/>
        <v>17.024999999999999</v>
      </c>
      <c r="H27" s="75">
        <v>17.100000000000001</v>
      </c>
      <c r="I27" s="76">
        <v>17.5</v>
      </c>
      <c r="J27" s="76">
        <v>17.600000000000001</v>
      </c>
      <c r="K27" s="76">
        <v>18.600000000000001</v>
      </c>
      <c r="L27" s="9">
        <f t="shared" si="1"/>
        <v>17.700000000000003</v>
      </c>
      <c r="M27" s="75">
        <v>17.2</v>
      </c>
      <c r="N27" s="76">
        <v>17.5</v>
      </c>
      <c r="O27" s="76">
        <v>17.5</v>
      </c>
      <c r="P27" s="76">
        <v>17.5</v>
      </c>
      <c r="Q27" s="9">
        <f t="shared" si="6"/>
        <v>17.425000000000001</v>
      </c>
      <c r="R27" s="8">
        <f t="shared" si="2"/>
        <v>17.450000000000003</v>
      </c>
      <c r="T27" s="14">
        <f t="shared" si="3"/>
        <v>9.2937541312046492E-5</v>
      </c>
      <c r="V27" s="5">
        <f>+claims!D27</f>
        <v>0</v>
      </c>
      <c r="W27" s="5">
        <f>+claims!E27</f>
        <v>0</v>
      </c>
      <c r="X27" s="5">
        <f>+claims!F27</f>
        <v>0</v>
      </c>
      <c r="Z27" s="14">
        <f t="shared" si="4"/>
        <v>0</v>
      </c>
      <c r="AA27" s="14">
        <f t="shared" si="7"/>
        <v>0</v>
      </c>
      <c r="AB27" s="14">
        <f t="shared" si="8"/>
        <v>0</v>
      </c>
      <c r="AD27" s="14">
        <f t="shared" si="5"/>
        <v>0</v>
      </c>
    </row>
    <row r="28" spans="1:30">
      <c r="A28" s="1" t="s">
        <v>38</v>
      </c>
      <c r="B28" s="1" t="s">
        <v>512</v>
      </c>
      <c r="C28" s="75">
        <v>15</v>
      </c>
      <c r="D28" s="76">
        <v>13</v>
      </c>
      <c r="E28" s="76">
        <v>14</v>
      </c>
      <c r="F28" s="76">
        <v>15</v>
      </c>
      <c r="G28" s="9">
        <f t="shared" si="0"/>
        <v>14.25</v>
      </c>
      <c r="H28" s="75">
        <v>14</v>
      </c>
      <c r="I28" s="76">
        <v>14</v>
      </c>
      <c r="J28" s="76">
        <v>14</v>
      </c>
      <c r="K28" s="76">
        <v>14</v>
      </c>
      <c r="L28" s="9">
        <f t="shared" si="1"/>
        <v>14</v>
      </c>
      <c r="M28" s="75">
        <v>14</v>
      </c>
      <c r="N28" s="76">
        <v>14</v>
      </c>
      <c r="O28" s="76">
        <v>14</v>
      </c>
      <c r="P28" s="76">
        <v>14</v>
      </c>
      <c r="Q28" s="9">
        <f t="shared" si="6"/>
        <v>14</v>
      </c>
      <c r="R28" s="8">
        <f t="shared" si="2"/>
        <v>14.041666666666666</v>
      </c>
      <c r="T28" s="14">
        <f t="shared" si="3"/>
        <v>7.4784984293599962E-5</v>
      </c>
      <c r="V28" s="5">
        <f>+claims!D28</f>
        <v>0</v>
      </c>
      <c r="W28" s="5">
        <f>+claims!E28</f>
        <v>0</v>
      </c>
      <c r="X28" s="5">
        <f>+claims!F28</f>
        <v>0</v>
      </c>
      <c r="Z28" s="14">
        <f t="shared" si="4"/>
        <v>0</v>
      </c>
      <c r="AA28" s="14">
        <f t="shared" si="7"/>
        <v>0</v>
      </c>
      <c r="AB28" s="14">
        <f t="shared" si="8"/>
        <v>0</v>
      </c>
      <c r="AD28" s="14">
        <f t="shared" si="5"/>
        <v>0</v>
      </c>
    </row>
    <row r="29" spans="1:30">
      <c r="A29" s="1" t="s">
        <v>39</v>
      </c>
      <c r="B29" s="1" t="s">
        <v>513</v>
      </c>
      <c r="C29" s="75">
        <v>27.3</v>
      </c>
      <c r="D29" s="76">
        <v>29.1</v>
      </c>
      <c r="E29" s="76">
        <v>28.7</v>
      </c>
      <c r="F29" s="76">
        <v>27.9</v>
      </c>
      <c r="G29" s="9">
        <f t="shared" si="0"/>
        <v>28.25</v>
      </c>
      <c r="H29" s="75">
        <v>29</v>
      </c>
      <c r="I29" s="76">
        <v>29</v>
      </c>
      <c r="J29" s="76">
        <v>29</v>
      </c>
      <c r="K29" s="76">
        <v>28.1</v>
      </c>
      <c r="L29" s="9">
        <f t="shared" si="1"/>
        <v>28.774999999999999</v>
      </c>
      <c r="M29" s="75">
        <v>28.7</v>
      </c>
      <c r="N29" s="76">
        <v>27.9</v>
      </c>
      <c r="O29" s="76">
        <v>27.2</v>
      </c>
      <c r="P29" s="76">
        <v>27.5</v>
      </c>
      <c r="Q29" s="9">
        <f t="shared" si="6"/>
        <v>27.824999999999999</v>
      </c>
      <c r="R29" s="8">
        <f t="shared" si="2"/>
        <v>28.212499999999995</v>
      </c>
      <c r="T29" s="14">
        <f t="shared" si="3"/>
        <v>1.5025790167714101E-4</v>
      </c>
      <c r="V29" s="5">
        <f>+claims!D29</f>
        <v>0</v>
      </c>
      <c r="W29" s="5">
        <f>+claims!E29</f>
        <v>0</v>
      </c>
      <c r="X29" s="5">
        <f>+claims!F29</f>
        <v>0</v>
      </c>
      <c r="Z29" s="14">
        <f t="shared" si="4"/>
        <v>0</v>
      </c>
      <c r="AA29" s="14">
        <f t="shared" si="7"/>
        <v>0</v>
      </c>
      <c r="AB29" s="14">
        <f t="shared" si="8"/>
        <v>0</v>
      </c>
      <c r="AD29" s="14">
        <f t="shared" si="5"/>
        <v>0</v>
      </c>
    </row>
    <row r="30" spans="1:30">
      <c r="A30" s="1" t="s">
        <v>40</v>
      </c>
      <c r="B30" s="1" t="s">
        <v>514</v>
      </c>
      <c r="C30" s="75">
        <v>39.200000000000003</v>
      </c>
      <c r="D30" s="76">
        <v>39.4</v>
      </c>
      <c r="E30" s="76">
        <v>38.799999999999997</v>
      </c>
      <c r="F30" s="76">
        <v>39.200000000000003</v>
      </c>
      <c r="G30" s="9">
        <f t="shared" si="0"/>
        <v>39.15</v>
      </c>
      <c r="H30" s="75">
        <v>42.4</v>
      </c>
      <c r="I30" s="76">
        <v>41.9</v>
      </c>
      <c r="J30" s="76">
        <v>41.9</v>
      </c>
      <c r="K30" s="76">
        <v>41.2</v>
      </c>
      <c r="L30" s="9">
        <f t="shared" si="1"/>
        <v>41.849999999999994</v>
      </c>
      <c r="M30" s="75">
        <v>40.9</v>
      </c>
      <c r="N30" s="76">
        <v>40.5</v>
      </c>
      <c r="O30" s="76">
        <v>43.4</v>
      </c>
      <c r="P30" s="76">
        <v>43.5</v>
      </c>
      <c r="Q30" s="9">
        <f t="shared" si="6"/>
        <v>42.075000000000003</v>
      </c>
      <c r="R30" s="8">
        <f t="shared" si="2"/>
        <v>41.512499999999996</v>
      </c>
      <c r="T30" s="14">
        <f t="shared" si="3"/>
        <v>2.2109281855107904E-4</v>
      </c>
      <c r="V30" s="5">
        <f>+claims!D30</f>
        <v>0</v>
      </c>
      <c r="W30" s="5">
        <f>+claims!E30</f>
        <v>0</v>
      </c>
      <c r="X30" s="5">
        <f>+claims!F30</f>
        <v>0</v>
      </c>
      <c r="Z30" s="14">
        <f t="shared" si="4"/>
        <v>0</v>
      </c>
      <c r="AA30" s="14">
        <f t="shared" si="7"/>
        <v>0</v>
      </c>
      <c r="AB30" s="14">
        <f t="shared" si="8"/>
        <v>0</v>
      </c>
      <c r="AD30" s="14">
        <f t="shared" si="5"/>
        <v>0</v>
      </c>
    </row>
    <row r="31" spans="1:30">
      <c r="A31" s="1" t="s">
        <v>586</v>
      </c>
      <c r="B31" s="1" t="s">
        <v>587</v>
      </c>
      <c r="C31" s="88">
        <v>0</v>
      </c>
      <c r="D31" s="21">
        <v>0</v>
      </c>
      <c r="E31" s="21">
        <v>0</v>
      </c>
      <c r="F31" s="21">
        <v>0</v>
      </c>
      <c r="G31" s="9">
        <f>AVERAGE(C31:F31)</f>
        <v>0</v>
      </c>
      <c r="H31" s="88">
        <v>19</v>
      </c>
      <c r="I31" s="21">
        <v>19</v>
      </c>
      <c r="J31" s="21">
        <v>19</v>
      </c>
      <c r="K31" s="21">
        <v>19</v>
      </c>
      <c r="L31" s="9">
        <f t="shared" si="1"/>
        <v>19</v>
      </c>
      <c r="M31" s="88">
        <v>16</v>
      </c>
      <c r="N31" s="21">
        <v>16</v>
      </c>
      <c r="O31" s="21">
        <v>16</v>
      </c>
      <c r="P31" s="21">
        <v>16</v>
      </c>
      <c r="Q31" s="9">
        <f>AVERAGE(M31:P31)</f>
        <v>16</v>
      </c>
      <c r="R31" s="8">
        <f t="shared" si="2"/>
        <v>17.2</v>
      </c>
      <c r="T31" s="14">
        <f t="shared" si="3"/>
        <v>9.1606057912160422E-5</v>
      </c>
      <c r="V31" s="5">
        <f>+claims!D31</f>
        <v>0</v>
      </c>
      <c r="W31" s="5">
        <f>+claims!E31</f>
        <v>0</v>
      </c>
      <c r="X31" s="5">
        <f>+claims!F31</f>
        <v>0</v>
      </c>
      <c r="Z31" s="14">
        <f t="shared" si="4"/>
        <v>0</v>
      </c>
      <c r="AA31" s="14">
        <f t="shared" si="7"/>
        <v>0</v>
      </c>
      <c r="AB31" s="14">
        <f t="shared" si="8"/>
        <v>0</v>
      </c>
      <c r="AD31" s="14">
        <f t="shared" si="5"/>
        <v>0</v>
      </c>
    </row>
    <row r="32" spans="1:30">
      <c r="A32" s="1" t="s">
        <v>41</v>
      </c>
      <c r="B32" s="1" t="s">
        <v>515</v>
      </c>
      <c r="C32" s="75">
        <v>648.5</v>
      </c>
      <c r="D32" s="76">
        <v>651.9</v>
      </c>
      <c r="E32" s="76">
        <v>655.20000000000005</v>
      </c>
      <c r="F32" s="76">
        <v>654.9</v>
      </c>
      <c r="G32" s="9">
        <f t="shared" si="0"/>
        <v>652.625</v>
      </c>
      <c r="H32" s="75">
        <v>645.9</v>
      </c>
      <c r="I32" s="76">
        <v>660.8</v>
      </c>
      <c r="J32" s="76">
        <v>662.7</v>
      </c>
      <c r="K32" s="76">
        <v>663</v>
      </c>
      <c r="L32" s="9">
        <f t="shared" si="1"/>
        <v>658.09999999999991</v>
      </c>
      <c r="M32" s="75">
        <v>672.2</v>
      </c>
      <c r="N32" s="76">
        <v>671.2</v>
      </c>
      <c r="O32" s="76">
        <v>673</v>
      </c>
      <c r="P32" s="76">
        <v>674.8</v>
      </c>
      <c r="Q32" s="9">
        <f t="shared" si="6"/>
        <v>672.8</v>
      </c>
      <c r="R32" s="8">
        <f t="shared" si="2"/>
        <v>664.53749999999991</v>
      </c>
      <c r="T32" s="14">
        <f t="shared" si="3"/>
        <v>3.5392825994071107E-3</v>
      </c>
      <c r="V32" s="5">
        <f>+claims!D32</f>
        <v>0</v>
      </c>
      <c r="W32" s="5">
        <f>+claims!E32</f>
        <v>0</v>
      </c>
      <c r="X32" s="5">
        <f>+claims!F32</f>
        <v>0</v>
      </c>
      <c r="Z32" s="14">
        <f t="shared" si="4"/>
        <v>0</v>
      </c>
      <c r="AA32" s="14">
        <f t="shared" si="7"/>
        <v>0</v>
      </c>
      <c r="AB32" s="14">
        <f t="shared" si="8"/>
        <v>0</v>
      </c>
      <c r="AD32" s="14">
        <f t="shared" si="5"/>
        <v>0</v>
      </c>
    </row>
    <row r="33" spans="1:30">
      <c r="A33" s="1" t="s">
        <v>42</v>
      </c>
      <c r="B33" s="1" t="s">
        <v>43</v>
      </c>
      <c r="C33" s="75">
        <v>12.4</v>
      </c>
      <c r="D33" s="76">
        <v>13</v>
      </c>
      <c r="E33" s="76">
        <v>13</v>
      </c>
      <c r="F33" s="76">
        <v>13</v>
      </c>
      <c r="G33" s="9">
        <f t="shared" si="0"/>
        <v>12.85</v>
      </c>
      <c r="H33" s="75">
        <v>13</v>
      </c>
      <c r="I33" s="76">
        <v>12</v>
      </c>
      <c r="J33" s="76">
        <v>12</v>
      </c>
      <c r="K33" s="76">
        <v>12</v>
      </c>
      <c r="L33" s="9">
        <f t="shared" si="1"/>
        <v>12.25</v>
      </c>
      <c r="M33" s="75">
        <v>12</v>
      </c>
      <c r="N33" s="76">
        <v>13</v>
      </c>
      <c r="O33" s="76">
        <v>13</v>
      </c>
      <c r="P33" s="76">
        <v>13</v>
      </c>
      <c r="Q33" s="9">
        <f t="shared" si="6"/>
        <v>12.75</v>
      </c>
      <c r="R33" s="8">
        <f t="shared" si="2"/>
        <v>12.6</v>
      </c>
      <c r="T33" s="14">
        <f t="shared" si="3"/>
        <v>6.7106763354257047E-5</v>
      </c>
      <c r="V33" s="5">
        <f>+claims!D33</f>
        <v>0</v>
      </c>
      <c r="W33" s="5">
        <f>+claims!E33</f>
        <v>0</v>
      </c>
      <c r="X33" s="5">
        <f>+claims!F33</f>
        <v>0</v>
      </c>
      <c r="Z33" s="14">
        <f t="shared" si="4"/>
        <v>0</v>
      </c>
      <c r="AA33" s="14">
        <f t="shared" si="7"/>
        <v>0</v>
      </c>
      <c r="AB33" s="14">
        <f t="shared" si="8"/>
        <v>0</v>
      </c>
      <c r="AD33" s="14">
        <f t="shared" si="5"/>
        <v>0</v>
      </c>
    </row>
    <row r="34" spans="1:30">
      <c r="A34" s="1" t="s">
        <v>44</v>
      </c>
      <c r="B34" s="1" t="s">
        <v>45</v>
      </c>
      <c r="C34" s="75">
        <v>10</v>
      </c>
      <c r="D34" s="76">
        <v>10.9</v>
      </c>
      <c r="E34" s="76">
        <v>11.3</v>
      </c>
      <c r="F34" s="76">
        <v>10.8</v>
      </c>
      <c r="G34" s="9">
        <f t="shared" si="0"/>
        <v>10.75</v>
      </c>
      <c r="H34" s="75">
        <v>11</v>
      </c>
      <c r="I34" s="76">
        <v>11.5</v>
      </c>
      <c r="J34" s="76">
        <v>10.8</v>
      </c>
      <c r="K34" s="76">
        <v>11</v>
      </c>
      <c r="L34" s="9">
        <f t="shared" si="1"/>
        <v>11.074999999999999</v>
      </c>
      <c r="M34" s="75">
        <v>11.3</v>
      </c>
      <c r="N34" s="76">
        <v>11.3</v>
      </c>
      <c r="O34" s="76">
        <v>10.6</v>
      </c>
      <c r="P34" s="76">
        <v>11.8</v>
      </c>
      <c r="Q34" s="9">
        <f t="shared" si="6"/>
        <v>11.25</v>
      </c>
      <c r="R34" s="8">
        <f t="shared" si="2"/>
        <v>11.108333333333334</v>
      </c>
      <c r="T34" s="14">
        <f t="shared" si="3"/>
        <v>5.916224573493695E-5</v>
      </c>
      <c r="V34" s="5">
        <f>+claims!D34</f>
        <v>0</v>
      </c>
      <c r="W34" s="5">
        <f>+claims!E34</f>
        <v>0</v>
      </c>
      <c r="X34" s="5">
        <f>+claims!F34</f>
        <v>0</v>
      </c>
      <c r="Z34" s="14">
        <f t="shared" si="4"/>
        <v>0</v>
      </c>
      <c r="AA34" s="14">
        <f t="shared" si="7"/>
        <v>0</v>
      </c>
      <c r="AB34" s="14">
        <f t="shared" si="8"/>
        <v>0</v>
      </c>
      <c r="AD34" s="14">
        <f t="shared" si="5"/>
        <v>0</v>
      </c>
    </row>
    <row r="35" spans="1:30">
      <c r="A35" s="1" t="s">
        <v>46</v>
      </c>
      <c r="B35" s="1" t="s">
        <v>47</v>
      </c>
      <c r="C35" s="75">
        <v>252</v>
      </c>
      <c r="D35" s="76">
        <v>267.3</v>
      </c>
      <c r="E35" s="76">
        <v>281</v>
      </c>
      <c r="F35" s="76">
        <v>293.60000000000002</v>
      </c>
      <c r="G35" s="9">
        <f t="shared" si="0"/>
        <v>273.47500000000002</v>
      </c>
      <c r="H35" s="75">
        <v>297.10000000000002</v>
      </c>
      <c r="I35" s="76">
        <v>293.20000000000005</v>
      </c>
      <c r="J35" s="76">
        <v>299.10000000000002</v>
      </c>
      <c r="K35" s="76">
        <v>303.7</v>
      </c>
      <c r="L35" s="9">
        <f t="shared" si="1"/>
        <v>298.27500000000003</v>
      </c>
      <c r="M35" s="75">
        <f>208.8+101.2</f>
        <v>310</v>
      </c>
      <c r="N35" s="76">
        <f>213+105.6</f>
        <v>318.60000000000002</v>
      </c>
      <c r="O35" s="76">
        <f>216.2+110.6</f>
        <v>326.79999999999995</v>
      </c>
      <c r="P35" s="76">
        <f>213.8+111.4</f>
        <v>325.20000000000005</v>
      </c>
      <c r="Q35" s="9">
        <f t="shared" si="6"/>
        <v>320.14999999999998</v>
      </c>
      <c r="R35" s="8">
        <f t="shared" si="2"/>
        <v>305.07916666666665</v>
      </c>
      <c r="T35" s="14">
        <f t="shared" si="3"/>
        <v>1.6248313842709482E-3</v>
      </c>
      <c r="V35" s="5">
        <f>+claims!D35</f>
        <v>0</v>
      </c>
      <c r="W35" s="5">
        <f>+claims!E35</f>
        <v>0</v>
      </c>
      <c r="X35" s="5">
        <f>+claims!F35</f>
        <v>3</v>
      </c>
      <c r="Z35" s="14">
        <f t="shared" si="4"/>
        <v>0</v>
      </c>
      <c r="AA35" s="14">
        <f t="shared" si="7"/>
        <v>0</v>
      </c>
      <c r="AB35" s="14">
        <f t="shared" si="8"/>
        <v>9.3706075277213818E-3</v>
      </c>
      <c r="AD35" s="14">
        <f t="shared" si="5"/>
        <v>4.6853037638606909E-3</v>
      </c>
    </row>
    <row r="36" spans="1:30">
      <c r="A36" s="1" t="s">
        <v>48</v>
      </c>
      <c r="B36" s="1" t="s">
        <v>49</v>
      </c>
      <c r="C36" s="75">
        <v>3915.3</v>
      </c>
      <c r="D36" s="76">
        <v>3931.5</v>
      </c>
      <c r="E36" s="76">
        <v>3938.2</v>
      </c>
      <c r="F36" s="76">
        <v>4001.1</v>
      </c>
      <c r="G36" s="9">
        <f t="shared" si="0"/>
        <v>3946.5250000000001</v>
      </c>
      <c r="H36" s="75">
        <v>4026.8</v>
      </c>
      <c r="I36" s="76">
        <v>4105.1000000000004</v>
      </c>
      <c r="J36" s="76">
        <v>4165.8999999999996</v>
      </c>
      <c r="K36" s="76">
        <v>4231.8</v>
      </c>
      <c r="L36" s="9">
        <f t="shared" si="1"/>
        <v>4132.3999999999996</v>
      </c>
      <c r="M36" s="75">
        <v>4211</v>
      </c>
      <c r="N36" s="76">
        <v>4258.8999999999996</v>
      </c>
      <c r="O36" s="76">
        <v>4159.2</v>
      </c>
      <c r="P36" s="76">
        <v>4224.5</v>
      </c>
      <c r="Q36" s="9">
        <f t="shared" si="6"/>
        <v>4213.3999999999996</v>
      </c>
      <c r="R36" s="8">
        <f t="shared" si="2"/>
        <v>4141.9208333333327</v>
      </c>
      <c r="T36" s="14">
        <f t="shared" si="3"/>
        <v>2.2059595332902155E-2</v>
      </c>
      <c r="V36" s="5">
        <f>+claims!D36</f>
        <v>8</v>
      </c>
      <c r="W36" s="5">
        <f>+claims!E36</f>
        <v>16</v>
      </c>
      <c r="X36" s="5">
        <f>+claims!F36</f>
        <v>10</v>
      </c>
      <c r="Z36" s="14">
        <f t="shared" si="4"/>
        <v>2.0270997903218653E-3</v>
      </c>
      <c r="AA36" s="14">
        <f t="shared" si="7"/>
        <v>3.8718420288452234E-3</v>
      </c>
      <c r="AB36" s="14">
        <f t="shared" si="8"/>
        <v>2.3733801680353162E-3</v>
      </c>
      <c r="AD36" s="14">
        <f t="shared" si="5"/>
        <v>2.8151540586863768E-3</v>
      </c>
    </row>
    <row r="37" spans="1:30">
      <c r="A37" s="1" t="s">
        <v>50</v>
      </c>
      <c r="B37" s="1" t="s">
        <v>485</v>
      </c>
      <c r="C37" s="75">
        <v>390.5</v>
      </c>
      <c r="D37" s="76">
        <v>390</v>
      </c>
      <c r="E37" s="76">
        <v>391.7</v>
      </c>
      <c r="F37" s="76">
        <v>390.2</v>
      </c>
      <c r="G37" s="9">
        <f t="shared" si="0"/>
        <v>390.6</v>
      </c>
      <c r="H37" s="75">
        <v>406.4</v>
      </c>
      <c r="I37" s="76">
        <v>413</v>
      </c>
      <c r="J37" s="76">
        <v>416.3</v>
      </c>
      <c r="K37" s="76">
        <v>435</v>
      </c>
      <c r="L37" s="9">
        <f t="shared" si="1"/>
        <v>417.67500000000001</v>
      </c>
      <c r="M37" s="75">
        <v>443.8</v>
      </c>
      <c r="N37" s="76">
        <v>444</v>
      </c>
      <c r="O37" s="76">
        <v>453.6</v>
      </c>
      <c r="P37" s="76">
        <v>459.7</v>
      </c>
      <c r="Q37" s="9">
        <f t="shared" si="6"/>
        <v>450.27500000000003</v>
      </c>
      <c r="R37" s="8">
        <f t="shared" si="2"/>
        <v>429.46250000000003</v>
      </c>
      <c r="T37" s="14">
        <f t="shared" ref="T37:T70" si="9">+R37/$R$265</f>
        <v>2.2872887584942559E-3</v>
      </c>
      <c r="V37" s="5">
        <f>+claims!D37</f>
        <v>14</v>
      </c>
      <c r="W37" s="5">
        <f>+claims!E37</f>
        <v>5</v>
      </c>
      <c r="X37" s="5">
        <f>+claims!F37</f>
        <v>13</v>
      </c>
      <c r="Z37" s="14">
        <f t="shared" si="4"/>
        <v>3.5842293906810034E-2</v>
      </c>
      <c r="AA37" s="14">
        <f t="shared" si="7"/>
        <v>1.1971030107140719E-2</v>
      </c>
      <c r="AB37" s="14">
        <f t="shared" si="8"/>
        <v>2.8871245350063846E-2</v>
      </c>
      <c r="AD37" s="14">
        <f t="shared" si="5"/>
        <v>2.4399681695213837E-2</v>
      </c>
    </row>
    <row r="38" spans="1:30" s="10" customFormat="1">
      <c r="A38" s="10" t="s">
        <v>51</v>
      </c>
      <c r="B38" s="10" t="s">
        <v>52</v>
      </c>
      <c r="C38" s="75">
        <v>2463.6999999999998</v>
      </c>
      <c r="D38" s="76">
        <v>2534.4</v>
      </c>
      <c r="E38" s="76">
        <v>2580</v>
      </c>
      <c r="F38" s="76">
        <v>2680.6</v>
      </c>
      <c r="G38" s="9">
        <f t="shared" si="0"/>
        <v>2564.6750000000002</v>
      </c>
      <c r="H38" s="75">
        <v>2664.9</v>
      </c>
      <c r="I38" s="76">
        <v>2702.3</v>
      </c>
      <c r="J38" s="76">
        <v>2735</v>
      </c>
      <c r="K38" s="76">
        <v>2799.5</v>
      </c>
      <c r="L38" s="9">
        <f t="shared" si="1"/>
        <v>2725.4250000000002</v>
      </c>
      <c r="M38" s="75">
        <v>2800.5</v>
      </c>
      <c r="N38" s="76">
        <v>2853.3</v>
      </c>
      <c r="O38" s="76">
        <v>2900.6</v>
      </c>
      <c r="P38" s="76">
        <v>2953.2</v>
      </c>
      <c r="Q38" s="9">
        <f t="shared" si="6"/>
        <v>2876.8999999999996</v>
      </c>
      <c r="R38" s="8">
        <f t="shared" si="2"/>
        <v>2774.3708333333329</v>
      </c>
      <c r="T38" s="14">
        <f t="shared" si="9"/>
        <v>1.477611483884547E-2</v>
      </c>
      <c r="V38" s="5">
        <f>+claims!D38</f>
        <v>7</v>
      </c>
      <c r="W38" s="5">
        <f>+claims!E38</f>
        <v>6</v>
      </c>
      <c r="X38" s="5">
        <f>+claims!F38</f>
        <v>14</v>
      </c>
      <c r="Z38" s="14">
        <f t="shared" si="4"/>
        <v>2.7293906635343658E-3</v>
      </c>
      <c r="AA38" s="14">
        <f t="shared" si="7"/>
        <v>2.2014915104983626E-3</v>
      </c>
      <c r="AB38" s="14">
        <f t="shared" si="8"/>
        <v>4.8663491953144017E-3</v>
      </c>
      <c r="AD38" s="14">
        <f t="shared" si="5"/>
        <v>3.6219035450790493E-3</v>
      </c>
    </row>
    <row r="39" spans="1:30">
      <c r="A39" s="1" t="s">
        <v>53</v>
      </c>
      <c r="B39" s="1" t="s">
        <v>54</v>
      </c>
      <c r="C39" s="75">
        <v>736.6</v>
      </c>
      <c r="D39" s="76">
        <v>739.1</v>
      </c>
      <c r="E39" s="76">
        <v>733.9</v>
      </c>
      <c r="F39" s="76">
        <v>750.6</v>
      </c>
      <c r="G39" s="9">
        <f t="shared" si="0"/>
        <v>740.05</v>
      </c>
      <c r="H39" s="75">
        <v>753.1</v>
      </c>
      <c r="I39" s="76">
        <v>771.3</v>
      </c>
      <c r="J39" s="76">
        <v>784.5</v>
      </c>
      <c r="K39" s="76">
        <v>814.2</v>
      </c>
      <c r="L39" s="9">
        <f t="shared" si="1"/>
        <v>780.77500000000009</v>
      </c>
      <c r="M39" s="75">
        <v>811.8</v>
      </c>
      <c r="N39" s="76">
        <v>817.2</v>
      </c>
      <c r="O39" s="76">
        <v>815.5</v>
      </c>
      <c r="P39" s="76">
        <v>818.3</v>
      </c>
      <c r="Q39" s="9">
        <f t="shared" si="6"/>
        <v>815.7</v>
      </c>
      <c r="R39" s="8">
        <f t="shared" si="2"/>
        <v>791.45000000000016</v>
      </c>
      <c r="T39" s="14">
        <f t="shared" si="9"/>
        <v>4.2152101473592668E-3</v>
      </c>
      <c r="V39" s="5">
        <f>+claims!D39</f>
        <v>4</v>
      </c>
      <c r="W39" s="5">
        <f>+claims!E39</f>
        <v>6</v>
      </c>
      <c r="X39" s="5">
        <f>+claims!F39</f>
        <v>2</v>
      </c>
      <c r="Z39" s="14">
        <f t="shared" si="4"/>
        <v>5.4050401999864882E-3</v>
      </c>
      <c r="AA39" s="14">
        <f t="shared" si="7"/>
        <v>7.6846722807466933E-3</v>
      </c>
      <c r="AB39" s="14">
        <f t="shared" si="8"/>
        <v>2.45188181929631E-3</v>
      </c>
      <c r="AD39" s="14">
        <f t="shared" si="5"/>
        <v>4.6883383698948008E-3</v>
      </c>
    </row>
    <row r="40" spans="1:30">
      <c r="A40" s="1" t="s">
        <v>55</v>
      </c>
      <c r="B40" s="1" t="s">
        <v>56</v>
      </c>
      <c r="C40" s="75">
        <v>153.1</v>
      </c>
      <c r="D40" s="76">
        <v>149.6</v>
      </c>
      <c r="E40" s="76">
        <v>151.5</v>
      </c>
      <c r="F40" s="76">
        <v>157</v>
      </c>
      <c r="G40" s="9">
        <f t="shared" si="0"/>
        <v>152.80000000000001</v>
      </c>
      <c r="H40" s="75">
        <v>153.60000000000002</v>
      </c>
      <c r="I40" s="76">
        <v>155.80000000000001</v>
      </c>
      <c r="J40" s="76">
        <v>156.19999999999999</v>
      </c>
      <c r="K40" s="76">
        <v>163.70000000000002</v>
      </c>
      <c r="L40" s="9">
        <f t="shared" si="1"/>
        <v>157.32500000000002</v>
      </c>
      <c r="M40" s="75">
        <v>169.2</v>
      </c>
      <c r="N40" s="76">
        <v>168.7</v>
      </c>
      <c r="O40" s="76">
        <v>166.5</v>
      </c>
      <c r="P40" s="76">
        <v>164.9</v>
      </c>
      <c r="Q40" s="9">
        <f t="shared" si="6"/>
        <v>167.32499999999999</v>
      </c>
      <c r="R40" s="8">
        <f t="shared" si="2"/>
        <v>161.57083333333333</v>
      </c>
      <c r="T40" s="14">
        <f t="shared" si="9"/>
        <v>8.6051552995635773E-4</v>
      </c>
      <c r="V40" s="5">
        <f>+claims!D40</f>
        <v>1</v>
      </c>
      <c r="W40" s="5">
        <f>+claims!E40</f>
        <v>2</v>
      </c>
      <c r="X40" s="5">
        <f>+claims!F40</f>
        <v>2</v>
      </c>
      <c r="Z40" s="14">
        <f t="shared" si="4"/>
        <v>6.5445026178010462E-3</v>
      </c>
      <c r="AA40" s="14">
        <f t="shared" si="7"/>
        <v>1.2712537740346416E-2</v>
      </c>
      <c r="AB40" s="14">
        <f t="shared" si="8"/>
        <v>1.1952786493351263E-2</v>
      </c>
      <c r="AD40" s="14">
        <f t="shared" si="5"/>
        <v>1.1304656263091276E-2</v>
      </c>
    </row>
    <row r="41" spans="1:30">
      <c r="A41" s="1" t="s">
        <v>57</v>
      </c>
      <c r="B41" s="1" t="s">
        <v>58</v>
      </c>
      <c r="C41" s="75">
        <v>198.1</v>
      </c>
      <c r="D41" s="76">
        <v>198.5</v>
      </c>
      <c r="E41" s="76">
        <v>199.3</v>
      </c>
      <c r="F41" s="76">
        <v>206</v>
      </c>
      <c r="G41" s="9">
        <f t="shared" si="0"/>
        <v>200.47500000000002</v>
      </c>
      <c r="H41" s="75">
        <v>206.9</v>
      </c>
      <c r="I41" s="76">
        <v>217.3</v>
      </c>
      <c r="J41" s="76">
        <v>239.2</v>
      </c>
      <c r="K41" s="76">
        <v>257.10000000000002</v>
      </c>
      <c r="L41" s="9">
        <f t="shared" si="1"/>
        <v>230.12500000000003</v>
      </c>
      <c r="M41" s="75">
        <v>263.3</v>
      </c>
      <c r="N41" s="76">
        <v>267.10000000000002</v>
      </c>
      <c r="O41" s="76">
        <v>269.10000000000002</v>
      </c>
      <c r="P41" s="76">
        <v>272.60000000000002</v>
      </c>
      <c r="Q41" s="9">
        <f t="shared" si="6"/>
        <v>268.02500000000003</v>
      </c>
      <c r="R41" s="8">
        <f t="shared" si="2"/>
        <v>244.13333333333335</v>
      </c>
      <c r="T41" s="14">
        <f t="shared" si="9"/>
        <v>1.3002379227687268E-3</v>
      </c>
      <c r="V41" s="5">
        <f>+claims!D41</f>
        <v>0</v>
      </c>
      <c r="W41" s="5">
        <f>+claims!E41</f>
        <v>0</v>
      </c>
      <c r="X41" s="5">
        <f>+claims!F41</f>
        <v>2</v>
      </c>
      <c r="Z41" s="14">
        <f t="shared" si="4"/>
        <v>0</v>
      </c>
      <c r="AA41" s="14">
        <f t="shared" si="7"/>
        <v>0</v>
      </c>
      <c r="AB41" s="14">
        <f t="shared" si="8"/>
        <v>7.4619904859621299E-3</v>
      </c>
      <c r="AD41" s="14">
        <f t="shared" si="5"/>
        <v>3.7309952429810649E-3</v>
      </c>
    </row>
    <row r="42" spans="1:30">
      <c r="A42" s="1" t="s">
        <v>59</v>
      </c>
      <c r="B42" s="1" t="s">
        <v>60</v>
      </c>
      <c r="C42" s="75">
        <v>175</v>
      </c>
      <c r="D42" s="76">
        <v>174</v>
      </c>
      <c r="E42" s="76">
        <v>174.4</v>
      </c>
      <c r="F42" s="76">
        <v>176</v>
      </c>
      <c r="G42" s="9">
        <f t="shared" si="0"/>
        <v>174.85</v>
      </c>
      <c r="H42" s="75">
        <v>178.3</v>
      </c>
      <c r="I42" s="76">
        <v>184.1</v>
      </c>
      <c r="J42" s="76">
        <v>182.2</v>
      </c>
      <c r="K42" s="76">
        <v>194.9</v>
      </c>
      <c r="L42" s="9">
        <f t="shared" si="1"/>
        <v>184.87499999999997</v>
      </c>
      <c r="M42" s="75">
        <v>183.9</v>
      </c>
      <c r="N42" s="76">
        <v>189</v>
      </c>
      <c r="O42" s="76">
        <v>191</v>
      </c>
      <c r="P42" s="76">
        <v>198.6</v>
      </c>
      <c r="Q42" s="9">
        <f t="shared" si="6"/>
        <v>190.625</v>
      </c>
      <c r="R42" s="8">
        <f t="shared" si="2"/>
        <v>186.07916666666665</v>
      </c>
      <c r="T42" s="14">
        <f t="shared" si="9"/>
        <v>9.9104528592518703E-4</v>
      </c>
      <c r="V42" s="5">
        <f>+claims!D42</f>
        <v>1</v>
      </c>
      <c r="W42" s="5">
        <f>+claims!E42</f>
        <v>0</v>
      </c>
      <c r="X42" s="5">
        <f>+claims!F42</f>
        <v>0</v>
      </c>
      <c r="Z42" s="14">
        <f t="shared" si="4"/>
        <v>5.7191878753217046E-3</v>
      </c>
      <c r="AA42" s="14">
        <f t="shared" si="7"/>
        <v>0</v>
      </c>
      <c r="AB42" s="14">
        <f t="shared" si="8"/>
        <v>0</v>
      </c>
      <c r="AD42" s="14">
        <f t="shared" si="5"/>
        <v>9.531979792202841E-4</v>
      </c>
    </row>
    <row r="43" spans="1:30">
      <c r="A43" s="1" t="s">
        <v>61</v>
      </c>
      <c r="B43" s="1" t="s">
        <v>516</v>
      </c>
      <c r="C43" s="75">
        <v>78.3</v>
      </c>
      <c r="D43" s="76">
        <v>80.3</v>
      </c>
      <c r="E43" s="76">
        <v>78.3</v>
      </c>
      <c r="F43" s="76">
        <v>80.3</v>
      </c>
      <c r="G43" s="9">
        <f t="shared" si="0"/>
        <v>79.3</v>
      </c>
      <c r="H43" s="75">
        <v>81.3</v>
      </c>
      <c r="I43" s="76">
        <v>85.3</v>
      </c>
      <c r="J43" s="76">
        <v>82.3</v>
      </c>
      <c r="K43" s="76">
        <v>84.3</v>
      </c>
      <c r="L43" s="9">
        <f t="shared" si="1"/>
        <v>83.3</v>
      </c>
      <c r="M43" s="75">
        <v>85.3</v>
      </c>
      <c r="N43" s="76">
        <v>85.3</v>
      </c>
      <c r="O43" s="76">
        <v>84.3</v>
      </c>
      <c r="P43" s="76">
        <v>86.3</v>
      </c>
      <c r="Q43" s="9">
        <f t="shared" si="6"/>
        <v>85.3</v>
      </c>
      <c r="R43" s="8">
        <f t="shared" si="2"/>
        <v>83.633333333333326</v>
      </c>
      <c r="T43" s="14">
        <f t="shared" si="9"/>
        <v>4.4542558004188079E-4</v>
      </c>
      <c r="V43" s="5">
        <f>+claims!D43</f>
        <v>0</v>
      </c>
      <c r="W43" s="5">
        <f>+claims!E43</f>
        <v>0</v>
      </c>
      <c r="X43" s="5">
        <f>+claims!F43</f>
        <v>0</v>
      </c>
      <c r="Z43" s="14">
        <f t="shared" si="4"/>
        <v>0</v>
      </c>
      <c r="AA43" s="14">
        <f t="shared" si="7"/>
        <v>0</v>
      </c>
      <c r="AB43" s="14">
        <f t="shared" si="8"/>
        <v>0</v>
      </c>
      <c r="AD43" s="14">
        <f t="shared" si="5"/>
        <v>0</v>
      </c>
    </row>
    <row r="44" spans="1:30">
      <c r="A44" s="1" t="s">
        <v>62</v>
      </c>
      <c r="B44" s="1" t="s">
        <v>63</v>
      </c>
      <c r="C44" s="75">
        <v>213.4</v>
      </c>
      <c r="D44" s="76">
        <v>212.5</v>
      </c>
      <c r="E44" s="76">
        <v>220.4</v>
      </c>
      <c r="F44" s="76">
        <v>225.7</v>
      </c>
      <c r="G44" s="9">
        <f t="shared" si="0"/>
        <v>218</v>
      </c>
      <c r="H44" s="75">
        <v>232.2</v>
      </c>
      <c r="I44" s="76">
        <v>240.1</v>
      </c>
      <c r="J44" s="76">
        <v>254</v>
      </c>
      <c r="K44" s="76">
        <v>250.4</v>
      </c>
      <c r="L44" s="9">
        <f t="shared" si="1"/>
        <v>244.17499999999998</v>
      </c>
      <c r="M44" s="75">
        <v>247.9</v>
      </c>
      <c r="N44" s="76">
        <v>254.4</v>
      </c>
      <c r="O44" s="76">
        <v>255.3</v>
      </c>
      <c r="P44" s="76">
        <v>256.89999999999998</v>
      </c>
      <c r="Q44" s="9">
        <f t="shared" si="6"/>
        <v>253.625</v>
      </c>
      <c r="R44" s="8">
        <f t="shared" si="2"/>
        <v>244.53749999999999</v>
      </c>
      <c r="T44" s="14">
        <f t="shared" si="9"/>
        <v>1.3023904875985423E-3</v>
      </c>
      <c r="V44" s="5">
        <f>+claims!D44</f>
        <v>0</v>
      </c>
      <c r="W44" s="5">
        <f>+claims!E44</f>
        <v>1</v>
      </c>
      <c r="X44" s="5">
        <f>+claims!F44</f>
        <v>1</v>
      </c>
      <c r="Z44" s="14">
        <f t="shared" si="4"/>
        <v>0</v>
      </c>
      <c r="AA44" s="14">
        <f t="shared" si="7"/>
        <v>4.0954233643902939E-3</v>
      </c>
      <c r="AB44" s="14">
        <f t="shared" si="8"/>
        <v>3.9428289797930017E-3</v>
      </c>
      <c r="AD44" s="14">
        <f t="shared" si="5"/>
        <v>3.3365556113599316E-3</v>
      </c>
    </row>
    <row r="45" spans="1:30">
      <c r="A45" s="1" t="s">
        <v>64</v>
      </c>
      <c r="B45" s="1" t="s">
        <v>517</v>
      </c>
      <c r="C45" s="75">
        <v>4674</v>
      </c>
      <c r="D45" s="76">
        <v>4655.7</v>
      </c>
      <c r="E45" s="76">
        <v>4761.1000000000004</v>
      </c>
      <c r="F45" s="76">
        <v>4710.5</v>
      </c>
      <c r="G45" s="9">
        <f t="shared" si="0"/>
        <v>4700.3250000000007</v>
      </c>
      <c r="H45" s="75">
        <v>4670.5</v>
      </c>
      <c r="I45" s="76">
        <v>4671.8</v>
      </c>
      <c r="J45" s="76">
        <v>4675.5</v>
      </c>
      <c r="K45" s="76">
        <v>4701.2</v>
      </c>
      <c r="L45" s="9">
        <f t="shared" si="1"/>
        <v>4679.75</v>
      </c>
      <c r="M45" s="75">
        <v>4673.3</v>
      </c>
      <c r="N45" s="76">
        <v>4674.1000000000004</v>
      </c>
      <c r="O45" s="76">
        <v>4643.8</v>
      </c>
      <c r="P45" s="76">
        <v>4654.1000000000004</v>
      </c>
      <c r="Q45" s="9">
        <f t="shared" si="6"/>
        <v>4661.3250000000007</v>
      </c>
      <c r="R45" s="8">
        <f t="shared" si="2"/>
        <v>4673.9666666666672</v>
      </c>
      <c r="T45" s="14">
        <f t="shared" si="9"/>
        <v>2.4893236113149659E-2</v>
      </c>
      <c r="V45" s="5">
        <f>+claims!D45</f>
        <v>25</v>
      </c>
      <c r="W45" s="5">
        <f>+claims!E45</f>
        <v>28</v>
      </c>
      <c r="X45" s="5">
        <f>+claims!F45</f>
        <v>29</v>
      </c>
      <c r="Z45" s="14">
        <f t="shared" si="4"/>
        <v>5.318781148112098E-3</v>
      </c>
      <c r="AA45" s="14">
        <f t="shared" si="7"/>
        <v>5.9832255996581018E-3</v>
      </c>
      <c r="AB45" s="14">
        <f t="shared" si="8"/>
        <v>6.2214070033735037E-3</v>
      </c>
      <c r="AD45" s="14">
        <f t="shared" si="5"/>
        <v>5.9915755595914694E-3</v>
      </c>
    </row>
    <row r="46" spans="1:30">
      <c r="A46" s="1" t="s">
        <v>538</v>
      </c>
      <c r="B46" s="1" t="s">
        <v>539</v>
      </c>
      <c r="C46" s="75">
        <v>9</v>
      </c>
      <c r="D46" s="76">
        <v>6</v>
      </c>
      <c r="E46" s="76">
        <v>7</v>
      </c>
      <c r="F46" s="76">
        <v>9</v>
      </c>
      <c r="G46" s="9">
        <f t="shared" si="0"/>
        <v>7.75</v>
      </c>
      <c r="H46" s="75">
        <v>9</v>
      </c>
      <c r="I46" s="76">
        <v>9</v>
      </c>
      <c r="J46" s="76">
        <v>8</v>
      </c>
      <c r="K46" s="76">
        <v>8</v>
      </c>
      <c r="L46" s="9">
        <f t="shared" si="1"/>
        <v>8.5</v>
      </c>
      <c r="M46" s="75">
        <v>9</v>
      </c>
      <c r="N46" s="76">
        <v>8</v>
      </c>
      <c r="O46" s="76">
        <v>8</v>
      </c>
      <c r="P46" s="76">
        <v>9</v>
      </c>
      <c r="Q46" s="9">
        <f t="shared" si="6"/>
        <v>8.5</v>
      </c>
      <c r="R46" s="8">
        <f t="shared" si="2"/>
        <v>8.375</v>
      </c>
      <c r="T46" s="14">
        <f t="shared" si="9"/>
        <v>4.4604693896182763E-5</v>
      </c>
      <c r="V46" s="5">
        <f>+claims!D46</f>
        <v>0</v>
      </c>
      <c r="W46" s="5">
        <f>+claims!E46</f>
        <v>0</v>
      </c>
      <c r="X46" s="5">
        <f>+claims!F46</f>
        <v>0</v>
      </c>
      <c r="Z46" s="14">
        <f t="shared" si="4"/>
        <v>0</v>
      </c>
      <c r="AA46" s="14">
        <f t="shared" si="7"/>
        <v>0</v>
      </c>
      <c r="AB46" s="14">
        <f t="shared" si="8"/>
        <v>0</v>
      </c>
      <c r="AD46" s="14">
        <f t="shared" si="5"/>
        <v>0</v>
      </c>
    </row>
    <row r="47" spans="1:30">
      <c r="A47" s="1" t="s">
        <v>65</v>
      </c>
      <c r="B47" s="1" t="s">
        <v>66</v>
      </c>
      <c r="C47" s="75">
        <v>151</v>
      </c>
      <c r="D47" s="76">
        <v>159</v>
      </c>
      <c r="E47" s="76">
        <v>157</v>
      </c>
      <c r="F47" s="76">
        <v>161</v>
      </c>
      <c r="G47" s="9">
        <f t="shared" si="0"/>
        <v>157</v>
      </c>
      <c r="H47" s="75">
        <v>162</v>
      </c>
      <c r="I47" s="76">
        <v>163</v>
      </c>
      <c r="J47" s="76">
        <v>162</v>
      </c>
      <c r="K47" s="76">
        <v>161</v>
      </c>
      <c r="L47" s="9">
        <f t="shared" si="1"/>
        <v>162</v>
      </c>
      <c r="M47" s="75">
        <v>158</v>
      </c>
      <c r="N47" s="76">
        <v>157</v>
      </c>
      <c r="O47" s="76">
        <v>150</v>
      </c>
      <c r="P47" s="76">
        <v>151</v>
      </c>
      <c r="Q47" s="9">
        <f t="shared" si="6"/>
        <v>154</v>
      </c>
      <c r="R47" s="8">
        <f t="shared" si="2"/>
        <v>157.16666666666666</v>
      </c>
      <c r="T47" s="14">
        <f t="shared" si="9"/>
        <v>8.3705923072836504E-4</v>
      </c>
      <c r="V47" s="5">
        <f>+claims!D47</f>
        <v>0</v>
      </c>
      <c r="W47" s="5">
        <f>+claims!E47</f>
        <v>0</v>
      </c>
      <c r="X47" s="5">
        <f>+claims!F47</f>
        <v>0</v>
      </c>
      <c r="Z47" s="14">
        <f t="shared" si="4"/>
        <v>0</v>
      </c>
      <c r="AA47" s="14">
        <f t="shared" si="7"/>
        <v>0</v>
      </c>
      <c r="AB47" s="14">
        <f t="shared" si="8"/>
        <v>0</v>
      </c>
      <c r="AD47" s="14">
        <f t="shared" si="5"/>
        <v>0</v>
      </c>
    </row>
    <row r="48" spans="1:30">
      <c r="A48" s="1" t="s">
        <v>67</v>
      </c>
      <c r="B48" s="1" t="s">
        <v>68</v>
      </c>
      <c r="C48" s="75">
        <v>340</v>
      </c>
      <c r="D48" s="76">
        <v>344</v>
      </c>
      <c r="E48" s="76">
        <v>347</v>
      </c>
      <c r="F48" s="76">
        <v>364</v>
      </c>
      <c r="G48" s="9">
        <f t="shared" si="0"/>
        <v>348.75</v>
      </c>
      <c r="H48" s="75">
        <v>360</v>
      </c>
      <c r="I48" s="76">
        <v>364</v>
      </c>
      <c r="J48" s="76">
        <v>360</v>
      </c>
      <c r="K48" s="76">
        <v>356</v>
      </c>
      <c r="L48" s="9">
        <f t="shared" si="1"/>
        <v>360</v>
      </c>
      <c r="M48" s="75">
        <v>353</v>
      </c>
      <c r="N48" s="76">
        <v>352</v>
      </c>
      <c r="O48" s="76">
        <v>354</v>
      </c>
      <c r="P48" s="76">
        <v>344</v>
      </c>
      <c r="Q48" s="9">
        <f t="shared" si="6"/>
        <v>350.75</v>
      </c>
      <c r="R48" s="8">
        <f t="shared" si="2"/>
        <v>353.5</v>
      </c>
      <c r="T48" s="14">
        <f t="shared" si="9"/>
        <v>1.8827175274388785E-3</v>
      </c>
      <c r="V48" s="5">
        <f>+claims!D48</f>
        <v>1</v>
      </c>
      <c r="W48" s="5">
        <f>+claims!E48</f>
        <v>0</v>
      </c>
      <c r="X48" s="5">
        <f>+claims!F48</f>
        <v>0</v>
      </c>
      <c r="Z48" s="14">
        <f t="shared" si="4"/>
        <v>2.8673835125448029E-3</v>
      </c>
      <c r="AA48" s="14">
        <f t="shared" si="7"/>
        <v>0</v>
      </c>
      <c r="AB48" s="14">
        <f t="shared" si="8"/>
        <v>0</v>
      </c>
      <c r="AD48" s="14">
        <f t="shared" si="5"/>
        <v>4.7789725209080046E-4</v>
      </c>
    </row>
    <row r="49" spans="1:30">
      <c r="A49" s="1" t="s">
        <v>69</v>
      </c>
      <c r="B49" s="1" t="s">
        <v>70</v>
      </c>
      <c r="C49" s="75">
        <v>11</v>
      </c>
      <c r="D49" s="76">
        <v>10.4</v>
      </c>
      <c r="E49" s="76">
        <v>11</v>
      </c>
      <c r="F49" s="76">
        <v>12</v>
      </c>
      <c r="G49" s="9">
        <f t="shared" si="0"/>
        <v>11.1</v>
      </c>
      <c r="H49" s="75">
        <v>11.3</v>
      </c>
      <c r="I49" s="76">
        <v>11.2</v>
      </c>
      <c r="J49" s="76">
        <v>10.9</v>
      </c>
      <c r="K49" s="76">
        <v>10.5</v>
      </c>
      <c r="L49" s="9">
        <f t="shared" si="1"/>
        <v>10.975</v>
      </c>
      <c r="M49" s="75">
        <v>11.1</v>
      </c>
      <c r="N49" s="76">
        <v>11.5</v>
      </c>
      <c r="O49" s="76">
        <v>10.9</v>
      </c>
      <c r="P49" s="76">
        <v>10.6</v>
      </c>
      <c r="Q49" s="9">
        <f t="shared" si="6"/>
        <v>11.025</v>
      </c>
      <c r="R49" s="8">
        <f t="shared" si="2"/>
        <v>11.020833333333334</v>
      </c>
      <c r="T49" s="14">
        <f t="shared" si="9"/>
        <v>5.8696226544976824E-5</v>
      </c>
      <c r="V49" s="5">
        <f>+claims!D49</f>
        <v>0</v>
      </c>
      <c r="W49" s="5">
        <f>+claims!E49</f>
        <v>0</v>
      </c>
      <c r="X49" s="5">
        <f>+claims!F49</f>
        <v>0</v>
      </c>
      <c r="Z49" s="14">
        <f t="shared" si="4"/>
        <v>0</v>
      </c>
      <c r="AA49" s="14">
        <f t="shared" si="7"/>
        <v>0</v>
      </c>
      <c r="AB49" s="14">
        <f t="shared" si="8"/>
        <v>0</v>
      </c>
      <c r="AD49" s="14">
        <f t="shared" si="5"/>
        <v>0</v>
      </c>
    </row>
    <row r="50" spans="1:30">
      <c r="A50" s="1" t="s">
        <v>71</v>
      </c>
      <c r="B50" s="1" t="s">
        <v>72</v>
      </c>
      <c r="C50" s="75">
        <v>13.6</v>
      </c>
      <c r="D50" s="76">
        <v>14</v>
      </c>
      <c r="E50" s="76">
        <v>15</v>
      </c>
      <c r="F50" s="76">
        <v>15</v>
      </c>
      <c r="G50" s="9">
        <f t="shared" si="0"/>
        <v>14.4</v>
      </c>
      <c r="H50" s="75">
        <v>14.3</v>
      </c>
      <c r="I50" s="76">
        <v>14</v>
      </c>
      <c r="J50" s="76">
        <v>14.6</v>
      </c>
      <c r="K50" s="76">
        <v>14.5</v>
      </c>
      <c r="L50" s="9">
        <f t="shared" si="1"/>
        <v>14.35</v>
      </c>
      <c r="M50" s="75">
        <v>13</v>
      </c>
      <c r="N50" s="76">
        <v>13.7</v>
      </c>
      <c r="O50" s="76">
        <v>13.6</v>
      </c>
      <c r="P50" s="76">
        <v>14.5</v>
      </c>
      <c r="Q50" s="9">
        <f t="shared" si="6"/>
        <v>13.7</v>
      </c>
      <c r="R50" s="8">
        <f t="shared" si="2"/>
        <v>14.033333333333331</v>
      </c>
      <c r="T50" s="14">
        <f t="shared" si="9"/>
        <v>7.4740601513603744E-5</v>
      </c>
      <c r="V50" s="5">
        <f>+claims!D50</f>
        <v>0</v>
      </c>
      <c r="W50" s="5">
        <f>+claims!E50</f>
        <v>0</v>
      </c>
      <c r="X50" s="5">
        <f>+claims!F50</f>
        <v>0</v>
      </c>
      <c r="Z50" s="14">
        <f t="shared" si="4"/>
        <v>0</v>
      </c>
      <c r="AA50" s="14">
        <f t="shared" si="7"/>
        <v>0</v>
      </c>
      <c r="AB50" s="14">
        <f t="shared" si="8"/>
        <v>0</v>
      </c>
      <c r="AD50" s="14">
        <f t="shared" si="5"/>
        <v>0</v>
      </c>
    </row>
    <row r="51" spans="1:30">
      <c r="A51" s="1" t="s">
        <v>73</v>
      </c>
      <c r="B51" s="1" t="s">
        <v>74</v>
      </c>
      <c r="C51" s="75">
        <v>10</v>
      </c>
      <c r="D51" s="76">
        <v>10</v>
      </c>
      <c r="E51" s="76">
        <v>10</v>
      </c>
      <c r="F51" s="76">
        <v>10</v>
      </c>
      <c r="G51" s="9">
        <f t="shared" si="0"/>
        <v>10</v>
      </c>
      <c r="H51" s="75">
        <v>10</v>
      </c>
      <c r="I51" s="76">
        <v>10.6</v>
      </c>
      <c r="J51" s="76">
        <v>11</v>
      </c>
      <c r="K51" s="76">
        <v>11</v>
      </c>
      <c r="L51" s="9">
        <f t="shared" si="1"/>
        <v>10.65</v>
      </c>
      <c r="M51" s="75">
        <v>9.6</v>
      </c>
      <c r="N51" s="76">
        <v>8.9</v>
      </c>
      <c r="O51" s="76">
        <v>10</v>
      </c>
      <c r="P51" s="76">
        <v>10</v>
      </c>
      <c r="Q51" s="9">
        <f t="shared" si="6"/>
        <v>9.625</v>
      </c>
      <c r="R51" s="8">
        <f t="shared" si="2"/>
        <v>10.029166666666667</v>
      </c>
      <c r="T51" s="14">
        <f t="shared" si="9"/>
        <v>5.3414675725428812E-5</v>
      </c>
      <c r="V51" s="5">
        <f>+claims!D51</f>
        <v>0</v>
      </c>
      <c r="W51" s="5">
        <f>+claims!E51</f>
        <v>0</v>
      </c>
      <c r="X51" s="5">
        <f>+claims!F51</f>
        <v>0</v>
      </c>
      <c r="Z51" s="14">
        <f t="shared" si="4"/>
        <v>0</v>
      </c>
      <c r="AA51" s="14">
        <f t="shared" si="7"/>
        <v>0</v>
      </c>
      <c r="AB51" s="14">
        <f t="shared" si="8"/>
        <v>0</v>
      </c>
      <c r="AD51" s="14">
        <f t="shared" si="5"/>
        <v>0</v>
      </c>
    </row>
    <row r="52" spans="1:30">
      <c r="A52" s="1" t="s">
        <v>75</v>
      </c>
      <c r="B52" s="1" t="s">
        <v>76</v>
      </c>
      <c r="C52" s="75">
        <v>24.3</v>
      </c>
      <c r="D52" s="76">
        <v>26.1</v>
      </c>
      <c r="E52" s="76">
        <v>26.3</v>
      </c>
      <c r="F52" s="76">
        <v>24.8</v>
      </c>
      <c r="G52" s="9">
        <f t="shared" si="0"/>
        <v>25.375</v>
      </c>
      <c r="H52" s="75">
        <v>25.2</v>
      </c>
      <c r="I52" s="76">
        <v>26.9</v>
      </c>
      <c r="J52" s="76">
        <v>27.9</v>
      </c>
      <c r="K52" s="76">
        <v>28.8</v>
      </c>
      <c r="L52" s="9">
        <f t="shared" si="1"/>
        <v>27.2</v>
      </c>
      <c r="M52" s="75">
        <v>28.6</v>
      </c>
      <c r="N52" s="76">
        <v>27.2</v>
      </c>
      <c r="O52" s="76">
        <v>27.8</v>
      </c>
      <c r="P52" s="76">
        <v>28</v>
      </c>
      <c r="Q52" s="9">
        <f t="shared" si="6"/>
        <v>27.9</v>
      </c>
      <c r="R52" s="8">
        <f t="shared" si="2"/>
        <v>27.245833333333334</v>
      </c>
      <c r="T52" s="14">
        <f t="shared" si="9"/>
        <v>1.4510949919758164E-4</v>
      </c>
      <c r="V52" s="5">
        <f>+claims!D52</f>
        <v>0</v>
      </c>
      <c r="W52" s="5">
        <f>+claims!E52</f>
        <v>0</v>
      </c>
      <c r="X52" s="5">
        <f>+claims!F52</f>
        <v>0</v>
      </c>
      <c r="Z52" s="14">
        <f t="shared" si="4"/>
        <v>0</v>
      </c>
      <c r="AA52" s="14">
        <f t="shared" si="7"/>
        <v>0</v>
      </c>
      <c r="AB52" s="14">
        <f t="shared" si="8"/>
        <v>0</v>
      </c>
      <c r="AD52" s="14">
        <f t="shared" si="5"/>
        <v>0</v>
      </c>
    </row>
    <row r="53" spans="1:30">
      <c r="A53" s="1" t="s">
        <v>77</v>
      </c>
      <c r="B53" s="1" t="s">
        <v>78</v>
      </c>
      <c r="C53" s="75">
        <v>8.5</v>
      </c>
      <c r="D53" s="76">
        <v>8.3000000000000007</v>
      </c>
      <c r="E53" s="76">
        <v>8.1999999999999993</v>
      </c>
      <c r="F53" s="76">
        <v>8.9</v>
      </c>
      <c r="G53" s="9">
        <f t="shared" si="0"/>
        <v>8.4749999999999996</v>
      </c>
      <c r="H53" s="75">
        <v>10.4</v>
      </c>
      <c r="I53" s="76">
        <v>11.9</v>
      </c>
      <c r="J53" s="76">
        <v>12</v>
      </c>
      <c r="K53" s="76">
        <v>11</v>
      </c>
      <c r="L53" s="9">
        <f t="shared" si="1"/>
        <v>11.324999999999999</v>
      </c>
      <c r="M53" s="75">
        <v>13</v>
      </c>
      <c r="N53" s="76">
        <v>13</v>
      </c>
      <c r="O53" s="76">
        <v>12</v>
      </c>
      <c r="P53" s="76">
        <v>13</v>
      </c>
      <c r="Q53" s="9">
        <f t="shared" si="6"/>
        <v>12.75</v>
      </c>
      <c r="R53" s="8">
        <f t="shared" si="2"/>
        <v>11.5625</v>
      </c>
      <c r="T53" s="14">
        <f t="shared" si="9"/>
        <v>6.1581107244729934E-5</v>
      </c>
      <c r="V53" s="5">
        <f>+claims!D53</f>
        <v>0</v>
      </c>
      <c r="W53" s="5">
        <f>+claims!E53</f>
        <v>0</v>
      </c>
      <c r="X53" s="5">
        <f>+claims!F53</f>
        <v>0</v>
      </c>
      <c r="Z53" s="14">
        <f t="shared" si="4"/>
        <v>0</v>
      </c>
      <c r="AA53" s="14">
        <f t="shared" si="7"/>
        <v>0</v>
      </c>
      <c r="AB53" s="14">
        <f t="shared" si="8"/>
        <v>0</v>
      </c>
      <c r="AD53" s="14">
        <f t="shared" si="5"/>
        <v>0</v>
      </c>
    </row>
    <row r="54" spans="1:30">
      <c r="A54" s="1" t="s">
        <v>79</v>
      </c>
      <c r="B54" s="1" t="s">
        <v>80</v>
      </c>
      <c r="C54" s="75">
        <v>106</v>
      </c>
      <c r="D54" s="76">
        <v>105.8</v>
      </c>
      <c r="E54" s="76">
        <v>106.6</v>
      </c>
      <c r="F54" s="76">
        <v>108.8</v>
      </c>
      <c r="G54" s="9">
        <f t="shared" si="0"/>
        <v>106.8</v>
      </c>
      <c r="H54" s="75">
        <v>109.2</v>
      </c>
      <c r="I54" s="76">
        <v>109.2</v>
      </c>
      <c r="J54" s="76">
        <v>107.2</v>
      </c>
      <c r="K54" s="76">
        <v>107.9</v>
      </c>
      <c r="L54" s="9">
        <f t="shared" si="1"/>
        <v>108.375</v>
      </c>
      <c r="M54" s="75">
        <v>107</v>
      </c>
      <c r="N54" s="76">
        <v>109.1</v>
      </c>
      <c r="O54" s="76">
        <v>108.5</v>
      </c>
      <c r="P54" s="76">
        <v>108.6</v>
      </c>
      <c r="Q54" s="9">
        <f t="shared" si="6"/>
        <v>108.30000000000001</v>
      </c>
      <c r="R54" s="8">
        <f t="shared" si="2"/>
        <v>108.075</v>
      </c>
      <c r="T54" s="14">
        <f t="shared" si="9"/>
        <v>5.7560027377074057E-4</v>
      </c>
      <c r="V54" s="5">
        <f>+claims!D54</f>
        <v>0</v>
      </c>
      <c r="W54" s="5">
        <f>+claims!E54</f>
        <v>1</v>
      </c>
      <c r="X54" s="5">
        <f>+claims!F54</f>
        <v>0</v>
      </c>
      <c r="Z54" s="14">
        <f t="shared" si="4"/>
        <v>0</v>
      </c>
      <c r="AA54" s="14">
        <f t="shared" si="7"/>
        <v>9.22722029988466E-3</v>
      </c>
      <c r="AB54" s="14">
        <f t="shared" si="8"/>
        <v>0</v>
      </c>
      <c r="AD54" s="14">
        <f t="shared" si="5"/>
        <v>3.0757400999615533E-3</v>
      </c>
    </row>
    <row r="55" spans="1:30">
      <c r="A55" s="1" t="s">
        <v>81</v>
      </c>
      <c r="B55" s="1" t="s">
        <v>82</v>
      </c>
      <c r="C55" s="75">
        <v>8</v>
      </c>
      <c r="D55" s="76">
        <v>8</v>
      </c>
      <c r="E55" s="76">
        <v>8</v>
      </c>
      <c r="F55" s="76">
        <v>8</v>
      </c>
      <c r="G55" s="9">
        <f t="shared" si="0"/>
        <v>8</v>
      </c>
      <c r="H55" s="75">
        <v>8</v>
      </c>
      <c r="I55" s="76">
        <v>8</v>
      </c>
      <c r="J55" s="76">
        <v>8</v>
      </c>
      <c r="K55" s="76">
        <v>8</v>
      </c>
      <c r="L55" s="9">
        <f t="shared" si="1"/>
        <v>8</v>
      </c>
      <c r="M55" s="75">
        <v>8</v>
      </c>
      <c r="N55" s="76">
        <v>8</v>
      </c>
      <c r="O55" s="76">
        <v>8</v>
      </c>
      <c r="P55" s="76">
        <v>8</v>
      </c>
      <c r="Q55" s="9">
        <f t="shared" si="6"/>
        <v>8</v>
      </c>
      <c r="R55" s="8">
        <f t="shared" si="2"/>
        <v>8</v>
      </c>
      <c r="T55" s="14">
        <f t="shared" si="9"/>
        <v>4.2607468796353686E-5</v>
      </c>
      <c r="V55" s="5">
        <f>+claims!D55</f>
        <v>0</v>
      </c>
      <c r="W55" s="5">
        <f>+claims!E55</f>
        <v>0</v>
      </c>
      <c r="X55" s="5">
        <f>+claims!F55</f>
        <v>0</v>
      </c>
      <c r="Z55" s="14">
        <f t="shared" si="4"/>
        <v>0</v>
      </c>
      <c r="AA55" s="14">
        <f t="shared" si="7"/>
        <v>0</v>
      </c>
      <c r="AB55" s="14">
        <f t="shared" si="8"/>
        <v>0</v>
      </c>
      <c r="AD55" s="14">
        <f t="shared" si="5"/>
        <v>0</v>
      </c>
    </row>
    <row r="56" spans="1:30">
      <c r="A56" s="1" t="s">
        <v>597</v>
      </c>
      <c r="B56" s="1" t="s">
        <v>598</v>
      </c>
      <c r="C56" s="75">
        <v>0</v>
      </c>
      <c r="D56" s="76">
        <v>0</v>
      </c>
      <c r="E56" s="76">
        <v>0</v>
      </c>
      <c r="F56" s="76">
        <v>0</v>
      </c>
      <c r="G56" s="9">
        <f t="shared" si="0"/>
        <v>0</v>
      </c>
      <c r="H56" s="75">
        <v>0</v>
      </c>
      <c r="I56" s="76">
        <v>0</v>
      </c>
      <c r="J56" s="76">
        <v>0</v>
      </c>
      <c r="K56" s="76">
        <v>0</v>
      </c>
      <c r="L56" s="9">
        <f t="shared" si="1"/>
        <v>0</v>
      </c>
      <c r="M56" s="75">
        <v>55</v>
      </c>
      <c r="N56" s="76">
        <v>55</v>
      </c>
      <c r="O56" s="76">
        <v>55</v>
      </c>
      <c r="P56" s="76">
        <v>55</v>
      </c>
      <c r="Q56" s="9">
        <f t="shared" si="6"/>
        <v>55</v>
      </c>
      <c r="R56" s="8">
        <f t="shared" si="2"/>
        <v>55</v>
      </c>
      <c r="T56" s="14">
        <f t="shared" si="9"/>
        <v>2.9292634797493158E-4</v>
      </c>
      <c r="V56" s="5">
        <f>+claims!D56</f>
        <v>0</v>
      </c>
      <c r="W56" s="5">
        <f>+claims!E56</f>
        <v>0</v>
      </c>
      <c r="X56" s="5">
        <f>+claims!F56</f>
        <v>0</v>
      </c>
      <c r="Z56" s="14">
        <f t="shared" si="4"/>
        <v>0</v>
      </c>
      <c r="AA56" s="14">
        <f t="shared" si="7"/>
        <v>0</v>
      </c>
      <c r="AB56" s="14">
        <f t="shared" si="8"/>
        <v>0</v>
      </c>
      <c r="AD56" s="89">
        <f t="shared" si="5"/>
        <v>0</v>
      </c>
    </row>
    <row r="57" spans="1:30">
      <c r="A57" s="1" t="s">
        <v>83</v>
      </c>
      <c r="B57" s="10" t="s">
        <v>542</v>
      </c>
      <c r="C57" s="75">
        <v>537</v>
      </c>
      <c r="D57" s="76">
        <v>540</v>
      </c>
      <c r="E57" s="76">
        <v>528.5</v>
      </c>
      <c r="F57" s="76">
        <v>524.70000000000005</v>
      </c>
      <c r="G57" s="9">
        <f t="shared" si="0"/>
        <v>532.54999999999995</v>
      </c>
      <c r="H57" s="75">
        <v>544.5</v>
      </c>
      <c r="I57" s="76">
        <v>559.5</v>
      </c>
      <c r="J57" s="76">
        <v>556.5</v>
      </c>
      <c r="K57" s="76">
        <v>560.79999999999995</v>
      </c>
      <c r="L57" s="9">
        <f t="shared" si="1"/>
        <v>555.32500000000005</v>
      </c>
      <c r="M57" s="75">
        <v>553.4</v>
      </c>
      <c r="N57" s="76">
        <v>568.5</v>
      </c>
      <c r="O57" s="76">
        <v>555.5</v>
      </c>
      <c r="P57" s="76">
        <v>556.5</v>
      </c>
      <c r="Q57" s="9">
        <f t="shared" si="6"/>
        <v>558.47500000000002</v>
      </c>
      <c r="R57" s="8">
        <f t="shared" si="2"/>
        <v>553.10416666666663</v>
      </c>
      <c r="T57" s="14">
        <f t="shared" si="9"/>
        <v>2.9457960652979009E-3</v>
      </c>
      <c r="V57" s="5">
        <f>+claims!D57</f>
        <v>61</v>
      </c>
      <c r="W57" s="5">
        <f>+claims!E57</f>
        <v>100</v>
      </c>
      <c r="X57" s="5">
        <f>+claims!F57</f>
        <v>90</v>
      </c>
      <c r="Z57" s="14">
        <f t="shared" si="4"/>
        <v>0.11454323537695991</v>
      </c>
      <c r="AA57" s="14">
        <f t="shared" si="7"/>
        <v>0.18007473101337054</v>
      </c>
      <c r="AB57" s="14">
        <f t="shared" si="8"/>
        <v>0.16115314024799676</v>
      </c>
      <c r="AD57" s="14">
        <f t="shared" si="5"/>
        <v>0.15969201969128188</v>
      </c>
    </row>
    <row r="58" spans="1:30">
      <c r="A58" s="1" t="s">
        <v>84</v>
      </c>
      <c r="B58" s="1" t="s">
        <v>85</v>
      </c>
      <c r="C58" s="75">
        <v>424.1</v>
      </c>
      <c r="D58" s="76">
        <v>429.3</v>
      </c>
      <c r="E58" s="76">
        <v>446.7</v>
      </c>
      <c r="F58" s="76">
        <v>434</v>
      </c>
      <c r="G58" s="9">
        <f t="shared" si="0"/>
        <v>433.52500000000003</v>
      </c>
      <c r="H58" s="75">
        <v>425.3</v>
      </c>
      <c r="I58" s="76">
        <v>419</v>
      </c>
      <c r="J58" s="76">
        <v>417.9</v>
      </c>
      <c r="K58" s="76">
        <v>419</v>
      </c>
      <c r="L58" s="9">
        <f t="shared" si="1"/>
        <v>420.29999999999995</v>
      </c>
      <c r="M58" s="75">
        <v>427.3</v>
      </c>
      <c r="N58" s="76">
        <v>438.2</v>
      </c>
      <c r="O58" s="76">
        <v>439.2</v>
      </c>
      <c r="P58" s="76">
        <v>440</v>
      </c>
      <c r="Q58" s="9">
        <f t="shared" si="6"/>
        <v>436.17500000000001</v>
      </c>
      <c r="R58" s="8">
        <f t="shared" si="2"/>
        <v>430.44166666666666</v>
      </c>
      <c r="T58" s="14">
        <f t="shared" si="9"/>
        <v>2.2925037351438091E-3</v>
      </c>
      <c r="V58" s="5">
        <f>+claims!D58</f>
        <v>2</v>
      </c>
      <c r="W58" s="5">
        <f>+claims!E58</f>
        <v>1</v>
      </c>
      <c r="X58" s="5">
        <f>+claims!F58</f>
        <v>2</v>
      </c>
      <c r="Z58" s="14">
        <f t="shared" si="4"/>
        <v>4.6133440978028944E-3</v>
      </c>
      <c r="AA58" s="14">
        <f t="shared" si="7"/>
        <v>2.3792529145848207E-3</v>
      </c>
      <c r="AB58" s="14">
        <f t="shared" si="8"/>
        <v>4.5853155270247029E-3</v>
      </c>
      <c r="AD58" s="14">
        <f t="shared" si="5"/>
        <v>3.8546327513411076E-3</v>
      </c>
    </row>
    <row r="59" spans="1:30">
      <c r="A59" s="1" t="s">
        <v>86</v>
      </c>
      <c r="B59" s="1" t="s">
        <v>87</v>
      </c>
      <c r="C59" s="75">
        <v>10142.799999999999</v>
      </c>
      <c r="D59" s="76">
        <v>10150</v>
      </c>
      <c r="E59" s="76">
        <v>10192.1</v>
      </c>
      <c r="F59" s="76">
        <v>10191.299999999999</v>
      </c>
      <c r="G59" s="9">
        <f t="shared" si="0"/>
        <v>10169.049999999999</v>
      </c>
      <c r="H59" s="75">
        <v>10231.9</v>
      </c>
      <c r="I59" s="76">
        <v>10196.5</v>
      </c>
      <c r="J59" s="76">
        <v>10360.4</v>
      </c>
      <c r="K59" s="76">
        <v>10552</v>
      </c>
      <c r="L59" s="9">
        <f t="shared" si="1"/>
        <v>10335.200000000001</v>
      </c>
      <c r="M59" s="75">
        <v>10655.1</v>
      </c>
      <c r="N59" s="76">
        <v>10756</v>
      </c>
      <c r="O59" s="76">
        <v>10823.8</v>
      </c>
      <c r="P59" s="76">
        <v>10959.1</v>
      </c>
      <c r="Q59" s="9">
        <f t="shared" si="6"/>
        <v>10798.5</v>
      </c>
      <c r="R59" s="8">
        <f t="shared" si="2"/>
        <v>10539.158333333333</v>
      </c>
      <c r="T59" s="14">
        <f t="shared" si="9"/>
        <v>5.6130857478416361E-2</v>
      </c>
      <c r="V59" s="5">
        <f>+claims!D59</f>
        <v>483</v>
      </c>
      <c r="W59" s="5">
        <f>+claims!E59</f>
        <v>487</v>
      </c>
      <c r="X59" s="5">
        <f>+claims!F59</f>
        <v>541</v>
      </c>
      <c r="Z59" s="14">
        <f t="shared" si="4"/>
        <v>4.749706216411563E-2</v>
      </c>
      <c r="AA59" s="14">
        <f t="shared" si="7"/>
        <v>4.7120520164099386E-2</v>
      </c>
      <c r="AB59" s="14">
        <f t="shared" si="8"/>
        <v>5.0099550863545859E-2</v>
      </c>
      <c r="AD59" s="14">
        <f t="shared" si="5"/>
        <v>4.8672792513825329E-2</v>
      </c>
    </row>
    <row r="60" spans="1:30">
      <c r="A60" s="1" t="s">
        <v>88</v>
      </c>
      <c r="B60" s="10" t="s">
        <v>540</v>
      </c>
      <c r="C60" s="75">
        <v>61</v>
      </c>
      <c r="D60" s="76">
        <v>62</v>
      </c>
      <c r="E60" s="76">
        <v>63.8</v>
      </c>
      <c r="F60" s="76">
        <v>65.2</v>
      </c>
      <c r="G60" s="9">
        <f t="shared" si="0"/>
        <v>63</v>
      </c>
      <c r="H60" s="75">
        <v>69.7</v>
      </c>
      <c r="I60" s="76">
        <v>74.3</v>
      </c>
      <c r="J60" s="76">
        <v>78.7</v>
      </c>
      <c r="K60" s="76">
        <v>85.1</v>
      </c>
      <c r="L60" s="9">
        <f t="shared" si="1"/>
        <v>76.949999999999989</v>
      </c>
      <c r="M60" s="75">
        <v>85</v>
      </c>
      <c r="N60" s="76">
        <v>87.9</v>
      </c>
      <c r="O60" s="76">
        <v>90</v>
      </c>
      <c r="P60" s="76">
        <v>91.6</v>
      </c>
      <c r="Q60" s="9">
        <f t="shared" si="6"/>
        <v>88.625</v>
      </c>
      <c r="R60" s="8">
        <f t="shared" si="2"/>
        <v>80.462499999999991</v>
      </c>
      <c r="T60" s="14">
        <f t="shared" si="9"/>
        <v>4.2853793225332602E-4</v>
      </c>
      <c r="V60" s="5">
        <f>+claims!D60</f>
        <v>0</v>
      </c>
      <c r="W60" s="5">
        <f>+claims!E60</f>
        <v>0</v>
      </c>
      <c r="X60" s="5">
        <f>+claims!F60</f>
        <v>1</v>
      </c>
      <c r="Z60" s="14">
        <f t="shared" si="4"/>
        <v>0</v>
      </c>
      <c r="AA60" s="14">
        <f t="shared" si="7"/>
        <v>0</v>
      </c>
      <c r="AB60" s="14">
        <f t="shared" si="8"/>
        <v>0.01</v>
      </c>
      <c r="AD60" s="14">
        <f t="shared" si="5"/>
        <v>5.0000000000000001E-3</v>
      </c>
    </row>
    <row r="61" spans="1:30">
      <c r="A61" s="1" t="s">
        <v>89</v>
      </c>
      <c r="B61" s="1" t="s">
        <v>90</v>
      </c>
      <c r="C61" s="75">
        <v>22</v>
      </c>
      <c r="D61" s="76">
        <v>23</v>
      </c>
      <c r="E61" s="76">
        <v>22</v>
      </c>
      <c r="F61" s="76">
        <v>23</v>
      </c>
      <c r="G61" s="9">
        <f t="shared" si="0"/>
        <v>22.5</v>
      </c>
      <c r="H61" s="75">
        <v>26.3</v>
      </c>
      <c r="I61" s="76">
        <v>25.1</v>
      </c>
      <c r="J61" s="76">
        <v>24.7</v>
      </c>
      <c r="K61" s="76">
        <v>25.9</v>
      </c>
      <c r="L61" s="9">
        <f t="shared" si="1"/>
        <v>25.5</v>
      </c>
      <c r="M61" s="75">
        <v>26.3</v>
      </c>
      <c r="N61" s="76">
        <v>26.3</v>
      </c>
      <c r="O61" s="76">
        <v>26.3</v>
      </c>
      <c r="P61" s="76">
        <v>26.3</v>
      </c>
      <c r="Q61" s="9">
        <f t="shared" si="6"/>
        <v>26.3</v>
      </c>
      <c r="R61" s="8">
        <f t="shared" si="2"/>
        <v>25.400000000000002</v>
      </c>
      <c r="T61" s="14">
        <f t="shared" si="9"/>
        <v>1.3527871342842296E-4</v>
      </c>
      <c r="V61" s="5">
        <f>+claims!D61</f>
        <v>0</v>
      </c>
      <c r="W61" s="5">
        <f>+claims!E61</f>
        <v>0</v>
      </c>
      <c r="X61" s="5">
        <f>+claims!F61</f>
        <v>0</v>
      </c>
      <c r="Z61" s="14">
        <f t="shared" si="4"/>
        <v>0</v>
      </c>
      <c r="AA61" s="14">
        <f t="shared" si="7"/>
        <v>0</v>
      </c>
      <c r="AB61" s="14">
        <f t="shared" si="8"/>
        <v>0</v>
      </c>
      <c r="AD61" s="14">
        <f t="shared" si="5"/>
        <v>0</v>
      </c>
    </row>
    <row r="62" spans="1:30">
      <c r="A62" s="1" t="s">
        <v>91</v>
      </c>
      <c r="B62" s="1" t="s">
        <v>92</v>
      </c>
      <c r="C62" s="75">
        <v>24.9</v>
      </c>
      <c r="D62" s="76">
        <v>25.3</v>
      </c>
      <c r="E62" s="76">
        <v>26.8</v>
      </c>
      <c r="F62" s="76">
        <v>27</v>
      </c>
      <c r="G62" s="9">
        <f t="shared" si="0"/>
        <v>26</v>
      </c>
      <c r="H62" s="75">
        <v>29.3</v>
      </c>
      <c r="I62" s="76">
        <v>31</v>
      </c>
      <c r="J62" s="76">
        <v>32</v>
      </c>
      <c r="K62" s="76">
        <v>32</v>
      </c>
      <c r="L62" s="9">
        <f t="shared" si="1"/>
        <v>31.074999999999999</v>
      </c>
      <c r="M62" s="75">
        <v>31.8</v>
      </c>
      <c r="N62" s="76">
        <v>32.700000000000003</v>
      </c>
      <c r="O62" s="76">
        <v>33</v>
      </c>
      <c r="P62" s="76">
        <v>32.6</v>
      </c>
      <c r="Q62" s="9">
        <f t="shared" si="6"/>
        <v>32.524999999999999</v>
      </c>
      <c r="R62" s="8">
        <f t="shared" si="2"/>
        <v>30.954166666666666</v>
      </c>
      <c r="T62" s="14">
        <f t="shared" si="9"/>
        <v>1.6485983629589143E-4</v>
      </c>
      <c r="V62" s="5">
        <f>+claims!D62</f>
        <v>1</v>
      </c>
      <c r="W62" s="5">
        <f>+claims!E62</f>
        <v>0</v>
      </c>
      <c r="X62" s="5">
        <f>+claims!F62</f>
        <v>0</v>
      </c>
      <c r="Z62" s="14">
        <f t="shared" si="4"/>
        <v>0.01</v>
      </c>
      <c r="AA62" s="14">
        <f t="shared" si="7"/>
        <v>0</v>
      </c>
      <c r="AB62" s="14">
        <f t="shared" si="8"/>
        <v>0</v>
      </c>
      <c r="AD62" s="14">
        <f t="shared" si="5"/>
        <v>1.6666666666666668E-3</v>
      </c>
    </row>
    <row r="63" spans="1:30">
      <c r="A63" s="1" t="s">
        <v>478</v>
      </c>
      <c r="B63" s="1" t="s">
        <v>479</v>
      </c>
      <c r="C63" s="75">
        <v>132.6</v>
      </c>
      <c r="D63" s="76">
        <v>125.6</v>
      </c>
      <c r="E63" s="76">
        <v>128.6</v>
      </c>
      <c r="F63" s="76">
        <v>137.30000000000001</v>
      </c>
      <c r="G63" s="9">
        <f t="shared" si="0"/>
        <v>131.02499999999998</v>
      </c>
      <c r="H63" s="75">
        <v>135</v>
      </c>
      <c r="I63" s="76">
        <v>132.30000000000001</v>
      </c>
      <c r="J63" s="76">
        <v>133.80000000000001</v>
      </c>
      <c r="K63" s="76">
        <v>142.4</v>
      </c>
      <c r="L63" s="9">
        <f t="shared" si="1"/>
        <v>135.875</v>
      </c>
      <c r="M63" s="75">
        <v>141.9</v>
      </c>
      <c r="N63" s="76">
        <v>145</v>
      </c>
      <c r="O63" s="76">
        <v>143.9</v>
      </c>
      <c r="P63" s="76">
        <v>139.69999999999999</v>
      </c>
      <c r="Q63" s="9">
        <f t="shared" si="6"/>
        <v>142.625</v>
      </c>
      <c r="R63" s="8">
        <f t="shared" si="2"/>
        <v>138.44166666666666</v>
      </c>
      <c r="T63" s="14">
        <f t="shared" si="9"/>
        <v>7.3733112407689972E-4</v>
      </c>
      <c r="V63" s="5">
        <f>+claims!D63</f>
        <v>1</v>
      </c>
      <c r="W63" s="5">
        <f>+claims!E63</f>
        <v>0</v>
      </c>
      <c r="X63" s="5">
        <f>+claims!F63</f>
        <v>1</v>
      </c>
      <c r="Z63" s="14">
        <f t="shared" si="4"/>
        <v>7.6321312726578914E-3</v>
      </c>
      <c r="AA63" s="14">
        <f t="shared" si="7"/>
        <v>0</v>
      </c>
      <c r="AB63" s="14">
        <f t="shared" si="8"/>
        <v>7.0113935144609993E-3</v>
      </c>
      <c r="AD63" s="14">
        <f t="shared" si="5"/>
        <v>4.7777186360068143E-3</v>
      </c>
    </row>
    <row r="64" spans="1:30">
      <c r="A64" s="1" t="s">
        <v>93</v>
      </c>
      <c r="B64" s="1" t="s">
        <v>480</v>
      </c>
      <c r="C64" s="75">
        <v>58.5</v>
      </c>
      <c r="D64" s="76">
        <v>59.8</v>
      </c>
      <c r="E64" s="76">
        <v>62.1</v>
      </c>
      <c r="F64" s="76">
        <v>62.6</v>
      </c>
      <c r="G64" s="9">
        <f t="shared" si="0"/>
        <v>60.75</v>
      </c>
      <c r="H64" s="75">
        <v>61.8</v>
      </c>
      <c r="I64" s="76">
        <v>64.7</v>
      </c>
      <c r="J64" s="76">
        <v>62.7</v>
      </c>
      <c r="K64" s="76">
        <v>63.9</v>
      </c>
      <c r="L64" s="9">
        <f t="shared" si="1"/>
        <v>63.274999999999999</v>
      </c>
      <c r="M64" s="75">
        <v>63.9</v>
      </c>
      <c r="N64" s="76">
        <v>65.099999999999994</v>
      </c>
      <c r="O64" s="76">
        <v>64.7</v>
      </c>
      <c r="P64" s="76">
        <v>68.2</v>
      </c>
      <c r="Q64" s="9">
        <f t="shared" si="6"/>
        <v>65.474999999999994</v>
      </c>
      <c r="R64" s="8">
        <f t="shared" si="2"/>
        <v>63.954166666666673</v>
      </c>
      <c r="T64" s="14">
        <f t="shared" si="9"/>
        <v>3.4061564508085039E-4</v>
      </c>
      <c r="V64" s="5">
        <f>+claims!D64</f>
        <v>0</v>
      </c>
      <c r="W64" s="5">
        <f>+claims!E64</f>
        <v>0</v>
      </c>
      <c r="X64" s="5">
        <f>+claims!F64</f>
        <v>0</v>
      </c>
      <c r="Z64" s="14">
        <f t="shared" si="4"/>
        <v>0</v>
      </c>
      <c r="AA64" s="14">
        <f t="shared" si="7"/>
        <v>0</v>
      </c>
      <c r="AB64" s="14">
        <f t="shared" si="8"/>
        <v>0</v>
      </c>
      <c r="AD64" s="14">
        <f t="shared" si="5"/>
        <v>0</v>
      </c>
    </row>
    <row r="65" spans="1:30">
      <c r="A65" s="1" t="s">
        <v>94</v>
      </c>
      <c r="B65" s="1" t="s">
        <v>95</v>
      </c>
      <c r="C65" s="75">
        <v>162.4</v>
      </c>
      <c r="D65" s="76">
        <v>166.4</v>
      </c>
      <c r="E65" s="76">
        <v>164.8</v>
      </c>
      <c r="F65" s="76">
        <v>178.1</v>
      </c>
      <c r="G65" s="9">
        <f t="shared" si="0"/>
        <v>167.92500000000001</v>
      </c>
      <c r="H65" s="75">
        <v>171.1</v>
      </c>
      <c r="I65" s="76">
        <v>176.5</v>
      </c>
      <c r="J65" s="76">
        <v>181.8</v>
      </c>
      <c r="K65" s="76">
        <v>191.8</v>
      </c>
      <c r="L65" s="9">
        <f t="shared" si="1"/>
        <v>180.3</v>
      </c>
      <c r="M65" s="75">
        <v>171.4</v>
      </c>
      <c r="N65" s="76">
        <v>192</v>
      </c>
      <c r="O65" s="76">
        <v>187.7</v>
      </c>
      <c r="P65" s="76">
        <v>191.8</v>
      </c>
      <c r="Q65" s="9">
        <f t="shared" si="6"/>
        <v>185.72499999999997</v>
      </c>
      <c r="R65" s="8">
        <f t="shared" si="2"/>
        <v>180.95000000000002</v>
      </c>
      <c r="T65" s="14">
        <f t="shared" si="9"/>
        <v>9.6372768483752507E-4</v>
      </c>
      <c r="V65" s="5">
        <f>+claims!D65</f>
        <v>0</v>
      </c>
      <c r="W65" s="5">
        <f>+claims!E65</f>
        <v>0</v>
      </c>
      <c r="X65" s="5">
        <f>+claims!F65</f>
        <v>1</v>
      </c>
      <c r="Z65" s="14">
        <f t="shared" si="4"/>
        <v>0</v>
      </c>
      <c r="AA65" s="14">
        <f t="shared" si="7"/>
        <v>0</v>
      </c>
      <c r="AB65" s="14">
        <f t="shared" si="8"/>
        <v>5.384304751648944E-3</v>
      </c>
      <c r="AD65" s="14">
        <f t="shared" si="5"/>
        <v>2.692152375824472E-3</v>
      </c>
    </row>
    <row r="66" spans="1:30">
      <c r="A66" s="1" t="s">
        <v>96</v>
      </c>
      <c r="B66" s="1" t="s">
        <v>97</v>
      </c>
      <c r="C66" s="75">
        <v>764.2</v>
      </c>
      <c r="D66" s="76">
        <v>766.5</v>
      </c>
      <c r="E66" s="76">
        <v>770.59999999999991</v>
      </c>
      <c r="F66" s="76">
        <v>789.6</v>
      </c>
      <c r="G66" s="9">
        <f t="shared" si="0"/>
        <v>772.72500000000002</v>
      </c>
      <c r="H66" s="75">
        <v>793.9</v>
      </c>
      <c r="I66" s="76">
        <v>804</v>
      </c>
      <c r="J66" s="76">
        <v>804</v>
      </c>
      <c r="K66" s="76">
        <v>815.6</v>
      </c>
      <c r="L66" s="9">
        <f t="shared" si="1"/>
        <v>804.375</v>
      </c>
      <c r="M66" s="75">
        <f>300.9+518.7</f>
        <v>819.6</v>
      </c>
      <c r="N66" s="76">
        <f>298.6+530.8</f>
        <v>829.4</v>
      </c>
      <c r="O66" s="76">
        <f>536.3+297.1</f>
        <v>833.4</v>
      </c>
      <c r="P66" s="76">
        <f>290.1+537.2</f>
        <v>827.30000000000007</v>
      </c>
      <c r="Q66" s="9">
        <f t="shared" si="6"/>
        <v>827.42500000000007</v>
      </c>
      <c r="R66" s="8">
        <f t="shared" si="2"/>
        <v>810.625</v>
      </c>
      <c r="T66" s="14">
        <f t="shared" si="9"/>
        <v>4.3173349241305255E-3</v>
      </c>
      <c r="V66" s="5">
        <f>+claims!D66</f>
        <v>7</v>
      </c>
      <c r="W66" s="5">
        <f>+claims!E66</f>
        <v>5</v>
      </c>
      <c r="X66" s="5">
        <f>+claims!F66</f>
        <v>3</v>
      </c>
      <c r="Z66" s="14">
        <f t="shared" si="4"/>
        <v>9.058850173088745E-3</v>
      </c>
      <c r="AA66" s="14">
        <f t="shared" si="7"/>
        <v>6.216006216006216E-3</v>
      </c>
      <c r="AB66" s="14">
        <f t="shared" si="8"/>
        <v>3.6257062573647157E-3</v>
      </c>
      <c r="AD66" s="14">
        <f t="shared" si="5"/>
        <v>5.3946635628658868E-3</v>
      </c>
    </row>
    <row r="67" spans="1:30">
      <c r="A67" s="1" t="s">
        <v>98</v>
      </c>
      <c r="B67" s="1" t="s">
        <v>99</v>
      </c>
      <c r="C67" s="75">
        <v>1182.9000000000001</v>
      </c>
      <c r="D67" s="76">
        <v>1189.2</v>
      </c>
      <c r="E67" s="76">
        <v>1214.8</v>
      </c>
      <c r="F67" s="76">
        <v>1229.5999999999999</v>
      </c>
      <c r="G67" s="9">
        <f t="shared" si="0"/>
        <v>1204.125</v>
      </c>
      <c r="H67" s="75">
        <v>1227.4000000000001</v>
      </c>
      <c r="I67" s="76">
        <v>1234.5</v>
      </c>
      <c r="J67" s="76">
        <v>1226.8</v>
      </c>
      <c r="K67" s="76">
        <v>1233.2</v>
      </c>
      <c r="L67" s="9">
        <f t="shared" si="1"/>
        <v>1230.4749999999999</v>
      </c>
      <c r="M67" s="75">
        <v>1238.3</v>
      </c>
      <c r="N67" s="76">
        <v>1237.7</v>
      </c>
      <c r="O67" s="76">
        <v>1236.8</v>
      </c>
      <c r="P67" s="76">
        <v>1223.5</v>
      </c>
      <c r="Q67" s="9">
        <f t="shared" si="6"/>
        <v>1234.075</v>
      </c>
      <c r="R67" s="8">
        <f t="shared" si="2"/>
        <v>1227.8833333333334</v>
      </c>
      <c r="T67" s="14">
        <f t="shared" si="9"/>
        <v>6.5396251013203448E-3</v>
      </c>
      <c r="V67" s="5">
        <f>+claims!D67</f>
        <v>8</v>
      </c>
      <c r="W67" s="5">
        <f>+claims!E67</f>
        <v>3</v>
      </c>
      <c r="X67" s="5">
        <f>+claims!F67</f>
        <v>8</v>
      </c>
      <c r="Z67" s="14">
        <f t="shared" si="4"/>
        <v>6.643828506176684E-3</v>
      </c>
      <c r="AA67" s="14">
        <f t="shared" si="7"/>
        <v>2.438082854182328E-3</v>
      </c>
      <c r="AB67" s="14">
        <f t="shared" si="8"/>
        <v>6.4825881733282008E-3</v>
      </c>
      <c r="AD67" s="14">
        <f t="shared" si="5"/>
        <v>5.1612931224209908E-3</v>
      </c>
    </row>
    <row r="68" spans="1:30">
      <c r="A68" s="1" t="s">
        <v>100</v>
      </c>
      <c r="B68" s="1" t="s">
        <v>518</v>
      </c>
      <c r="C68" s="75">
        <v>938</v>
      </c>
      <c r="D68" s="76">
        <v>953</v>
      </c>
      <c r="E68" s="76">
        <v>963.4</v>
      </c>
      <c r="F68" s="76">
        <v>985.3</v>
      </c>
      <c r="G68" s="9">
        <f t="shared" si="0"/>
        <v>959.92499999999995</v>
      </c>
      <c r="H68" s="75">
        <v>993</v>
      </c>
      <c r="I68" s="76">
        <v>1005.7</v>
      </c>
      <c r="J68" s="76">
        <v>1013</v>
      </c>
      <c r="K68" s="76">
        <v>1029.5999999999999</v>
      </c>
      <c r="L68" s="9">
        <f t="shared" si="1"/>
        <v>1010.3249999999999</v>
      </c>
      <c r="M68" s="75">
        <v>1047</v>
      </c>
      <c r="N68" s="76">
        <v>1055.3</v>
      </c>
      <c r="O68" s="76">
        <v>1058.9000000000001</v>
      </c>
      <c r="P68" s="76">
        <v>1039.5</v>
      </c>
      <c r="Q68" s="9">
        <f t="shared" si="6"/>
        <v>1050.1750000000002</v>
      </c>
      <c r="R68" s="8">
        <f t="shared" si="2"/>
        <v>1021.85</v>
      </c>
      <c r="T68" s="14">
        <f t="shared" si="9"/>
        <v>5.4423052486942515E-3</v>
      </c>
      <c r="V68" s="5">
        <f>+claims!D68</f>
        <v>2</v>
      </c>
      <c r="W68" s="5">
        <f>+claims!E68</f>
        <v>3</v>
      </c>
      <c r="X68" s="5">
        <f>+claims!F68</f>
        <v>1</v>
      </c>
      <c r="Z68" s="14">
        <f t="shared" si="4"/>
        <v>2.0834961064666513E-3</v>
      </c>
      <c r="AA68" s="14">
        <f t="shared" si="7"/>
        <v>2.9693415485116175E-3</v>
      </c>
      <c r="AB68" s="14">
        <f t="shared" si="8"/>
        <v>9.522222486728401E-4</v>
      </c>
      <c r="AD68" s="14">
        <f t="shared" si="5"/>
        <v>1.8131409915847342E-3</v>
      </c>
    </row>
    <row r="69" spans="1:30">
      <c r="A69" s="1" t="s">
        <v>101</v>
      </c>
      <c r="B69" s="1" t="s">
        <v>102</v>
      </c>
      <c r="C69" s="75">
        <v>36.4</v>
      </c>
      <c r="D69" s="76">
        <v>36.4</v>
      </c>
      <c r="E69" s="76">
        <v>34</v>
      </c>
      <c r="F69" s="76">
        <v>30.7</v>
      </c>
      <c r="G69" s="9">
        <f t="shared" si="0"/>
        <v>34.375</v>
      </c>
      <c r="H69" s="75">
        <v>36.9</v>
      </c>
      <c r="I69" s="76">
        <v>36.4</v>
      </c>
      <c r="J69" s="76">
        <v>38.6</v>
      </c>
      <c r="K69" s="76">
        <v>39.799999999999997</v>
      </c>
      <c r="L69" s="9">
        <f t="shared" si="1"/>
        <v>37.924999999999997</v>
      </c>
      <c r="M69" s="75">
        <v>41.6</v>
      </c>
      <c r="N69" s="76">
        <v>42.9</v>
      </c>
      <c r="O69" s="76">
        <v>43.5</v>
      </c>
      <c r="P69" s="76">
        <v>42.1</v>
      </c>
      <c r="Q69" s="9">
        <f t="shared" si="6"/>
        <v>42.524999999999999</v>
      </c>
      <c r="R69" s="8">
        <f t="shared" si="2"/>
        <v>39.633333333333333</v>
      </c>
      <c r="T69" s="14">
        <f t="shared" si="9"/>
        <v>2.1108450166193554E-4</v>
      </c>
      <c r="V69" s="5">
        <f>+claims!D69</f>
        <v>0</v>
      </c>
      <c r="W69" s="5">
        <f>+claims!E69</f>
        <v>0</v>
      </c>
      <c r="X69" s="5">
        <f>+claims!F69</f>
        <v>0</v>
      </c>
      <c r="Z69" s="14">
        <f t="shared" si="4"/>
        <v>0</v>
      </c>
      <c r="AA69" s="14">
        <f t="shared" si="7"/>
        <v>0</v>
      </c>
      <c r="AB69" s="14">
        <f t="shared" si="8"/>
        <v>0</v>
      </c>
      <c r="AD69" s="14">
        <f t="shared" si="5"/>
        <v>0</v>
      </c>
    </row>
    <row r="70" spans="1:30">
      <c r="A70" s="1" t="s">
        <v>103</v>
      </c>
      <c r="B70" s="1" t="s">
        <v>104</v>
      </c>
      <c r="C70" s="75">
        <v>38</v>
      </c>
      <c r="D70" s="76">
        <v>36.299999999999997</v>
      </c>
      <c r="E70" s="76">
        <v>36.200000000000003</v>
      </c>
      <c r="F70" s="76">
        <v>37.4</v>
      </c>
      <c r="G70" s="9">
        <f t="shared" si="0"/>
        <v>36.975000000000001</v>
      </c>
      <c r="H70" s="75">
        <v>35.5</v>
      </c>
      <c r="I70" s="76">
        <v>36.4</v>
      </c>
      <c r="J70" s="76">
        <v>35.5</v>
      </c>
      <c r="K70" s="76">
        <v>35.5</v>
      </c>
      <c r="L70" s="9">
        <f t="shared" si="1"/>
        <v>35.725000000000001</v>
      </c>
      <c r="M70" s="75">
        <v>36.700000000000003</v>
      </c>
      <c r="N70" s="76">
        <v>37.4</v>
      </c>
      <c r="O70" s="76">
        <v>37.200000000000003</v>
      </c>
      <c r="P70" s="76">
        <v>38</v>
      </c>
      <c r="Q70" s="9">
        <f t="shared" si="6"/>
        <v>37.325000000000003</v>
      </c>
      <c r="R70" s="8">
        <f t="shared" si="2"/>
        <v>36.733333333333341</v>
      </c>
      <c r="T70" s="14">
        <f t="shared" si="9"/>
        <v>1.9563929422325739E-4</v>
      </c>
      <c r="V70" s="5">
        <f>+claims!D70</f>
        <v>1</v>
      </c>
      <c r="W70" s="5">
        <f>+claims!E70</f>
        <v>0</v>
      </c>
      <c r="X70" s="5">
        <f>+claims!F70</f>
        <v>0</v>
      </c>
      <c r="Z70" s="14">
        <f t="shared" si="4"/>
        <v>0.01</v>
      </c>
      <c r="AA70" s="14">
        <f t="shared" si="7"/>
        <v>0</v>
      </c>
      <c r="AB70" s="14">
        <f t="shared" si="8"/>
        <v>0</v>
      </c>
      <c r="AD70" s="14">
        <f t="shared" si="5"/>
        <v>1.6666666666666668E-3</v>
      </c>
    </row>
    <row r="71" spans="1:30">
      <c r="A71" s="1" t="s">
        <v>105</v>
      </c>
      <c r="B71" s="1" t="s">
        <v>106</v>
      </c>
      <c r="C71" s="75">
        <v>528.20000000000005</v>
      </c>
      <c r="D71" s="76">
        <v>517.9</v>
      </c>
      <c r="E71" s="76">
        <v>512.6</v>
      </c>
      <c r="F71" s="76">
        <v>534.70000000000005</v>
      </c>
      <c r="G71" s="9">
        <f t="shared" ref="G71:G134" si="10">AVERAGE(C71:F71)</f>
        <v>523.34999999999991</v>
      </c>
      <c r="H71" s="75">
        <v>529.79999999999995</v>
      </c>
      <c r="I71" s="76">
        <v>532.6</v>
      </c>
      <c r="J71" s="76">
        <v>528.9</v>
      </c>
      <c r="K71" s="76">
        <v>535.29999999999995</v>
      </c>
      <c r="L71" s="9">
        <f t="shared" ref="L71:L134" si="11">AVERAGE(H71:K71)</f>
        <v>531.65000000000009</v>
      </c>
      <c r="M71" s="75">
        <v>532</v>
      </c>
      <c r="N71" s="76">
        <v>529.79999999999995</v>
      </c>
      <c r="O71" s="76">
        <v>527.6</v>
      </c>
      <c r="P71" s="76">
        <v>540.5</v>
      </c>
      <c r="Q71" s="9">
        <f t="shared" si="6"/>
        <v>532.47500000000002</v>
      </c>
      <c r="R71" s="8">
        <f t="shared" ref="R71:R134" si="12">IF(G71&gt;0,(+G71+(L71*2)+(Q71*3))/6,IF(L71&gt;0,((L71*2)+(Q71*3))/5,Q71))</f>
        <v>530.67916666666667</v>
      </c>
      <c r="T71" s="14">
        <f t="shared" ref="T71:T134" si="13">+R71/$R$265</f>
        <v>2.8263620043281223E-3</v>
      </c>
      <c r="V71" s="5">
        <f>+claims!D71</f>
        <v>12</v>
      </c>
      <c r="W71" s="5">
        <f>+claims!E71</f>
        <v>13</v>
      </c>
      <c r="X71" s="5">
        <f>+claims!F71</f>
        <v>12</v>
      </c>
      <c r="Z71" s="14">
        <f t="shared" ref="Z71:Z134" si="14">IF(G71&gt;100,IF(V71&lt;1,0,+V71/G71),IF(V71&lt;1,0,+V71/100))</f>
        <v>2.2929206076239616E-2</v>
      </c>
      <c r="AA71" s="14">
        <f t="shared" ref="AA71:AA134" si="15">IF(L71&gt;100,IF(W71&lt;1,0,+W71/L71),IF(W71&lt;1,0,+W71/100))</f>
        <v>2.4452177184237745E-2</v>
      </c>
      <c r="AB71" s="14">
        <f t="shared" ref="AB71:AB134" si="16">IF(Q71&gt;100,IF(X71&lt;1,0,+X71/Q71),IF(X71&lt;1,0,+X71/100))</f>
        <v>2.2536269308418233E-2</v>
      </c>
      <c r="AD71" s="14">
        <f t="shared" ref="AD71:AD134" si="17">(+Z71+(AA71*2)+(AB71*3))/6</f>
        <v>2.3240394728328301E-2</v>
      </c>
    </row>
    <row r="72" spans="1:30">
      <c r="A72" s="1" t="s">
        <v>107</v>
      </c>
      <c r="B72" s="1" t="s">
        <v>108</v>
      </c>
      <c r="C72" s="75">
        <v>20</v>
      </c>
      <c r="D72" s="76">
        <v>20</v>
      </c>
      <c r="E72" s="76">
        <v>20</v>
      </c>
      <c r="F72" s="76">
        <v>20</v>
      </c>
      <c r="G72" s="9">
        <f t="shared" si="10"/>
        <v>20</v>
      </c>
      <c r="H72" s="75">
        <v>20</v>
      </c>
      <c r="I72" s="76">
        <v>20</v>
      </c>
      <c r="J72" s="76">
        <v>18</v>
      </c>
      <c r="K72" s="76">
        <v>19</v>
      </c>
      <c r="L72" s="9">
        <f t="shared" si="11"/>
        <v>19.25</v>
      </c>
      <c r="M72" s="75">
        <v>20</v>
      </c>
      <c r="N72" s="76">
        <v>20</v>
      </c>
      <c r="O72" s="76">
        <v>20</v>
      </c>
      <c r="P72" s="76">
        <v>20</v>
      </c>
      <c r="Q72" s="9">
        <f t="shared" ref="Q72:Q135" si="18">AVERAGE(M72:P72)</f>
        <v>20</v>
      </c>
      <c r="R72" s="8">
        <f t="shared" si="12"/>
        <v>19.75</v>
      </c>
      <c r="T72" s="14">
        <f t="shared" si="13"/>
        <v>1.0518718859099816E-4</v>
      </c>
      <c r="V72" s="5">
        <f>+claims!D72</f>
        <v>0</v>
      </c>
      <c r="W72" s="5">
        <f>+claims!E72</f>
        <v>0</v>
      </c>
      <c r="X72" s="5">
        <f>+claims!F72</f>
        <v>0</v>
      </c>
      <c r="Z72" s="14">
        <f t="shared" si="14"/>
        <v>0</v>
      </c>
      <c r="AA72" s="14">
        <f t="shared" si="15"/>
        <v>0</v>
      </c>
      <c r="AB72" s="14">
        <f t="shared" si="16"/>
        <v>0</v>
      </c>
      <c r="AD72" s="14">
        <f t="shared" si="17"/>
        <v>0</v>
      </c>
    </row>
    <row r="73" spans="1:30">
      <c r="A73" s="1" t="s">
        <v>109</v>
      </c>
      <c r="B73" s="1" t="s">
        <v>553</v>
      </c>
      <c r="C73" s="75">
        <v>36</v>
      </c>
      <c r="D73" s="76">
        <v>36</v>
      </c>
      <c r="E73" s="76">
        <v>34</v>
      </c>
      <c r="F73" s="76">
        <v>34</v>
      </c>
      <c r="G73" s="9">
        <f t="shared" si="10"/>
        <v>35</v>
      </c>
      <c r="H73" s="75">
        <v>31</v>
      </c>
      <c r="I73" s="76">
        <v>33</v>
      </c>
      <c r="J73" s="76">
        <v>34</v>
      </c>
      <c r="K73" s="76">
        <v>35</v>
      </c>
      <c r="L73" s="9">
        <f t="shared" si="11"/>
        <v>33.25</v>
      </c>
      <c r="M73" s="75">
        <v>31</v>
      </c>
      <c r="N73" s="76">
        <v>31</v>
      </c>
      <c r="O73" s="76">
        <v>31</v>
      </c>
      <c r="P73" s="76">
        <v>32</v>
      </c>
      <c r="Q73" s="9">
        <f t="shared" si="18"/>
        <v>31.25</v>
      </c>
      <c r="R73" s="8">
        <f t="shared" si="12"/>
        <v>32.541666666666664</v>
      </c>
      <c r="T73" s="14">
        <f t="shared" si="13"/>
        <v>1.7331475588516784E-4</v>
      </c>
      <c r="V73" s="5">
        <f>+claims!D73</f>
        <v>0</v>
      </c>
      <c r="W73" s="5">
        <f>+claims!E73</f>
        <v>0</v>
      </c>
      <c r="X73" s="5">
        <f>+claims!F73</f>
        <v>0</v>
      </c>
      <c r="Z73" s="14">
        <f t="shared" si="14"/>
        <v>0</v>
      </c>
      <c r="AA73" s="14">
        <f t="shared" si="15"/>
        <v>0</v>
      </c>
      <c r="AB73" s="14">
        <f t="shared" si="16"/>
        <v>0</v>
      </c>
      <c r="AD73" s="14">
        <f t="shared" si="17"/>
        <v>0</v>
      </c>
    </row>
    <row r="74" spans="1:30">
      <c r="A74" s="1" t="s">
        <v>110</v>
      </c>
      <c r="B74" s="1" t="s">
        <v>111</v>
      </c>
      <c r="C74" s="75">
        <v>69.5</v>
      </c>
      <c r="D74" s="76">
        <v>71.099999999999994</v>
      </c>
      <c r="E74" s="76">
        <v>70</v>
      </c>
      <c r="F74" s="76">
        <v>71</v>
      </c>
      <c r="G74" s="9">
        <f t="shared" si="10"/>
        <v>70.400000000000006</v>
      </c>
      <c r="H74" s="75">
        <v>69</v>
      </c>
      <c r="I74" s="76">
        <v>68.2</v>
      </c>
      <c r="J74" s="76">
        <v>66</v>
      </c>
      <c r="K74" s="76">
        <v>67.3</v>
      </c>
      <c r="L74" s="9">
        <f t="shared" si="11"/>
        <v>67.625</v>
      </c>
      <c r="M74" s="75">
        <v>68.900000000000006</v>
      </c>
      <c r="N74" s="76">
        <v>67</v>
      </c>
      <c r="O74" s="76">
        <v>65.2</v>
      </c>
      <c r="P74" s="76">
        <v>67.400000000000006</v>
      </c>
      <c r="Q74" s="9">
        <f t="shared" si="18"/>
        <v>67.125</v>
      </c>
      <c r="R74" s="8">
        <f t="shared" si="12"/>
        <v>67.837499999999991</v>
      </c>
      <c r="T74" s="14">
        <f t="shared" si="13"/>
        <v>3.6129802055908034E-4</v>
      </c>
      <c r="V74" s="5">
        <f>+claims!D74</f>
        <v>0</v>
      </c>
      <c r="W74" s="5">
        <f>+claims!E74</f>
        <v>0</v>
      </c>
      <c r="X74" s="5">
        <f>+claims!F74</f>
        <v>0</v>
      </c>
      <c r="Z74" s="14">
        <f t="shared" si="14"/>
        <v>0</v>
      </c>
      <c r="AA74" s="14">
        <f t="shared" si="15"/>
        <v>0</v>
      </c>
      <c r="AB74" s="14">
        <f t="shared" si="16"/>
        <v>0</v>
      </c>
      <c r="AD74" s="14">
        <f t="shared" si="17"/>
        <v>0</v>
      </c>
    </row>
    <row r="75" spans="1:30">
      <c r="A75" s="1" t="s">
        <v>112</v>
      </c>
      <c r="B75" s="1" t="s">
        <v>113</v>
      </c>
      <c r="C75" s="75">
        <v>31</v>
      </c>
      <c r="D75" s="76">
        <v>31</v>
      </c>
      <c r="E75" s="76">
        <v>32</v>
      </c>
      <c r="F75" s="76">
        <v>33</v>
      </c>
      <c r="G75" s="9">
        <f t="shared" si="10"/>
        <v>31.75</v>
      </c>
      <c r="H75" s="75">
        <v>32</v>
      </c>
      <c r="I75" s="76">
        <v>34</v>
      </c>
      <c r="J75" s="76">
        <v>33</v>
      </c>
      <c r="K75" s="76">
        <v>34</v>
      </c>
      <c r="L75" s="9">
        <f t="shared" si="11"/>
        <v>33.25</v>
      </c>
      <c r="M75" s="75">
        <v>33</v>
      </c>
      <c r="N75" s="76">
        <v>32</v>
      </c>
      <c r="O75" s="76">
        <v>32</v>
      </c>
      <c r="P75" s="76">
        <v>33</v>
      </c>
      <c r="Q75" s="9">
        <f t="shared" si="18"/>
        <v>32.5</v>
      </c>
      <c r="R75" s="8">
        <f t="shared" si="12"/>
        <v>32.625</v>
      </c>
      <c r="T75" s="14">
        <f t="shared" si="13"/>
        <v>1.7375858368512986E-4</v>
      </c>
      <c r="V75" s="5">
        <f>+claims!D75</f>
        <v>0</v>
      </c>
      <c r="W75" s="5">
        <f>+claims!E75</f>
        <v>0</v>
      </c>
      <c r="X75" s="5">
        <f>+claims!F75</f>
        <v>0</v>
      </c>
      <c r="Z75" s="14">
        <f t="shared" si="14"/>
        <v>0</v>
      </c>
      <c r="AA75" s="14">
        <f t="shared" si="15"/>
        <v>0</v>
      </c>
      <c r="AB75" s="14">
        <f t="shared" si="16"/>
        <v>0</v>
      </c>
      <c r="AD75" s="14">
        <f t="shared" si="17"/>
        <v>0</v>
      </c>
    </row>
    <row r="76" spans="1:30">
      <c r="A76" s="1" t="s">
        <v>114</v>
      </c>
      <c r="B76" s="1" t="s">
        <v>115</v>
      </c>
      <c r="C76" s="75">
        <v>194.9</v>
      </c>
      <c r="D76" s="76">
        <v>200.9</v>
      </c>
      <c r="E76" s="76">
        <v>200.1</v>
      </c>
      <c r="F76" s="76">
        <v>211.1</v>
      </c>
      <c r="G76" s="9">
        <f t="shared" si="10"/>
        <v>201.75</v>
      </c>
      <c r="H76" s="75">
        <v>219.2</v>
      </c>
      <c r="I76" s="76">
        <v>228.5</v>
      </c>
      <c r="J76" s="76">
        <v>236.2</v>
      </c>
      <c r="K76" s="76">
        <v>249.2</v>
      </c>
      <c r="L76" s="9">
        <f t="shared" si="11"/>
        <v>233.27499999999998</v>
      </c>
      <c r="M76" s="75">
        <v>257.2</v>
      </c>
      <c r="N76" s="76">
        <v>261.39999999999998</v>
      </c>
      <c r="O76" s="76">
        <v>264.60000000000002</v>
      </c>
      <c r="P76" s="76">
        <v>266.3</v>
      </c>
      <c r="Q76" s="9">
        <f t="shared" si="18"/>
        <v>262.375</v>
      </c>
      <c r="R76" s="8">
        <f t="shared" si="12"/>
        <v>242.57083333333333</v>
      </c>
      <c r="T76" s="14">
        <f t="shared" si="13"/>
        <v>1.2919161515194389E-3</v>
      </c>
      <c r="V76" s="5">
        <f>+claims!D76</f>
        <v>0</v>
      </c>
      <c r="W76" s="5">
        <f>+claims!E76</f>
        <v>1</v>
      </c>
      <c r="X76" s="5">
        <f>+claims!F76</f>
        <v>0</v>
      </c>
      <c r="Z76" s="14">
        <f t="shared" si="14"/>
        <v>0</v>
      </c>
      <c r="AA76" s="14">
        <f t="shared" si="15"/>
        <v>4.2867859822098382E-3</v>
      </c>
      <c r="AB76" s="14">
        <f t="shared" si="16"/>
        <v>0</v>
      </c>
      <c r="AD76" s="14">
        <f t="shared" si="17"/>
        <v>1.4289286607366127E-3</v>
      </c>
    </row>
    <row r="77" spans="1:30">
      <c r="A77" s="1" t="s">
        <v>116</v>
      </c>
      <c r="B77" s="1" t="s">
        <v>117</v>
      </c>
      <c r="C77" s="75">
        <v>13.1</v>
      </c>
      <c r="D77" s="76">
        <v>12.6</v>
      </c>
      <c r="E77" s="76">
        <v>13</v>
      </c>
      <c r="F77" s="76">
        <v>13.7</v>
      </c>
      <c r="G77" s="9">
        <f t="shared" si="10"/>
        <v>13.100000000000001</v>
      </c>
      <c r="H77" s="75">
        <v>14</v>
      </c>
      <c r="I77" s="76">
        <v>14.9</v>
      </c>
      <c r="J77" s="76">
        <v>15.1</v>
      </c>
      <c r="K77" s="76">
        <v>15.6</v>
      </c>
      <c r="L77" s="9">
        <f t="shared" si="11"/>
        <v>14.9</v>
      </c>
      <c r="M77" s="75">
        <v>16.8</v>
      </c>
      <c r="N77" s="76">
        <v>16.2</v>
      </c>
      <c r="O77" s="76">
        <v>17.899999999999999</v>
      </c>
      <c r="P77" s="76">
        <v>19.8</v>
      </c>
      <c r="Q77" s="9">
        <f t="shared" si="18"/>
        <v>17.675000000000001</v>
      </c>
      <c r="R77" s="8">
        <f t="shared" si="12"/>
        <v>15.987500000000002</v>
      </c>
      <c r="T77" s="14">
        <f t="shared" si="13"/>
        <v>8.5148363422713085E-5</v>
      </c>
      <c r="V77" s="5">
        <f>+claims!D77</f>
        <v>0</v>
      </c>
      <c r="W77" s="5">
        <f>+claims!E77</f>
        <v>0</v>
      </c>
      <c r="X77" s="5">
        <f>+claims!F77</f>
        <v>0</v>
      </c>
      <c r="Z77" s="14">
        <f t="shared" si="14"/>
        <v>0</v>
      </c>
      <c r="AA77" s="14">
        <f t="shared" si="15"/>
        <v>0</v>
      </c>
      <c r="AB77" s="14">
        <f t="shared" si="16"/>
        <v>0</v>
      </c>
      <c r="AD77" s="14">
        <f t="shared" si="17"/>
        <v>0</v>
      </c>
    </row>
    <row r="78" spans="1:30">
      <c r="A78" s="1" t="s">
        <v>118</v>
      </c>
      <c r="B78" s="1" t="s">
        <v>119</v>
      </c>
      <c r="C78" s="75">
        <v>29.8</v>
      </c>
      <c r="D78" s="76">
        <v>29</v>
      </c>
      <c r="E78" s="76">
        <v>27</v>
      </c>
      <c r="F78" s="76">
        <v>31</v>
      </c>
      <c r="G78" s="9">
        <f t="shared" si="10"/>
        <v>29.2</v>
      </c>
      <c r="H78" s="75">
        <v>29.3</v>
      </c>
      <c r="I78" s="76">
        <v>31</v>
      </c>
      <c r="J78" s="76">
        <v>35</v>
      </c>
      <c r="K78" s="76">
        <v>32</v>
      </c>
      <c r="L78" s="9">
        <f t="shared" si="11"/>
        <v>31.824999999999999</v>
      </c>
      <c r="M78" s="75">
        <v>37</v>
      </c>
      <c r="N78" s="76">
        <v>37</v>
      </c>
      <c r="O78" s="76">
        <v>41</v>
      </c>
      <c r="P78" s="76">
        <v>46</v>
      </c>
      <c r="Q78" s="9">
        <f t="shared" si="18"/>
        <v>40.25</v>
      </c>
      <c r="R78" s="8">
        <f t="shared" si="12"/>
        <v>35.6</v>
      </c>
      <c r="T78" s="14">
        <f t="shared" si="13"/>
        <v>1.8960323614377391E-4</v>
      </c>
      <c r="V78" s="5">
        <f>+claims!D78</f>
        <v>0</v>
      </c>
      <c r="W78" s="5">
        <f>+claims!E78</f>
        <v>0</v>
      </c>
      <c r="X78" s="5">
        <f>+claims!F78</f>
        <v>1</v>
      </c>
      <c r="Z78" s="14">
        <f t="shared" si="14"/>
        <v>0</v>
      </c>
      <c r="AA78" s="14">
        <f t="shared" si="15"/>
        <v>0</v>
      </c>
      <c r="AB78" s="14">
        <f t="shared" si="16"/>
        <v>0.01</v>
      </c>
      <c r="AD78" s="14">
        <f t="shared" si="17"/>
        <v>5.0000000000000001E-3</v>
      </c>
    </row>
    <row r="79" spans="1:30">
      <c r="A79" s="1" t="s">
        <v>120</v>
      </c>
      <c r="B79" s="1" t="s">
        <v>486</v>
      </c>
      <c r="C79" s="75">
        <v>22</v>
      </c>
      <c r="D79" s="76">
        <v>21</v>
      </c>
      <c r="E79" s="76">
        <v>21</v>
      </c>
      <c r="F79" s="76">
        <v>19</v>
      </c>
      <c r="G79" s="9">
        <f t="shared" si="10"/>
        <v>20.75</v>
      </c>
      <c r="H79" s="75">
        <v>17</v>
      </c>
      <c r="I79" s="76">
        <v>16.5</v>
      </c>
      <c r="J79" s="76">
        <v>17</v>
      </c>
      <c r="K79" s="76">
        <v>19</v>
      </c>
      <c r="L79" s="9">
        <f t="shared" si="11"/>
        <v>17.375</v>
      </c>
      <c r="M79" s="75">
        <v>19</v>
      </c>
      <c r="N79" s="76">
        <v>20</v>
      </c>
      <c r="O79" s="76">
        <v>19.100000000000001</v>
      </c>
      <c r="P79" s="76">
        <v>20</v>
      </c>
      <c r="Q79" s="9">
        <f t="shared" si="18"/>
        <v>19.524999999999999</v>
      </c>
      <c r="R79" s="8">
        <f t="shared" si="12"/>
        <v>19.012499999999999</v>
      </c>
      <c r="T79" s="14">
        <f t="shared" si="13"/>
        <v>1.0125931256133431E-4</v>
      </c>
      <c r="V79" s="5">
        <f>+claims!D79</f>
        <v>0</v>
      </c>
      <c r="W79" s="5">
        <f>+claims!E79</f>
        <v>0</v>
      </c>
      <c r="X79" s="5">
        <f>+claims!F79</f>
        <v>0</v>
      </c>
      <c r="Z79" s="14">
        <f t="shared" si="14"/>
        <v>0</v>
      </c>
      <c r="AA79" s="14">
        <f t="shared" si="15"/>
        <v>0</v>
      </c>
      <c r="AB79" s="14">
        <f t="shared" si="16"/>
        <v>0</v>
      </c>
      <c r="AD79" s="14">
        <f t="shared" si="17"/>
        <v>0</v>
      </c>
    </row>
    <row r="80" spans="1:30">
      <c r="A80" s="1" t="s">
        <v>121</v>
      </c>
      <c r="B80" s="1" t="s">
        <v>122</v>
      </c>
      <c r="C80" s="75">
        <v>97.7</v>
      </c>
      <c r="D80" s="76">
        <v>97.7</v>
      </c>
      <c r="E80" s="76">
        <v>103.8</v>
      </c>
      <c r="F80" s="76">
        <v>109.1</v>
      </c>
      <c r="G80" s="9">
        <f t="shared" si="10"/>
        <v>102.07499999999999</v>
      </c>
      <c r="H80" s="75">
        <v>110.8</v>
      </c>
      <c r="I80" s="76">
        <v>112.3</v>
      </c>
      <c r="J80" s="76">
        <v>107.9</v>
      </c>
      <c r="K80" s="76">
        <v>104.6</v>
      </c>
      <c r="L80" s="9">
        <f t="shared" si="11"/>
        <v>108.9</v>
      </c>
      <c r="M80" s="75">
        <v>106.1</v>
      </c>
      <c r="N80" s="76">
        <v>106</v>
      </c>
      <c r="O80" s="76">
        <v>100.9</v>
      </c>
      <c r="P80" s="76">
        <v>97.1</v>
      </c>
      <c r="Q80" s="9">
        <f t="shared" si="18"/>
        <v>102.52500000000001</v>
      </c>
      <c r="R80" s="8">
        <f t="shared" si="12"/>
        <v>104.575</v>
      </c>
      <c r="T80" s="14">
        <f t="shared" si="13"/>
        <v>5.5695950617233581E-4</v>
      </c>
      <c r="V80" s="5">
        <f>+claims!D80</f>
        <v>1</v>
      </c>
      <c r="W80" s="5">
        <f>+claims!E80</f>
        <v>0</v>
      </c>
      <c r="X80" s="5">
        <f>+claims!F80</f>
        <v>0</v>
      </c>
      <c r="Z80" s="14">
        <f t="shared" si="14"/>
        <v>9.7967180994366892E-3</v>
      </c>
      <c r="AA80" s="14">
        <f t="shared" si="15"/>
        <v>0</v>
      </c>
      <c r="AB80" s="14">
        <f t="shared" si="16"/>
        <v>0</v>
      </c>
      <c r="AD80" s="14">
        <f t="shared" si="17"/>
        <v>1.6327863499061149E-3</v>
      </c>
    </row>
    <row r="81" spans="1:30">
      <c r="A81" s="1" t="s">
        <v>470</v>
      </c>
      <c r="B81" s="1" t="s">
        <v>519</v>
      </c>
      <c r="C81" s="75">
        <v>5</v>
      </c>
      <c r="D81" s="76">
        <v>5</v>
      </c>
      <c r="E81" s="76">
        <v>5</v>
      </c>
      <c r="F81" s="76">
        <v>5</v>
      </c>
      <c r="G81" s="9">
        <f t="shared" si="10"/>
        <v>5</v>
      </c>
      <c r="H81" s="75">
        <v>5</v>
      </c>
      <c r="I81" s="76">
        <v>4.4000000000000004</v>
      </c>
      <c r="J81" s="76">
        <v>4.8</v>
      </c>
      <c r="K81" s="76">
        <v>5.6</v>
      </c>
      <c r="L81" s="9">
        <f t="shared" si="11"/>
        <v>4.9499999999999993</v>
      </c>
      <c r="M81" s="75">
        <v>5.9</v>
      </c>
      <c r="N81" s="76">
        <v>6</v>
      </c>
      <c r="O81" s="76">
        <v>6</v>
      </c>
      <c r="P81" s="76">
        <v>6.4</v>
      </c>
      <c r="Q81" s="9">
        <f t="shared" si="18"/>
        <v>6.0749999999999993</v>
      </c>
      <c r="R81" s="8">
        <f t="shared" si="12"/>
        <v>5.520833333333333</v>
      </c>
      <c r="T81" s="14">
        <f t="shared" si="13"/>
        <v>2.9403591747483662E-5</v>
      </c>
      <c r="V81" s="5">
        <f>+claims!D81</f>
        <v>0</v>
      </c>
      <c r="W81" s="5">
        <f>+claims!E81</f>
        <v>0</v>
      </c>
      <c r="X81" s="5">
        <f>+claims!F81</f>
        <v>0</v>
      </c>
      <c r="Z81" s="14">
        <f t="shared" si="14"/>
        <v>0</v>
      </c>
      <c r="AA81" s="14">
        <f t="shared" si="15"/>
        <v>0</v>
      </c>
      <c r="AB81" s="14">
        <f t="shared" si="16"/>
        <v>0</v>
      </c>
      <c r="AD81" s="14">
        <f t="shared" si="17"/>
        <v>0</v>
      </c>
    </row>
    <row r="82" spans="1:30">
      <c r="A82" s="1" t="s">
        <v>123</v>
      </c>
      <c r="B82" s="1" t="s">
        <v>481</v>
      </c>
      <c r="C82" s="75">
        <v>188.6</v>
      </c>
      <c r="D82" s="76">
        <v>187.5</v>
      </c>
      <c r="E82" s="76">
        <v>187.2</v>
      </c>
      <c r="F82" s="76">
        <v>186.9</v>
      </c>
      <c r="G82" s="9">
        <f t="shared" si="10"/>
        <v>187.54999999999998</v>
      </c>
      <c r="H82" s="75">
        <v>190</v>
      </c>
      <c r="I82" s="76">
        <v>204.4</v>
      </c>
      <c r="J82" s="76">
        <v>217.6</v>
      </c>
      <c r="K82" s="76">
        <v>226.2</v>
      </c>
      <c r="L82" s="9">
        <f t="shared" si="11"/>
        <v>209.55</v>
      </c>
      <c r="M82" s="75">
        <v>231.3</v>
      </c>
      <c r="N82" s="76">
        <v>239.2</v>
      </c>
      <c r="O82" s="76">
        <v>238.2</v>
      </c>
      <c r="P82" s="76">
        <v>234.7</v>
      </c>
      <c r="Q82" s="9">
        <f t="shared" si="18"/>
        <v>235.85000000000002</v>
      </c>
      <c r="R82" s="8">
        <f t="shared" si="12"/>
        <v>219.03333333333333</v>
      </c>
      <c r="T82" s="14">
        <f t="shared" si="13"/>
        <v>1.1665569894201669E-3</v>
      </c>
      <c r="V82" s="5">
        <f>+claims!D82</f>
        <v>0</v>
      </c>
      <c r="W82" s="5">
        <f>+claims!E82</f>
        <v>2</v>
      </c>
      <c r="X82" s="5">
        <f>+claims!F82</f>
        <v>0</v>
      </c>
      <c r="Z82" s="14">
        <f t="shared" si="14"/>
        <v>0</v>
      </c>
      <c r="AA82" s="14">
        <f t="shared" si="15"/>
        <v>9.54426151276545E-3</v>
      </c>
      <c r="AB82" s="14">
        <f t="shared" si="16"/>
        <v>0</v>
      </c>
      <c r="AD82" s="14">
        <f t="shared" si="17"/>
        <v>3.1814205042551501E-3</v>
      </c>
    </row>
    <row r="83" spans="1:30">
      <c r="A83" s="1" t="s">
        <v>124</v>
      </c>
      <c r="B83" s="1" t="s">
        <v>125</v>
      </c>
      <c r="C83" s="75">
        <v>50</v>
      </c>
      <c r="D83" s="76">
        <v>49</v>
      </c>
      <c r="E83" s="76">
        <v>49.7</v>
      </c>
      <c r="F83" s="76">
        <v>50.7</v>
      </c>
      <c r="G83" s="9">
        <f t="shared" si="10"/>
        <v>49.849999999999994</v>
      </c>
      <c r="H83" s="75">
        <v>51</v>
      </c>
      <c r="I83" s="76">
        <v>49.9</v>
      </c>
      <c r="J83" s="76">
        <v>51.1</v>
      </c>
      <c r="K83" s="76">
        <v>52.8</v>
      </c>
      <c r="L83" s="9">
        <f t="shared" si="11"/>
        <v>51.2</v>
      </c>
      <c r="M83" s="75">
        <v>52.3</v>
      </c>
      <c r="N83" s="76">
        <v>51.2</v>
      </c>
      <c r="O83" s="76">
        <v>51</v>
      </c>
      <c r="P83" s="76">
        <v>54</v>
      </c>
      <c r="Q83" s="9">
        <f t="shared" si="18"/>
        <v>52.125</v>
      </c>
      <c r="R83" s="8">
        <f t="shared" si="12"/>
        <v>51.4375</v>
      </c>
      <c r="T83" s="14">
        <f t="shared" si="13"/>
        <v>2.7395270952655534E-4</v>
      </c>
      <c r="V83" s="5">
        <f>+claims!D83</f>
        <v>0</v>
      </c>
      <c r="W83" s="5">
        <f>+claims!E83</f>
        <v>0</v>
      </c>
      <c r="X83" s="5">
        <f>+claims!F83</f>
        <v>0</v>
      </c>
      <c r="Z83" s="14">
        <f t="shared" si="14"/>
        <v>0</v>
      </c>
      <c r="AA83" s="14">
        <f t="shared" si="15"/>
        <v>0</v>
      </c>
      <c r="AB83" s="14">
        <f t="shared" si="16"/>
        <v>0</v>
      </c>
      <c r="AD83" s="14">
        <f t="shared" si="17"/>
        <v>0</v>
      </c>
    </row>
    <row r="84" spans="1:30">
      <c r="A84" s="1" t="s">
        <v>126</v>
      </c>
      <c r="B84" s="1" t="s">
        <v>520</v>
      </c>
      <c r="C84" s="75">
        <v>115.7</v>
      </c>
      <c r="D84" s="76">
        <v>116.5</v>
      </c>
      <c r="E84" s="76">
        <v>117.7</v>
      </c>
      <c r="F84" s="76">
        <v>115.8</v>
      </c>
      <c r="G84" s="9">
        <f t="shared" si="10"/>
        <v>116.425</v>
      </c>
      <c r="H84" s="75">
        <v>117.1</v>
      </c>
      <c r="I84" s="76">
        <v>119.2</v>
      </c>
      <c r="J84" s="76">
        <v>117.7</v>
      </c>
      <c r="K84" s="76">
        <v>128.9</v>
      </c>
      <c r="L84" s="9">
        <f t="shared" si="11"/>
        <v>120.72499999999999</v>
      </c>
      <c r="M84" s="75">
        <v>130.80000000000001</v>
      </c>
      <c r="N84" s="76">
        <v>134.30000000000001</v>
      </c>
      <c r="O84" s="76">
        <v>136.9</v>
      </c>
      <c r="P84" s="76">
        <v>134.80000000000001</v>
      </c>
      <c r="Q84" s="9">
        <f t="shared" si="18"/>
        <v>134.19999999999999</v>
      </c>
      <c r="R84" s="8">
        <f t="shared" si="12"/>
        <v>126.74583333333332</v>
      </c>
      <c r="T84" s="14">
        <f t="shared" si="13"/>
        <v>6.7503989235223052E-4</v>
      </c>
      <c r="V84" s="5">
        <f>+claims!D84</f>
        <v>0</v>
      </c>
      <c r="W84" s="5">
        <f>+claims!E84</f>
        <v>1</v>
      </c>
      <c r="X84" s="5">
        <f>+claims!F84</f>
        <v>1</v>
      </c>
      <c r="Z84" s="14">
        <f t="shared" si="14"/>
        <v>0</v>
      </c>
      <c r="AA84" s="14">
        <f t="shared" si="15"/>
        <v>8.2832884655208126E-3</v>
      </c>
      <c r="AB84" s="14">
        <f t="shared" si="16"/>
        <v>7.4515648286140098E-3</v>
      </c>
      <c r="AD84" s="14">
        <f t="shared" si="17"/>
        <v>6.4868785694806091E-3</v>
      </c>
    </row>
    <row r="85" spans="1:30">
      <c r="A85" s="1" t="s">
        <v>127</v>
      </c>
      <c r="B85" s="1" t="s">
        <v>128</v>
      </c>
      <c r="C85" s="75">
        <v>9.5</v>
      </c>
      <c r="D85" s="76">
        <v>9.5</v>
      </c>
      <c r="E85" s="76">
        <v>9</v>
      </c>
      <c r="F85" s="76">
        <v>9</v>
      </c>
      <c r="G85" s="9">
        <f t="shared" si="10"/>
        <v>9.25</v>
      </c>
      <c r="H85" s="75">
        <v>10.5</v>
      </c>
      <c r="I85" s="76">
        <v>10.5</v>
      </c>
      <c r="J85" s="76">
        <v>9.5</v>
      </c>
      <c r="K85" s="76">
        <v>10.5</v>
      </c>
      <c r="L85" s="9">
        <f t="shared" si="11"/>
        <v>10.25</v>
      </c>
      <c r="M85" s="75">
        <v>11.5</v>
      </c>
      <c r="N85" s="76">
        <v>11.5</v>
      </c>
      <c r="O85" s="76">
        <v>11.5</v>
      </c>
      <c r="P85" s="76">
        <v>11.5</v>
      </c>
      <c r="Q85" s="9">
        <f t="shared" si="18"/>
        <v>11.5</v>
      </c>
      <c r="R85" s="8">
        <f t="shared" si="12"/>
        <v>10.708333333333334</v>
      </c>
      <c r="T85" s="14">
        <f t="shared" si="13"/>
        <v>5.7031872295119257E-5</v>
      </c>
      <c r="V85" s="5">
        <f>+claims!D85</f>
        <v>0</v>
      </c>
      <c r="W85" s="5">
        <f>+claims!E85</f>
        <v>0</v>
      </c>
      <c r="X85" s="5">
        <f>+claims!F85</f>
        <v>0</v>
      </c>
      <c r="Z85" s="14">
        <f t="shared" si="14"/>
        <v>0</v>
      </c>
      <c r="AA85" s="14">
        <f t="shared" si="15"/>
        <v>0</v>
      </c>
      <c r="AB85" s="14">
        <f t="shared" si="16"/>
        <v>0</v>
      </c>
      <c r="AD85" s="14">
        <f t="shared" si="17"/>
        <v>0</v>
      </c>
    </row>
    <row r="86" spans="1:30">
      <c r="A86" s="1" t="s">
        <v>554</v>
      </c>
      <c r="B86" s="1" t="s">
        <v>555</v>
      </c>
      <c r="C86" s="75">
        <v>59.8</v>
      </c>
      <c r="D86" s="76">
        <v>59</v>
      </c>
      <c r="E86" s="76">
        <v>58.3</v>
      </c>
      <c r="F86" s="76">
        <v>57.7</v>
      </c>
      <c r="G86" s="9">
        <f t="shared" si="10"/>
        <v>58.7</v>
      </c>
      <c r="H86" s="75">
        <v>59</v>
      </c>
      <c r="I86" s="76">
        <v>59.2</v>
      </c>
      <c r="J86" s="76">
        <v>58.5</v>
      </c>
      <c r="K86" s="76">
        <v>58.2</v>
      </c>
      <c r="L86" s="9">
        <f t="shared" si="11"/>
        <v>58.724999999999994</v>
      </c>
      <c r="M86" s="75">
        <v>55.6</v>
      </c>
      <c r="N86" s="76">
        <v>56</v>
      </c>
      <c r="O86" s="76">
        <v>56.9</v>
      </c>
      <c r="P86" s="76">
        <v>56.9</v>
      </c>
      <c r="Q86" s="9">
        <f t="shared" si="18"/>
        <v>56.35</v>
      </c>
      <c r="R86" s="8">
        <f t="shared" si="12"/>
        <v>57.533333333333331</v>
      </c>
      <c r="T86" s="14">
        <f t="shared" si="13"/>
        <v>3.0641871309377693E-4</v>
      </c>
      <c r="V86" s="5">
        <f>+claims!D86</f>
        <v>0</v>
      </c>
      <c r="W86" s="5">
        <f>+claims!E86</f>
        <v>0</v>
      </c>
      <c r="X86" s="5">
        <f>+claims!F86</f>
        <v>0</v>
      </c>
      <c r="Z86" s="14">
        <f t="shared" si="14"/>
        <v>0</v>
      </c>
      <c r="AA86" s="14">
        <f t="shared" si="15"/>
        <v>0</v>
      </c>
      <c r="AB86" s="14">
        <f t="shared" si="16"/>
        <v>0</v>
      </c>
      <c r="AD86" s="14">
        <f t="shared" si="17"/>
        <v>0</v>
      </c>
    </row>
    <row r="87" spans="1:30">
      <c r="A87" s="1" t="s">
        <v>129</v>
      </c>
      <c r="B87" s="1" t="s">
        <v>130</v>
      </c>
      <c r="C87" s="75">
        <v>9</v>
      </c>
      <c r="D87" s="76">
        <v>8</v>
      </c>
      <c r="E87" s="76">
        <v>8</v>
      </c>
      <c r="F87" s="76">
        <v>9</v>
      </c>
      <c r="G87" s="9">
        <f t="shared" si="10"/>
        <v>8.5</v>
      </c>
      <c r="H87" s="75">
        <v>9</v>
      </c>
      <c r="I87" s="76">
        <v>11</v>
      </c>
      <c r="J87" s="76">
        <v>12</v>
      </c>
      <c r="K87" s="76">
        <v>12</v>
      </c>
      <c r="L87" s="9">
        <f t="shared" si="11"/>
        <v>11</v>
      </c>
      <c r="M87" s="75">
        <v>12</v>
      </c>
      <c r="N87" s="76">
        <v>13.3</v>
      </c>
      <c r="O87" s="76">
        <v>14</v>
      </c>
      <c r="P87" s="76">
        <v>13</v>
      </c>
      <c r="Q87" s="9">
        <f t="shared" si="18"/>
        <v>13.074999999999999</v>
      </c>
      <c r="R87" s="8">
        <f t="shared" si="12"/>
        <v>11.620833333333332</v>
      </c>
      <c r="T87" s="14">
        <f t="shared" si="13"/>
        <v>6.1891786704703342E-5</v>
      </c>
      <c r="V87" s="5">
        <f>+claims!D87</f>
        <v>0</v>
      </c>
      <c r="W87" s="5">
        <f>+claims!E87</f>
        <v>0</v>
      </c>
      <c r="X87" s="5">
        <f>+claims!F87</f>
        <v>0</v>
      </c>
      <c r="Z87" s="14">
        <f t="shared" si="14"/>
        <v>0</v>
      </c>
      <c r="AA87" s="14">
        <f t="shared" si="15"/>
        <v>0</v>
      </c>
      <c r="AB87" s="14">
        <f t="shared" si="16"/>
        <v>0</v>
      </c>
      <c r="AD87" s="14">
        <f t="shared" si="17"/>
        <v>0</v>
      </c>
    </row>
    <row r="88" spans="1:30">
      <c r="A88" s="1" t="s">
        <v>131</v>
      </c>
      <c r="B88" s="1" t="s">
        <v>132</v>
      </c>
      <c r="C88" s="75">
        <v>6.5</v>
      </c>
      <c r="D88" s="76">
        <v>5.5</v>
      </c>
      <c r="E88" s="76">
        <v>5.5</v>
      </c>
      <c r="F88" s="76">
        <v>5.5</v>
      </c>
      <c r="G88" s="9">
        <f t="shared" si="10"/>
        <v>5.75</v>
      </c>
      <c r="H88" s="75">
        <v>5.5</v>
      </c>
      <c r="I88" s="76">
        <v>5.5</v>
      </c>
      <c r="J88" s="76">
        <v>5.5</v>
      </c>
      <c r="K88" s="76">
        <v>5.5</v>
      </c>
      <c r="L88" s="9">
        <f t="shared" si="11"/>
        <v>5.5</v>
      </c>
      <c r="M88" s="75">
        <v>5.5</v>
      </c>
      <c r="N88" s="76">
        <v>5.5</v>
      </c>
      <c r="O88" s="76">
        <v>5.5</v>
      </c>
      <c r="P88" s="76">
        <v>5.5</v>
      </c>
      <c r="Q88" s="9">
        <f t="shared" si="18"/>
        <v>5.5</v>
      </c>
      <c r="R88" s="8">
        <f t="shared" si="12"/>
        <v>5.541666666666667</v>
      </c>
      <c r="T88" s="14">
        <f t="shared" si="13"/>
        <v>2.9514548697474171E-5</v>
      </c>
      <c r="V88" s="5">
        <f>+claims!D88</f>
        <v>0</v>
      </c>
      <c r="W88" s="5">
        <f>+claims!E88</f>
        <v>0</v>
      </c>
      <c r="X88" s="5">
        <f>+claims!F88</f>
        <v>0</v>
      </c>
      <c r="Z88" s="14">
        <f t="shared" si="14"/>
        <v>0</v>
      </c>
      <c r="AA88" s="14">
        <f t="shared" si="15"/>
        <v>0</v>
      </c>
      <c r="AB88" s="14">
        <f t="shared" si="16"/>
        <v>0</v>
      </c>
      <c r="AD88" s="14">
        <f t="shared" si="17"/>
        <v>0</v>
      </c>
    </row>
    <row r="89" spans="1:30">
      <c r="A89" s="1" t="s">
        <v>133</v>
      </c>
      <c r="B89" s="1" t="s">
        <v>134</v>
      </c>
      <c r="C89" s="75">
        <v>95.6</v>
      </c>
      <c r="D89" s="76">
        <v>95.6</v>
      </c>
      <c r="E89" s="76">
        <v>93.1</v>
      </c>
      <c r="F89" s="76">
        <v>89.6</v>
      </c>
      <c r="G89" s="9">
        <f t="shared" si="10"/>
        <v>93.474999999999994</v>
      </c>
      <c r="H89" s="75">
        <v>88.4</v>
      </c>
      <c r="I89" s="76">
        <v>90.9</v>
      </c>
      <c r="J89" s="76">
        <v>93.5</v>
      </c>
      <c r="K89" s="76">
        <v>98.1</v>
      </c>
      <c r="L89" s="9">
        <f t="shared" si="11"/>
        <v>92.724999999999994</v>
      </c>
      <c r="M89" s="75">
        <v>101.6</v>
      </c>
      <c r="N89" s="76">
        <v>104.7</v>
      </c>
      <c r="O89" s="76">
        <v>107.3</v>
      </c>
      <c r="P89" s="76">
        <v>107.8</v>
      </c>
      <c r="Q89" s="9">
        <f t="shared" si="18"/>
        <v>105.35000000000001</v>
      </c>
      <c r="R89" s="8">
        <f t="shared" si="12"/>
        <v>99.16249999999998</v>
      </c>
      <c r="T89" s="14">
        <f t="shared" si="13"/>
        <v>5.2813289056480273E-4</v>
      </c>
      <c r="V89" s="5">
        <f>+claims!D89</f>
        <v>3</v>
      </c>
      <c r="W89" s="5">
        <f>+claims!E89</f>
        <v>0</v>
      </c>
      <c r="X89" s="5">
        <f>+claims!F89</f>
        <v>2</v>
      </c>
      <c r="Z89" s="14">
        <f t="shared" si="14"/>
        <v>0.03</v>
      </c>
      <c r="AA89" s="14">
        <f t="shared" si="15"/>
        <v>0</v>
      </c>
      <c r="AB89" s="14">
        <f t="shared" si="16"/>
        <v>1.8984337921214997E-2</v>
      </c>
      <c r="AD89" s="14">
        <f t="shared" si="17"/>
        <v>1.4492168960607498E-2</v>
      </c>
    </row>
    <row r="90" spans="1:30">
      <c r="A90" s="1" t="s">
        <v>135</v>
      </c>
      <c r="B90" s="1" t="s">
        <v>136</v>
      </c>
      <c r="C90" s="75">
        <v>32538.6</v>
      </c>
      <c r="D90" s="76">
        <v>33001.300000000003</v>
      </c>
      <c r="E90" s="76">
        <v>34479.800000000003</v>
      </c>
      <c r="F90" s="76">
        <v>35735.199999999997</v>
      </c>
      <c r="G90" s="9">
        <f t="shared" si="10"/>
        <v>33938.724999999999</v>
      </c>
      <c r="H90" s="75">
        <v>36420.699999999997</v>
      </c>
      <c r="I90" s="76">
        <v>37012.699999999997</v>
      </c>
      <c r="J90" s="76">
        <v>37136.400000000001</v>
      </c>
      <c r="K90" s="76">
        <v>37157.4</v>
      </c>
      <c r="L90" s="9">
        <f t="shared" si="11"/>
        <v>36931.799999999996</v>
      </c>
      <c r="M90" s="75">
        <v>37662.800000000003</v>
      </c>
      <c r="N90" s="76">
        <v>37796.400000000001</v>
      </c>
      <c r="O90" s="76">
        <v>37691.4</v>
      </c>
      <c r="P90" s="76">
        <v>37701.5</v>
      </c>
      <c r="Q90" s="9">
        <f t="shared" si="18"/>
        <v>37713.025000000001</v>
      </c>
      <c r="R90" s="8">
        <f t="shared" si="12"/>
        <v>36823.566666666666</v>
      </c>
      <c r="T90" s="14">
        <f t="shared" si="13"/>
        <v>0.1961198709650562</v>
      </c>
      <c r="V90" s="5">
        <f>+claims!D90</f>
        <v>1634</v>
      </c>
      <c r="W90" s="5">
        <f>+claims!E90</f>
        <v>2073</v>
      </c>
      <c r="X90" s="5">
        <f>+claims!F90</f>
        <v>2132</v>
      </c>
      <c r="Z90" s="14">
        <f t="shared" si="14"/>
        <v>4.8145591798159776E-2</v>
      </c>
      <c r="AA90" s="14">
        <f t="shared" si="15"/>
        <v>5.613048917193314E-2</v>
      </c>
      <c r="AB90" s="14">
        <f t="shared" si="16"/>
        <v>5.6532192790156713E-2</v>
      </c>
      <c r="AD90" s="14">
        <f t="shared" si="17"/>
        <v>5.5000524752082704E-2</v>
      </c>
    </row>
    <row r="91" spans="1:30">
      <c r="A91" s="1" t="s">
        <v>137</v>
      </c>
      <c r="B91" s="1" t="s">
        <v>473</v>
      </c>
      <c r="C91" s="75">
        <v>11876.199999999999</v>
      </c>
      <c r="D91" s="76">
        <v>11831.800000000001</v>
      </c>
      <c r="E91" s="76">
        <v>11943.5</v>
      </c>
      <c r="F91" s="76">
        <v>11901</v>
      </c>
      <c r="G91" s="9">
        <f t="shared" si="10"/>
        <v>11888.125</v>
      </c>
      <c r="H91" s="75">
        <v>11888.5</v>
      </c>
      <c r="I91" s="76">
        <v>11984.7</v>
      </c>
      <c r="J91" s="76">
        <v>11704.199999999999</v>
      </c>
      <c r="K91" s="76">
        <v>11618.3</v>
      </c>
      <c r="L91" s="9">
        <f t="shared" si="11"/>
        <v>11798.924999999999</v>
      </c>
      <c r="M91" s="75">
        <v>11606.5</v>
      </c>
      <c r="N91" s="76">
        <v>11663</v>
      </c>
      <c r="O91" s="76">
        <v>11700.7</v>
      </c>
      <c r="P91" s="76">
        <v>11719.5</v>
      </c>
      <c r="Q91" s="9">
        <f t="shared" si="18"/>
        <v>11672.424999999999</v>
      </c>
      <c r="R91" s="8">
        <f t="shared" si="12"/>
        <v>11750.541666666666</v>
      </c>
      <c r="T91" s="14">
        <f t="shared" si="13"/>
        <v>6.2582604675344225E-2</v>
      </c>
      <c r="V91" s="5">
        <f>+claims!D91</f>
        <v>252</v>
      </c>
      <c r="W91" s="5">
        <f>+claims!E91</f>
        <v>219</v>
      </c>
      <c r="X91" s="5">
        <f>+claims!F91</f>
        <v>237</v>
      </c>
      <c r="Z91" s="14">
        <f t="shared" si="14"/>
        <v>2.1197623679091532E-2</v>
      </c>
      <c r="AA91" s="14">
        <f t="shared" si="15"/>
        <v>1.8561012973639549E-2</v>
      </c>
      <c r="AB91" s="14">
        <f t="shared" si="16"/>
        <v>2.0304264109643026E-2</v>
      </c>
      <c r="AD91" s="14">
        <f t="shared" si="17"/>
        <v>1.9872073659216619E-2</v>
      </c>
    </row>
    <row r="92" spans="1:30">
      <c r="A92" s="1" t="s">
        <v>138</v>
      </c>
      <c r="B92" s="1" t="s">
        <v>139</v>
      </c>
      <c r="C92" s="75">
        <v>19</v>
      </c>
      <c r="D92" s="76">
        <v>19.3</v>
      </c>
      <c r="E92" s="76">
        <v>17</v>
      </c>
      <c r="F92" s="76">
        <v>19.399999999999999</v>
      </c>
      <c r="G92" s="9">
        <f t="shared" si="10"/>
        <v>18.674999999999997</v>
      </c>
      <c r="H92" s="75">
        <v>17.5</v>
      </c>
      <c r="I92" s="76">
        <v>16.100000000000001</v>
      </c>
      <c r="J92" s="76">
        <v>17</v>
      </c>
      <c r="K92" s="76">
        <v>18</v>
      </c>
      <c r="L92" s="9">
        <f t="shared" si="11"/>
        <v>17.149999999999999</v>
      </c>
      <c r="M92" s="75">
        <v>17.399999999999999</v>
      </c>
      <c r="N92" s="76">
        <v>16.100000000000001</v>
      </c>
      <c r="O92" s="76">
        <v>16</v>
      </c>
      <c r="P92" s="76">
        <v>18</v>
      </c>
      <c r="Q92" s="9">
        <f t="shared" si="18"/>
        <v>16.875</v>
      </c>
      <c r="R92" s="8">
        <f t="shared" si="12"/>
        <v>17.266666666666666</v>
      </c>
      <c r="T92" s="14">
        <f t="shared" si="13"/>
        <v>9.1961120152130035E-5</v>
      </c>
      <c r="V92" s="5">
        <f>+claims!D92</f>
        <v>0</v>
      </c>
      <c r="W92" s="5">
        <f>+claims!E92</f>
        <v>0</v>
      </c>
      <c r="X92" s="5">
        <f>+claims!F92</f>
        <v>1</v>
      </c>
      <c r="Z92" s="14">
        <f t="shared" si="14"/>
        <v>0</v>
      </c>
      <c r="AA92" s="14">
        <f t="shared" si="15"/>
        <v>0</v>
      </c>
      <c r="AB92" s="14">
        <f t="shared" si="16"/>
        <v>0.01</v>
      </c>
      <c r="AD92" s="14">
        <f t="shared" si="17"/>
        <v>5.0000000000000001E-3</v>
      </c>
    </row>
    <row r="93" spans="1:30">
      <c r="A93" s="1" t="s">
        <v>472</v>
      </c>
      <c r="B93" s="1" t="s">
        <v>477</v>
      </c>
      <c r="C93" s="75">
        <v>3483</v>
      </c>
      <c r="D93" s="76">
        <v>3503</v>
      </c>
      <c r="E93" s="76">
        <v>3573</v>
      </c>
      <c r="F93" s="76">
        <v>3626</v>
      </c>
      <c r="G93" s="9">
        <f t="shared" si="10"/>
        <v>3546.25</v>
      </c>
      <c r="H93" s="75">
        <v>3667</v>
      </c>
      <c r="I93" s="76">
        <v>3725</v>
      </c>
      <c r="J93" s="76">
        <v>3739</v>
      </c>
      <c r="K93" s="76">
        <v>3801</v>
      </c>
      <c r="L93" s="9">
        <f t="shared" si="11"/>
        <v>3733</v>
      </c>
      <c r="M93" s="75">
        <v>3812</v>
      </c>
      <c r="N93" s="76">
        <v>3815</v>
      </c>
      <c r="O93" s="76">
        <v>3756</v>
      </c>
      <c r="P93" s="76">
        <v>3641</v>
      </c>
      <c r="Q93" s="9">
        <f t="shared" si="18"/>
        <v>3756</v>
      </c>
      <c r="R93" s="8">
        <f t="shared" si="12"/>
        <v>3713.375</v>
      </c>
      <c r="T93" s="14">
        <f t="shared" si="13"/>
        <v>1.9777188680207485E-2</v>
      </c>
      <c r="V93" s="5">
        <f>+claims!D93</f>
        <v>25</v>
      </c>
      <c r="W93" s="5">
        <f>+claims!E93</f>
        <v>32</v>
      </c>
      <c r="X93" s="5">
        <f>+claims!F93</f>
        <v>35</v>
      </c>
      <c r="Z93" s="14">
        <f t="shared" si="14"/>
        <v>7.0497003877335214E-3</v>
      </c>
      <c r="AA93" s="14">
        <f t="shared" si="15"/>
        <v>8.5721939458880264E-3</v>
      </c>
      <c r="AB93" s="14">
        <f t="shared" si="16"/>
        <v>9.31842385516507E-3</v>
      </c>
      <c r="AD93" s="14">
        <f t="shared" si="17"/>
        <v>8.6915599741674635E-3</v>
      </c>
    </row>
    <row r="94" spans="1:30">
      <c r="A94" s="1" t="s">
        <v>492</v>
      </c>
      <c r="B94" s="1" t="s">
        <v>530</v>
      </c>
      <c r="C94" s="75">
        <v>35.5</v>
      </c>
      <c r="D94" s="76">
        <v>37</v>
      </c>
      <c r="E94" s="76">
        <v>38.700000000000003</v>
      </c>
      <c r="F94" s="76">
        <v>39.4</v>
      </c>
      <c r="G94" s="9">
        <f t="shared" si="10"/>
        <v>37.65</v>
      </c>
      <c r="H94" s="75">
        <v>39.200000000000003</v>
      </c>
      <c r="I94" s="76">
        <v>39.1</v>
      </c>
      <c r="J94" s="76">
        <v>40.700000000000003</v>
      </c>
      <c r="K94" s="76">
        <v>41.7</v>
      </c>
      <c r="L94" s="9">
        <f t="shared" si="11"/>
        <v>40.175000000000004</v>
      </c>
      <c r="M94" s="75">
        <v>43.5</v>
      </c>
      <c r="N94" s="76">
        <v>43.9</v>
      </c>
      <c r="O94" s="76">
        <v>43.2</v>
      </c>
      <c r="P94" s="76">
        <v>41.5</v>
      </c>
      <c r="Q94" s="9">
        <f t="shared" si="18"/>
        <v>43.025000000000006</v>
      </c>
      <c r="R94" s="8">
        <f t="shared" si="12"/>
        <v>41.179166666666667</v>
      </c>
      <c r="T94" s="14">
        <f t="shared" si="13"/>
        <v>2.1931750735123097E-4</v>
      </c>
      <c r="V94" s="5">
        <f>+claims!D94</f>
        <v>0</v>
      </c>
      <c r="W94" s="5">
        <f>+claims!E94</f>
        <v>0</v>
      </c>
      <c r="X94" s="5">
        <f>+claims!F94</f>
        <v>0</v>
      </c>
      <c r="Z94" s="14">
        <f t="shared" si="14"/>
        <v>0</v>
      </c>
      <c r="AA94" s="14">
        <f t="shared" si="15"/>
        <v>0</v>
      </c>
      <c r="AB94" s="14">
        <f t="shared" si="16"/>
        <v>0</v>
      </c>
      <c r="AD94" s="14">
        <f t="shared" si="17"/>
        <v>0</v>
      </c>
    </row>
    <row r="95" spans="1:30">
      <c r="A95" s="1" t="s">
        <v>140</v>
      </c>
      <c r="B95" s="1" t="s">
        <v>141</v>
      </c>
      <c r="C95" s="75">
        <v>591.1</v>
      </c>
      <c r="D95" s="76">
        <v>600.1</v>
      </c>
      <c r="E95" s="76">
        <v>615.9</v>
      </c>
      <c r="F95" s="76">
        <v>608.20000000000005</v>
      </c>
      <c r="G95" s="9">
        <f t="shared" si="10"/>
        <v>603.82500000000005</v>
      </c>
      <c r="H95" s="75">
        <v>602.29999999999995</v>
      </c>
      <c r="I95" s="76">
        <v>621.70000000000005</v>
      </c>
      <c r="J95" s="76">
        <v>635.20000000000005</v>
      </c>
      <c r="K95" s="76">
        <v>646.20000000000005</v>
      </c>
      <c r="L95" s="9">
        <f t="shared" si="11"/>
        <v>626.35</v>
      </c>
      <c r="M95" s="75">
        <v>650.5</v>
      </c>
      <c r="N95" s="76">
        <v>653.29999999999995</v>
      </c>
      <c r="O95" s="76">
        <v>665.4</v>
      </c>
      <c r="P95" s="76">
        <v>677.9</v>
      </c>
      <c r="Q95" s="9">
        <f t="shared" si="18"/>
        <v>661.77499999999998</v>
      </c>
      <c r="R95" s="8">
        <f t="shared" si="12"/>
        <v>640.30833333333328</v>
      </c>
      <c r="T95" s="14">
        <f t="shared" si="13"/>
        <v>3.4102396665681542E-3</v>
      </c>
      <c r="V95" s="5">
        <f>+claims!D95</f>
        <v>3</v>
      </c>
      <c r="W95" s="5">
        <f>+claims!E95</f>
        <v>17</v>
      </c>
      <c r="X95" s="5">
        <f>+claims!F95</f>
        <v>11</v>
      </c>
      <c r="Z95" s="14">
        <f t="shared" si="14"/>
        <v>4.9683269159110669E-3</v>
      </c>
      <c r="AA95" s="14">
        <f t="shared" si="15"/>
        <v>2.7141374630797476E-2</v>
      </c>
      <c r="AB95" s="14">
        <f t="shared" si="16"/>
        <v>1.6621963658343092E-2</v>
      </c>
      <c r="AD95" s="14">
        <f t="shared" si="17"/>
        <v>1.8186161192089215E-2</v>
      </c>
    </row>
    <row r="96" spans="1:30">
      <c r="A96" s="1" t="s">
        <v>142</v>
      </c>
      <c r="B96" s="1" t="s">
        <v>143</v>
      </c>
      <c r="C96" s="75">
        <v>171</v>
      </c>
      <c r="D96" s="76">
        <v>175</v>
      </c>
      <c r="E96" s="76">
        <v>176.5</v>
      </c>
      <c r="F96" s="76">
        <v>180.7</v>
      </c>
      <c r="G96" s="9">
        <f t="shared" si="10"/>
        <v>175.8</v>
      </c>
      <c r="H96" s="75">
        <v>183</v>
      </c>
      <c r="I96" s="76">
        <v>188</v>
      </c>
      <c r="J96" s="76">
        <v>190</v>
      </c>
      <c r="K96" s="76">
        <v>191.7</v>
      </c>
      <c r="L96" s="9">
        <f t="shared" si="11"/>
        <v>188.17500000000001</v>
      </c>
      <c r="M96" s="75">
        <v>206.5</v>
      </c>
      <c r="N96" s="76">
        <v>201</v>
      </c>
      <c r="O96" s="76">
        <v>202.5</v>
      </c>
      <c r="P96" s="76">
        <v>202</v>
      </c>
      <c r="Q96" s="9">
        <f t="shared" si="18"/>
        <v>203</v>
      </c>
      <c r="R96" s="8">
        <f t="shared" si="12"/>
        <v>193.52500000000001</v>
      </c>
      <c r="T96" s="14">
        <f t="shared" si="13"/>
        <v>1.0307012998517933E-3</v>
      </c>
      <c r="V96" s="5">
        <f>+claims!D96</f>
        <v>9</v>
      </c>
      <c r="W96" s="5">
        <f>+claims!E96</f>
        <v>7</v>
      </c>
      <c r="X96" s="5">
        <f>+claims!F96</f>
        <v>6</v>
      </c>
      <c r="Z96" s="14">
        <f t="shared" si="14"/>
        <v>5.1194539249146756E-2</v>
      </c>
      <c r="AA96" s="14">
        <f t="shared" si="15"/>
        <v>3.7199415437757406E-2</v>
      </c>
      <c r="AB96" s="14">
        <f t="shared" si="16"/>
        <v>2.9556650246305417E-2</v>
      </c>
      <c r="AD96" s="14">
        <f t="shared" si="17"/>
        <v>3.5710553477262971E-2</v>
      </c>
    </row>
    <row r="97" spans="1:30">
      <c r="A97" s="1" t="s">
        <v>144</v>
      </c>
      <c r="B97" s="1" t="s">
        <v>145</v>
      </c>
      <c r="C97" s="75">
        <v>21</v>
      </c>
      <c r="D97" s="76">
        <v>17</v>
      </c>
      <c r="E97" s="76">
        <v>18</v>
      </c>
      <c r="F97" s="76">
        <v>18</v>
      </c>
      <c r="G97" s="9">
        <f t="shared" si="10"/>
        <v>18.5</v>
      </c>
      <c r="H97" s="75">
        <v>20.6</v>
      </c>
      <c r="I97" s="76">
        <v>27</v>
      </c>
      <c r="J97" s="76">
        <v>27</v>
      </c>
      <c r="K97" s="76">
        <v>25</v>
      </c>
      <c r="L97" s="9">
        <f t="shared" si="11"/>
        <v>24.9</v>
      </c>
      <c r="M97" s="75">
        <v>28</v>
      </c>
      <c r="N97" s="76">
        <v>28</v>
      </c>
      <c r="O97" s="76">
        <v>28</v>
      </c>
      <c r="P97" s="76">
        <v>28</v>
      </c>
      <c r="Q97" s="9">
        <f t="shared" si="18"/>
        <v>28</v>
      </c>
      <c r="R97" s="8">
        <f t="shared" si="12"/>
        <v>25.383333333333336</v>
      </c>
      <c r="T97" s="14">
        <f t="shared" si="13"/>
        <v>1.3518994786843058E-4</v>
      </c>
      <c r="V97" s="5">
        <f>+claims!D97</f>
        <v>0</v>
      </c>
      <c r="W97" s="5">
        <f>+claims!E97</f>
        <v>0</v>
      </c>
      <c r="X97" s="5">
        <f>+claims!F97</f>
        <v>0</v>
      </c>
      <c r="Z97" s="14">
        <f t="shared" si="14"/>
        <v>0</v>
      </c>
      <c r="AA97" s="14">
        <f t="shared" si="15"/>
        <v>0</v>
      </c>
      <c r="AB97" s="14">
        <f t="shared" si="16"/>
        <v>0</v>
      </c>
      <c r="AD97" s="14">
        <f t="shared" si="17"/>
        <v>0</v>
      </c>
    </row>
    <row r="98" spans="1:30">
      <c r="A98" s="1" t="s">
        <v>146</v>
      </c>
      <c r="B98" s="1" t="s">
        <v>147</v>
      </c>
      <c r="C98" s="75">
        <v>369.8</v>
      </c>
      <c r="D98" s="76">
        <v>380.1</v>
      </c>
      <c r="E98" s="76">
        <v>390.9</v>
      </c>
      <c r="F98" s="76">
        <v>407.5</v>
      </c>
      <c r="G98" s="9">
        <f t="shared" si="10"/>
        <v>387.07500000000005</v>
      </c>
      <c r="H98" s="75">
        <v>418.4</v>
      </c>
      <c r="I98" s="76">
        <v>427.1</v>
      </c>
      <c r="J98" s="76">
        <v>431.4</v>
      </c>
      <c r="K98" s="76">
        <v>451</v>
      </c>
      <c r="L98" s="9">
        <f t="shared" si="11"/>
        <v>431.97500000000002</v>
      </c>
      <c r="M98" s="75">
        <v>459.3</v>
      </c>
      <c r="N98" s="76">
        <v>470.4</v>
      </c>
      <c r="O98" s="76">
        <v>468.2</v>
      </c>
      <c r="P98" s="76">
        <v>461.8</v>
      </c>
      <c r="Q98" s="9">
        <f t="shared" si="18"/>
        <v>464.92500000000001</v>
      </c>
      <c r="R98" s="8">
        <f t="shared" si="12"/>
        <v>440.9666666666667</v>
      </c>
      <c r="T98" s="14">
        <f t="shared" si="13"/>
        <v>2.3485591862790122E-3</v>
      </c>
      <c r="V98" s="5">
        <f>+claims!D98</f>
        <v>1</v>
      </c>
      <c r="W98" s="5">
        <f>+claims!E98</f>
        <v>1</v>
      </c>
      <c r="X98" s="5">
        <f>+claims!F98</f>
        <v>1</v>
      </c>
      <c r="Z98" s="14">
        <f t="shared" si="14"/>
        <v>2.5834786540076208E-3</v>
      </c>
      <c r="AA98" s="14">
        <f t="shared" si="15"/>
        <v>2.3149487817582036E-3</v>
      </c>
      <c r="AB98" s="14">
        <f t="shared" si="16"/>
        <v>2.1508845512717106E-3</v>
      </c>
      <c r="AD98" s="14">
        <f t="shared" si="17"/>
        <v>2.2776716452231932E-3</v>
      </c>
    </row>
    <row r="99" spans="1:30">
      <c r="A99" s="1" t="s">
        <v>148</v>
      </c>
      <c r="B99" s="1" t="s">
        <v>467</v>
      </c>
      <c r="C99" s="75">
        <v>2597.9</v>
      </c>
      <c r="D99" s="76">
        <v>2616.5</v>
      </c>
      <c r="E99" s="76">
        <v>2664.1000000000004</v>
      </c>
      <c r="F99" s="76">
        <v>2707.6</v>
      </c>
      <c r="G99" s="9">
        <f t="shared" si="10"/>
        <v>2646.5250000000001</v>
      </c>
      <c r="H99" s="75">
        <v>2767</v>
      </c>
      <c r="I99" s="76">
        <v>2829.3</v>
      </c>
      <c r="J99" s="76">
        <v>2881.8</v>
      </c>
      <c r="K99" s="76">
        <v>2927.7</v>
      </c>
      <c r="L99" s="9">
        <f t="shared" si="11"/>
        <v>2851.45</v>
      </c>
      <c r="M99" s="75">
        <v>2948.7999999999997</v>
      </c>
      <c r="N99" s="76">
        <v>2968</v>
      </c>
      <c r="O99" s="76">
        <v>2970.4</v>
      </c>
      <c r="P99" s="76">
        <v>2946.7999999999997</v>
      </c>
      <c r="Q99" s="9">
        <f t="shared" si="18"/>
        <v>2958.4999999999995</v>
      </c>
      <c r="R99" s="8">
        <f t="shared" si="12"/>
        <v>2870.8208333333328</v>
      </c>
      <c r="T99" s="14">
        <f t="shared" si="13"/>
        <v>1.5289801134521507E-2</v>
      </c>
      <c r="V99" s="5">
        <f>+claims!D99</f>
        <v>7</v>
      </c>
      <c r="W99" s="5">
        <f>+claims!E99</f>
        <v>19</v>
      </c>
      <c r="X99" s="5">
        <f>+claims!F99</f>
        <v>11</v>
      </c>
      <c r="Z99" s="14">
        <f t="shared" si="14"/>
        <v>2.6449778483105201E-3</v>
      </c>
      <c r="AA99" s="14">
        <f t="shared" si="15"/>
        <v>6.6632765785828267E-3</v>
      </c>
      <c r="AB99" s="14">
        <f t="shared" si="16"/>
        <v>3.7181003887104959E-3</v>
      </c>
      <c r="AD99" s="14">
        <f t="shared" si="17"/>
        <v>4.5209720286012766E-3</v>
      </c>
    </row>
    <row r="100" spans="1:30">
      <c r="A100" s="1" t="s">
        <v>149</v>
      </c>
      <c r="B100" s="1" t="s">
        <v>521</v>
      </c>
      <c r="C100" s="75">
        <v>66.3</v>
      </c>
      <c r="D100" s="76">
        <v>68.8</v>
      </c>
      <c r="E100" s="76">
        <v>71.8</v>
      </c>
      <c r="F100" s="76">
        <v>70.8</v>
      </c>
      <c r="G100" s="9">
        <f t="shared" si="10"/>
        <v>69.424999999999997</v>
      </c>
      <c r="H100" s="75">
        <v>71.400000000000006</v>
      </c>
      <c r="I100" s="76">
        <v>73.5</v>
      </c>
      <c r="J100" s="76">
        <v>72.8</v>
      </c>
      <c r="K100" s="76">
        <v>77.599999999999994</v>
      </c>
      <c r="L100" s="9">
        <f t="shared" si="11"/>
        <v>73.824999999999989</v>
      </c>
      <c r="M100" s="75">
        <v>81.3</v>
      </c>
      <c r="N100" s="76">
        <v>80</v>
      </c>
      <c r="O100" s="76">
        <v>80.400000000000006</v>
      </c>
      <c r="P100" s="76">
        <v>82</v>
      </c>
      <c r="Q100" s="9">
        <f t="shared" si="18"/>
        <v>80.925000000000011</v>
      </c>
      <c r="R100" s="8">
        <f t="shared" si="12"/>
        <v>76.641666666666666</v>
      </c>
      <c r="T100" s="14">
        <f t="shared" si="13"/>
        <v>4.0818842762506755E-4</v>
      </c>
      <c r="V100" s="5">
        <f>+claims!D100</f>
        <v>0</v>
      </c>
      <c r="W100" s="5">
        <f>+claims!E100</f>
        <v>0</v>
      </c>
      <c r="X100" s="5">
        <f>+claims!F100</f>
        <v>0</v>
      </c>
      <c r="Z100" s="14">
        <f t="shared" si="14"/>
        <v>0</v>
      </c>
      <c r="AA100" s="14">
        <f t="shared" si="15"/>
        <v>0</v>
      </c>
      <c r="AB100" s="14">
        <f t="shared" si="16"/>
        <v>0</v>
      </c>
      <c r="AD100" s="14">
        <f t="shared" si="17"/>
        <v>0</v>
      </c>
    </row>
    <row r="101" spans="1:30">
      <c r="A101" s="1" t="s">
        <v>495</v>
      </c>
      <c r="B101" s="1" t="s">
        <v>496</v>
      </c>
      <c r="C101" s="75">
        <v>719.2</v>
      </c>
      <c r="D101" s="76">
        <v>719.6</v>
      </c>
      <c r="E101" s="76">
        <v>725.9</v>
      </c>
      <c r="F101" s="76">
        <v>747.4</v>
      </c>
      <c r="G101" s="9">
        <f t="shared" si="10"/>
        <v>728.02500000000009</v>
      </c>
      <c r="H101" s="75">
        <v>746.7</v>
      </c>
      <c r="I101" s="76">
        <v>761.5</v>
      </c>
      <c r="J101" s="76">
        <v>785</v>
      </c>
      <c r="K101" s="76">
        <v>812.6</v>
      </c>
      <c r="L101" s="9">
        <f t="shared" si="11"/>
        <v>776.44999999999993</v>
      </c>
      <c r="M101" s="75">
        <v>824.3</v>
      </c>
      <c r="N101" s="76">
        <v>846</v>
      </c>
      <c r="O101" s="76">
        <v>860.4</v>
      </c>
      <c r="P101" s="76">
        <v>885.7</v>
      </c>
      <c r="Q101" s="9">
        <f t="shared" si="18"/>
        <v>854.09999999999991</v>
      </c>
      <c r="R101" s="8">
        <f t="shared" si="12"/>
        <v>807.20416666666677</v>
      </c>
      <c r="T101" s="14">
        <f t="shared" si="13"/>
        <v>4.2991157929420853E-3</v>
      </c>
      <c r="V101" s="5">
        <f>+claims!D101</f>
        <v>5</v>
      </c>
      <c r="W101" s="5">
        <f>+claims!E101</f>
        <v>1</v>
      </c>
      <c r="X101" s="5">
        <f>+claims!F101</f>
        <v>6</v>
      </c>
      <c r="Z101" s="14">
        <f t="shared" si="14"/>
        <v>6.8678960200542552E-3</v>
      </c>
      <c r="AA101" s="14">
        <f t="shared" si="15"/>
        <v>1.2879129370854531E-3</v>
      </c>
      <c r="AB101" s="14">
        <f t="shared" si="16"/>
        <v>7.0249385317878478E-3</v>
      </c>
      <c r="AD101" s="14">
        <f t="shared" si="17"/>
        <v>5.0864229149314511E-3</v>
      </c>
    </row>
    <row r="102" spans="1:30">
      <c r="A102" s="1" t="s">
        <v>535</v>
      </c>
      <c r="B102" s="1" t="s">
        <v>536</v>
      </c>
      <c r="C102" s="75">
        <v>1895.5</v>
      </c>
      <c r="D102" s="76">
        <v>1960.5</v>
      </c>
      <c r="E102" s="76">
        <v>2018.6</v>
      </c>
      <c r="F102" s="76">
        <v>2087.1</v>
      </c>
      <c r="G102" s="9">
        <f t="shared" si="10"/>
        <v>1990.4250000000002</v>
      </c>
      <c r="H102" s="75">
        <v>2065.6</v>
      </c>
      <c r="I102" s="76">
        <v>1866.9</v>
      </c>
      <c r="J102" s="76">
        <v>2100.6999999999998</v>
      </c>
      <c r="K102" s="76">
        <v>2164.8000000000002</v>
      </c>
      <c r="L102" s="9">
        <f t="shared" si="11"/>
        <v>2049.5</v>
      </c>
      <c r="M102" s="75">
        <v>1986.4</v>
      </c>
      <c r="N102" s="76">
        <v>2082.1999999999998</v>
      </c>
      <c r="O102" s="76">
        <v>2165.4</v>
      </c>
      <c r="P102" s="76">
        <v>2180.8000000000002</v>
      </c>
      <c r="Q102" s="9">
        <f t="shared" si="18"/>
        <v>2103.6999999999998</v>
      </c>
      <c r="R102" s="8">
        <f t="shared" si="12"/>
        <v>2066.7541666666666</v>
      </c>
      <c r="T102" s="14">
        <f t="shared" si="13"/>
        <v>1.1007395458247995E-2</v>
      </c>
      <c r="V102" s="5">
        <f>+claims!D102</f>
        <v>281</v>
      </c>
      <c r="W102" s="5">
        <f>+claims!E102</f>
        <v>351</v>
      </c>
      <c r="X102" s="5">
        <f>+claims!F102</f>
        <v>429</v>
      </c>
      <c r="Z102" s="14">
        <f t="shared" si="14"/>
        <v>0.14117587952321739</v>
      </c>
      <c r="AA102" s="14">
        <f t="shared" si="15"/>
        <v>0.1712612832398146</v>
      </c>
      <c r="AB102" s="14">
        <f t="shared" si="16"/>
        <v>0.20392641536340736</v>
      </c>
      <c r="AD102" s="14">
        <f t="shared" si="17"/>
        <v>0.18257961534884479</v>
      </c>
    </row>
    <row r="103" spans="1:30">
      <c r="A103" s="1" t="s">
        <v>150</v>
      </c>
      <c r="B103" s="1" t="s">
        <v>151</v>
      </c>
      <c r="C103" s="75">
        <v>29363.4</v>
      </c>
      <c r="D103" s="76">
        <v>29622</v>
      </c>
      <c r="E103" s="76">
        <v>29896.5</v>
      </c>
      <c r="F103" s="76">
        <v>30029.3</v>
      </c>
      <c r="G103" s="9">
        <f t="shared" si="10"/>
        <v>29727.8</v>
      </c>
      <c r="H103" s="75">
        <v>30403.3</v>
      </c>
      <c r="I103" s="76">
        <v>30667.8</v>
      </c>
      <c r="J103" s="76">
        <v>30779.5</v>
      </c>
      <c r="K103" s="76">
        <v>31246.400000000001</v>
      </c>
      <c r="L103" s="9">
        <f t="shared" si="11"/>
        <v>30774.25</v>
      </c>
      <c r="M103" s="75">
        <v>31596.5</v>
      </c>
      <c r="N103" s="76">
        <v>32170.7</v>
      </c>
      <c r="O103" s="76">
        <v>32483.9</v>
      </c>
      <c r="P103" s="76">
        <v>32402.2</v>
      </c>
      <c r="Q103" s="9">
        <f t="shared" si="18"/>
        <v>32163.325000000001</v>
      </c>
      <c r="R103" s="8">
        <f t="shared" si="12"/>
        <v>31294.379166666669</v>
      </c>
      <c r="T103" s="14">
        <f t="shared" si="13"/>
        <v>0.16667178548062636</v>
      </c>
      <c r="V103" s="5">
        <f>+claims!D103</f>
        <v>1662</v>
      </c>
      <c r="W103" s="5">
        <f>+claims!E103</f>
        <v>1717</v>
      </c>
      <c r="X103" s="5">
        <f>+claims!F103</f>
        <v>1825</v>
      </c>
      <c r="Z103" s="14">
        <f t="shared" si="14"/>
        <v>5.5907265253399174E-2</v>
      </c>
      <c r="AA103" s="14">
        <f t="shared" si="15"/>
        <v>5.5793398701836763E-2</v>
      </c>
      <c r="AB103" s="14">
        <f t="shared" si="16"/>
        <v>5.6741645958556831E-2</v>
      </c>
      <c r="AD103" s="14">
        <f t="shared" si="17"/>
        <v>5.6286500088790527E-2</v>
      </c>
    </row>
    <row r="104" spans="1:30" s="10" customFormat="1">
      <c r="A104" s="10" t="s">
        <v>498</v>
      </c>
      <c r="B104" s="10" t="s">
        <v>497</v>
      </c>
      <c r="C104" s="75">
        <v>877.5</v>
      </c>
      <c r="D104" s="90">
        <v>877.5</v>
      </c>
      <c r="E104" s="90">
        <v>877.5</v>
      </c>
      <c r="F104" s="9">
        <v>877.5</v>
      </c>
      <c r="G104" s="9">
        <f t="shared" si="10"/>
        <v>877.5</v>
      </c>
      <c r="H104" s="75">
        <v>962.9</v>
      </c>
      <c r="I104" s="75">
        <v>962.9</v>
      </c>
      <c r="J104" s="75">
        <v>962.9</v>
      </c>
      <c r="K104" s="9">
        <v>962.9</v>
      </c>
      <c r="L104" s="9">
        <f t="shared" si="11"/>
        <v>962.9</v>
      </c>
      <c r="M104" s="88">
        <v>1017.7</v>
      </c>
      <c r="N104" s="9">
        <v>1017.7</v>
      </c>
      <c r="O104" s="9">
        <v>1017.7</v>
      </c>
      <c r="P104" s="9">
        <v>1017.7</v>
      </c>
      <c r="Q104" s="9">
        <f t="shared" si="18"/>
        <v>1017.7</v>
      </c>
      <c r="R104" s="8">
        <f t="shared" si="12"/>
        <v>976.06666666666672</v>
      </c>
      <c r="T104" s="14">
        <f t="shared" si="13"/>
        <v>5.1984662553951197E-3</v>
      </c>
      <c r="V104" s="5">
        <f>+claims!D104</f>
        <v>6</v>
      </c>
      <c r="W104" s="5">
        <f>+claims!E104</f>
        <v>1</v>
      </c>
      <c r="X104" s="5">
        <f>+claims!F104</f>
        <v>0</v>
      </c>
      <c r="Z104" s="14">
        <f t="shared" si="14"/>
        <v>6.8376068376068376E-3</v>
      </c>
      <c r="AA104" s="14">
        <f t="shared" si="15"/>
        <v>1.0385294423096896E-3</v>
      </c>
      <c r="AB104" s="14">
        <f t="shared" si="16"/>
        <v>0</v>
      </c>
      <c r="AD104" s="14">
        <f t="shared" si="17"/>
        <v>1.4857776203710362E-3</v>
      </c>
    </row>
    <row r="105" spans="1:30">
      <c r="A105" s="1" t="s">
        <v>152</v>
      </c>
      <c r="B105" s="1" t="s">
        <v>153</v>
      </c>
      <c r="C105" s="75">
        <v>1136.4000000000001</v>
      </c>
      <c r="D105" s="76">
        <v>1105.7</v>
      </c>
      <c r="E105" s="76">
        <v>1102.9000000000001</v>
      </c>
      <c r="F105" s="76">
        <v>1138.0999999999999</v>
      </c>
      <c r="G105" s="9">
        <f t="shared" si="10"/>
        <v>1120.7750000000001</v>
      </c>
      <c r="H105" s="75">
        <v>1163.0999999999999</v>
      </c>
      <c r="I105" s="76">
        <v>1183.0999999999999</v>
      </c>
      <c r="J105" s="76">
        <v>1210.5999999999999</v>
      </c>
      <c r="K105" s="76">
        <v>1230.5</v>
      </c>
      <c r="L105" s="9">
        <f t="shared" si="11"/>
        <v>1196.8249999999998</v>
      </c>
      <c r="M105" s="75">
        <v>1222.8</v>
      </c>
      <c r="N105" s="76">
        <v>1211.9000000000001</v>
      </c>
      <c r="O105" s="76">
        <v>1211.2</v>
      </c>
      <c r="P105" s="76">
        <v>1207.0999999999999</v>
      </c>
      <c r="Q105" s="9">
        <f t="shared" si="18"/>
        <v>1213.25</v>
      </c>
      <c r="R105" s="8">
        <f t="shared" si="12"/>
        <v>1192.3625</v>
      </c>
      <c r="T105" s="14">
        <f t="shared" si="13"/>
        <v>6.3504435015865335E-3</v>
      </c>
      <c r="V105" s="5">
        <f>+claims!D105</f>
        <v>3</v>
      </c>
      <c r="W105" s="5">
        <f>+claims!E105</f>
        <v>1</v>
      </c>
      <c r="X105" s="5">
        <f>+claims!F105</f>
        <v>2</v>
      </c>
      <c r="Z105" s="14">
        <f t="shared" si="14"/>
        <v>2.6767192344582988E-3</v>
      </c>
      <c r="AA105" s="14">
        <f t="shared" si="15"/>
        <v>8.3554404361539918E-4</v>
      </c>
      <c r="AB105" s="14">
        <f t="shared" si="16"/>
        <v>1.6484648670925201E-3</v>
      </c>
      <c r="AD105" s="14">
        <f t="shared" si="17"/>
        <v>1.5488669871611099E-3</v>
      </c>
    </row>
    <row r="106" spans="1:30">
      <c r="A106" s="1" t="s">
        <v>566</v>
      </c>
      <c r="B106" s="1" t="s">
        <v>567</v>
      </c>
      <c r="C106" s="75"/>
      <c r="D106" s="76">
        <v>84.8</v>
      </c>
      <c r="E106" s="76">
        <v>87.9</v>
      </c>
      <c r="F106" s="76">
        <v>94.6</v>
      </c>
      <c r="G106" s="9">
        <f t="shared" si="10"/>
        <v>89.09999999999998</v>
      </c>
      <c r="H106" s="75">
        <v>92.6</v>
      </c>
      <c r="I106" s="76">
        <v>94.2</v>
      </c>
      <c r="J106" s="76">
        <v>90.9</v>
      </c>
      <c r="K106" s="76">
        <v>93.8</v>
      </c>
      <c r="L106" s="9">
        <f t="shared" si="11"/>
        <v>92.875000000000014</v>
      </c>
      <c r="M106" s="75">
        <v>83</v>
      </c>
      <c r="N106" s="76">
        <v>81.900000000000006</v>
      </c>
      <c r="O106" s="76">
        <v>82.2</v>
      </c>
      <c r="P106" s="76">
        <v>91.9</v>
      </c>
      <c r="Q106" s="9">
        <f t="shared" si="18"/>
        <v>84.75</v>
      </c>
      <c r="R106" s="8">
        <f t="shared" si="12"/>
        <v>88.183333333333337</v>
      </c>
      <c r="T106" s="14">
        <f t="shared" si="13"/>
        <v>4.6965857791980703E-4</v>
      </c>
      <c r="V106" s="5">
        <f>+claims!D106</f>
        <v>0</v>
      </c>
      <c r="W106" s="5">
        <f>+claims!E106</f>
        <v>0</v>
      </c>
      <c r="X106" s="5">
        <f>+claims!F106</f>
        <v>1</v>
      </c>
      <c r="Z106" s="14">
        <f t="shared" si="14"/>
        <v>0</v>
      </c>
      <c r="AA106" s="14">
        <f t="shared" si="15"/>
        <v>0</v>
      </c>
      <c r="AB106" s="14">
        <f t="shared" si="16"/>
        <v>0.01</v>
      </c>
      <c r="AD106" s="14">
        <f t="shared" si="17"/>
        <v>5.0000000000000001E-3</v>
      </c>
    </row>
    <row r="107" spans="1:30">
      <c r="A107" s="1" t="s">
        <v>154</v>
      </c>
      <c r="B107" s="1" t="s">
        <v>155</v>
      </c>
      <c r="C107" s="75">
        <v>1102.7</v>
      </c>
      <c r="D107" s="76">
        <v>1197.9000000000001</v>
      </c>
      <c r="E107" s="76">
        <v>1165.5</v>
      </c>
      <c r="F107" s="76">
        <v>799</v>
      </c>
      <c r="G107" s="9">
        <f t="shared" si="10"/>
        <v>1066.2750000000001</v>
      </c>
      <c r="H107" s="75">
        <v>1146.5999999999999</v>
      </c>
      <c r="I107" s="76">
        <v>1138.0999999999999</v>
      </c>
      <c r="J107" s="76">
        <v>1168</v>
      </c>
      <c r="K107" s="76">
        <v>830.6</v>
      </c>
      <c r="L107" s="9">
        <f t="shared" si="11"/>
        <v>1070.825</v>
      </c>
      <c r="M107" s="75">
        <v>1166.4000000000001</v>
      </c>
      <c r="N107" s="76">
        <v>1194.4000000000001</v>
      </c>
      <c r="O107" s="76">
        <v>1232.1999999999998</v>
      </c>
      <c r="P107" s="76">
        <v>909.6</v>
      </c>
      <c r="Q107" s="9">
        <f t="shared" si="18"/>
        <v>1125.6500000000001</v>
      </c>
      <c r="R107" s="8">
        <f t="shared" si="12"/>
        <v>1097.4791666666667</v>
      </c>
      <c r="T107" s="14">
        <f t="shared" si="13"/>
        <v>5.845101168549781E-3</v>
      </c>
      <c r="V107" s="5">
        <f>+claims!D107</f>
        <v>16</v>
      </c>
      <c r="W107" s="5">
        <f>+claims!E107</f>
        <v>8</v>
      </c>
      <c r="X107" s="5">
        <f>+claims!F107</f>
        <v>10</v>
      </c>
      <c r="Z107" s="14">
        <f t="shared" si="14"/>
        <v>1.5005509835642774E-2</v>
      </c>
      <c r="AA107" s="14">
        <f t="shared" si="15"/>
        <v>7.4708752597296476E-3</v>
      </c>
      <c r="AB107" s="14">
        <f t="shared" si="16"/>
        <v>8.88375605205881E-3</v>
      </c>
      <c r="AD107" s="14">
        <f t="shared" si="17"/>
        <v>9.433088085213084E-3</v>
      </c>
    </row>
    <row r="108" spans="1:30">
      <c r="A108" s="1" t="s">
        <v>156</v>
      </c>
      <c r="B108" s="1" t="s">
        <v>157</v>
      </c>
      <c r="C108" s="75">
        <v>1647.3000000000002</v>
      </c>
      <c r="D108" s="76">
        <v>1664.6</v>
      </c>
      <c r="E108" s="76">
        <v>1706.8000000000002</v>
      </c>
      <c r="F108" s="76">
        <v>1713.4</v>
      </c>
      <c r="G108" s="9">
        <f t="shared" si="10"/>
        <v>1683.0250000000001</v>
      </c>
      <c r="H108" s="75">
        <v>1743.1</v>
      </c>
      <c r="I108" s="76">
        <v>1761.3</v>
      </c>
      <c r="J108" s="76">
        <v>1790.6000000000001</v>
      </c>
      <c r="K108" s="76">
        <v>1881.8</v>
      </c>
      <c r="L108" s="9">
        <f t="shared" si="11"/>
        <v>1794.2</v>
      </c>
      <c r="M108" s="75">
        <f>42.5+74.3+108.2+547.4+252.4+762.4+102.2</f>
        <v>1889.3999999999999</v>
      </c>
      <c r="N108" s="76">
        <f>37.2+74.7+109.3+543+243.4+813.6+95</f>
        <v>1916.2</v>
      </c>
      <c r="O108" s="76">
        <f>36.7+78.9+116.9+541.6+245.9+886.1+97</f>
        <v>2003.1</v>
      </c>
      <c r="P108" s="76">
        <f>34.9+75.9+119.2+532.2+253.3+869.7+94</f>
        <v>1979.2</v>
      </c>
      <c r="Q108" s="9">
        <f t="shared" si="18"/>
        <v>1946.9749999999999</v>
      </c>
      <c r="R108" s="8">
        <f t="shared" si="12"/>
        <v>1852.0583333333332</v>
      </c>
      <c r="T108" s="14">
        <f t="shared" si="13"/>
        <v>9.8639397058158506E-3</v>
      </c>
      <c r="V108" s="5">
        <f>+claims!D108</f>
        <v>23</v>
      </c>
      <c r="W108" s="5">
        <f>+claims!E108</f>
        <v>19</v>
      </c>
      <c r="X108" s="5">
        <f>+claims!F108</f>
        <v>11</v>
      </c>
      <c r="Z108" s="14">
        <f t="shared" si="14"/>
        <v>1.3665869490946361E-2</v>
      </c>
      <c r="AA108" s="14">
        <f t="shared" si="15"/>
        <v>1.0589677850852748E-2</v>
      </c>
      <c r="AB108" s="14">
        <f t="shared" si="16"/>
        <v>5.6497900589375831E-3</v>
      </c>
      <c r="AD108" s="14">
        <f t="shared" si="17"/>
        <v>8.6324325615774345E-3</v>
      </c>
    </row>
    <row r="109" spans="1:30">
      <c r="A109" s="1" t="s">
        <v>158</v>
      </c>
      <c r="B109" s="1" t="s">
        <v>159</v>
      </c>
      <c r="C109" s="75">
        <v>7030.3</v>
      </c>
      <c r="D109" s="76">
        <v>6858</v>
      </c>
      <c r="E109" s="76">
        <v>6978.7</v>
      </c>
      <c r="F109" s="76">
        <v>5550.5999999999995</v>
      </c>
      <c r="G109" s="9">
        <f t="shared" si="10"/>
        <v>6604.4</v>
      </c>
      <c r="H109" s="75">
        <v>7364.0999999999995</v>
      </c>
      <c r="I109" s="76">
        <v>7183.4</v>
      </c>
      <c r="J109" s="76">
        <v>7268.1</v>
      </c>
      <c r="K109" s="76">
        <v>5747.2999999999993</v>
      </c>
      <c r="L109" s="9">
        <f t="shared" si="11"/>
        <v>6890.7249999999995</v>
      </c>
      <c r="M109" s="75">
        <v>7466.8</v>
      </c>
      <c r="N109" s="76">
        <v>7166.9</v>
      </c>
      <c r="O109" s="76">
        <v>7391.8</v>
      </c>
      <c r="P109" s="76">
        <v>5741.7</v>
      </c>
      <c r="Q109" s="9">
        <f t="shared" si="18"/>
        <v>6941.8</v>
      </c>
      <c r="R109" s="8">
        <f t="shared" si="12"/>
        <v>6868.541666666667</v>
      </c>
      <c r="T109" s="14">
        <f t="shared" si="13"/>
        <v>3.6581396842369392E-2</v>
      </c>
      <c r="V109" s="5">
        <f>+claims!D109</f>
        <v>74</v>
      </c>
      <c r="W109" s="5">
        <f>+claims!E109</f>
        <v>80</v>
      </c>
      <c r="X109" s="5">
        <f>+claims!F109</f>
        <v>93</v>
      </c>
      <c r="Z109" s="14">
        <f t="shared" si="14"/>
        <v>1.1204651444491552E-2</v>
      </c>
      <c r="AA109" s="14">
        <f t="shared" si="15"/>
        <v>1.1609808837241366E-2</v>
      </c>
      <c r="AB109" s="14">
        <f t="shared" si="16"/>
        <v>1.3397101616295485E-2</v>
      </c>
      <c r="AD109" s="14">
        <f t="shared" si="17"/>
        <v>1.2435928994643457E-2</v>
      </c>
    </row>
    <row r="110" spans="1:30">
      <c r="A110" s="1" t="s">
        <v>160</v>
      </c>
      <c r="B110" s="1" t="s">
        <v>161</v>
      </c>
      <c r="C110" s="75">
        <v>1938.5</v>
      </c>
      <c r="D110" s="76">
        <v>2072.8999999999996</v>
      </c>
      <c r="E110" s="76">
        <v>1977</v>
      </c>
      <c r="F110" s="76">
        <v>1549.3</v>
      </c>
      <c r="G110" s="9">
        <f t="shared" si="10"/>
        <v>1884.425</v>
      </c>
      <c r="H110" s="75">
        <v>1887.1</v>
      </c>
      <c r="I110" s="76">
        <v>1977.6000000000001</v>
      </c>
      <c r="J110" s="76">
        <v>1925.5</v>
      </c>
      <c r="K110" s="76">
        <v>1509.3000000000002</v>
      </c>
      <c r="L110" s="9">
        <f t="shared" si="11"/>
        <v>1824.875</v>
      </c>
      <c r="M110" s="75">
        <v>1987.2</v>
      </c>
      <c r="N110" s="76">
        <v>1959.5</v>
      </c>
      <c r="O110" s="76">
        <v>1922.9</v>
      </c>
      <c r="P110" s="76">
        <v>1490.7</v>
      </c>
      <c r="Q110" s="9">
        <f t="shared" si="18"/>
        <v>1840.075</v>
      </c>
      <c r="R110" s="8">
        <f t="shared" si="12"/>
        <v>1842.4000000000003</v>
      </c>
      <c r="T110" s="14">
        <f t="shared" si="13"/>
        <v>9.8125000638002551E-3</v>
      </c>
      <c r="V110" s="5">
        <f>+claims!D110</f>
        <v>32</v>
      </c>
      <c r="W110" s="5">
        <f>+claims!E110</f>
        <v>30</v>
      </c>
      <c r="X110" s="5">
        <f>+claims!F110</f>
        <v>26</v>
      </c>
      <c r="Z110" s="14">
        <f t="shared" si="14"/>
        <v>1.6981307295328815E-2</v>
      </c>
      <c r="AA110" s="14">
        <f t="shared" si="15"/>
        <v>1.6439482156312076E-2</v>
      </c>
      <c r="AB110" s="14">
        <f t="shared" si="16"/>
        <v>1.4129858837275654E-2</v>
      </c>
      <c r="AD110" s="14">
        <f t="shared" si="17"/>
        <v>1.5374974686629989E-2</v>
      </c>
    </row>
    <row r="111" spans="1:30">
      <c r="A111" s="1" t="s">
        <v>162</v>
      </c>
      <c r="B111" s="1" t="s">
        <v>163</v>
      </c>
      <c r="C111" s="75">
        <v>7779</v>
      </c>
      <c r="D111" s="76">
        <v>7490.7999999999993</v>
      </c>
      <c r="E111" s="76">
        <v>7738.8</v>
      </c>
      <c r="F111" s="76">
        <v>6205</v>
      </c>
      <c r="G111" s="9">
        <f t="shared" si="10"/>
        <v>7303.4</v>
      </c>
      <c r="H111" s="75">
        <v>8224.6</v>
      </c>
      <c r="I111" s="76">
        <v>7890.4000000000005</v>
      </c>
      <c r="J111" s="76">
        <v>8060.0999999999995</v>
      </c>
      <c r="K111" s="76">
        <v>6504.5999999999995</v>
      </c>
      <c r="L111" s="9">
        <f t="shared" si="11"/>
        <v>7669.9249999999993</v>
      </c>
      <c r="M111" s="75">
        <f>8289.5+252.9</f>
        <v>8542.4</v>
      </c>
      <c r="N111" s="76">
        <f>7843.7+250.6</f>
        <v>8094.3</v>
      </c>
      <c r="O111" s="76">
        <f>8143.4+253.7</f>
        <v>8397.1</v>
      </c>
      <c r="P111" s="76">
        <f>6383.7+250.6</f>
        <v>6634.3</v>
      </c>
      <c r="Q111" s="9">
        <f t="shared" si="18"/>
        <v>7917.0250000000005</v>
      </c>
      <c r="R111" s="8">
        <f t="shared" si="12"/>
        <v>7732.3874999999998</v>
      </c>
      <c r="T111" s="14">
        <f t="shared" si="13"/>
        <v>4.1182182390945662E-2</v>
      </c>
      <c r="V111" s="5">
        <f>+claims!D111</f>
        <v>105</v>
      </c>
      <c r="W111" s="5">
        <f>+claims!E111</f>
        <v>110</v>
      </c>
      <c r="X111" s="5">
        <f>+claims!F111</f>
        <v>114</v>
      </c>
      <c r="Z111" s="14">
        <f t="shared" si="14"/>
        <v>1.4376865569460801E-2</v>
      </c>
      <c r="AA111" s="14">
        <f t="shared" si="15"/>
        <v>1.4341730851344702E-2</v>
      </c>
      <c r="AB111" s="14">
        <f t="shared" si="16"/>
        <v>1.4399348240027029E-2</v>
      </c>
      <c r="AD111" s="14">
        <f t="shared" si="17"/>
        <v>1.4376395332038548E-2</v>
      </c>
    </row>
    <row r="112" spans="1:30">
      <c r="A112" s="1" t="s">
        <v>164</v>
      </c>
      <c r="B112" s="1" t="s">
        <v>165</v>
      </c>
      <c r="C112" s="75">
        <v>1455.6999999999998</v>
      </c>
      <c r="D112" s="76">
        <v>1380.5</v>
      </c>
      <c r="E112" s="76">
        <v>1511.1</v>
      </c>
      <c r="F112" s="76">
        <v>1149.0999999999999</v>
      </c>
      <c r="G112" s="9">
        <f t="shared" si="10"/>
        <v>1374.1</v>
      </c>
      <c r="H112" s="75">
        <v>1495</v>
      </c>
      <c r="I112" s="76">
        <v>1516.6000000000001</v>
      </c>
      <c r="J112" s="76">
        <v>1508</v>
      </c>
      <c r="K112" s="76">
        <v>1239.2</v>
      </c>
      <c r="L112" s="9">
        <f t="shared" si="11"/>
        <v>1439.7</v>
      </c>
      <c r="M112" s="75">
        <v>1586.8999999999999</v>
      </c>
      <c r="N112" s="76">
        <v>1510.7</v>
      </c>
      <c r="O112" s="76">
        <v>1698.9</v>
      </c>
      <c r="P112" s="76">
        <v>1280</v>
      </c>
      <c r="Q112" s="9">
        <f t="shared" si="18"/>
        <v>1519.125</v>
      </c>
      <c r="R112" s="8">
        <f t="shared" si="12"/>
        <v>1468.4791666666667</v>
      </c>
      <c r="T112" s="14">
        <f t="shared" si="13"/>
        <v>7.821022533980683E-3</v>
      </c>
      <c r="V112" s="5">
        <f>+claims!D112</f>
        <v>17</v>
      </c>
      <c r="W112" s="5">
        <f>+claims!E112</f>
        <v>17</v>
      </c>
      <c r="X112" s="5">
        <f>+claims!F112</f>
        <v>14</v>
      </c>
      <c r="Z112" s="14">
        <f t="shared" si="14"/>
        <v>1.2371734226038862E-2</v>
      </c>
      <c r="AA112" s="14">
        <f t="shared" si="15"/>
        <v>1.1808015558796972E-2</v>
      </c>
      <c r="AB112" s="14">
        <f t="shared" si="16"/>
        <v>9.2158314819386165E-3</v>
      </c>
      <c r="AD112" s="14">
        <f t="shared" si="17"/>
        <v>1.0605876631574777E-2</v>
      </c>
    </row>
    <row r="113" spans="1:30">
      <c r="A113" s="1" t="s">
        <v>166</v>
      </c>
      <c r="B113" s="1" t="s">
        <v>167</v>
      </c>
      <c r="C113" s="75">
        <v>819</v>
      </c>
      <c r="D113" s="76">
        <v>767.59999999999991</v>
      </c>
      <c r="E113" s="76">
        <v>819.2</v>
      </c>
      <c r="F113" s="76">
        <v>559.79999999999995</v>
      </c>
      <c r="G113" s="9">
        <f t="shared" si="10"/>
        <v>741.40000000000009</v>
      </c>
      <c r="H113" s="75">
        <v>799.9</v>
      </c>
      <c r="I113" s="76">
        <v>736.2</v>
      </c>
      <c r="J113" s="76">
        <v>760</v>
      </c>
      <c r="K113" s="76">
        <v>498.7</v>
      </c>
      <c r="L113" s="9">
        <f t="shared" si="11"/>
        <v>698.69999999999993</v>
      </c>
      <c r="M113" s="75">
        <v>746.59999999999991</v>
      </c>
      <c r="N113" s="76">
        <v>704.5</v>
      </c>
      <c r="O113" s="76">
        <v>732.8</v>
      </c>
      <c r="P113" s="76">
        <v>503</v>
      </c>
      <c r="Q113" s="9">
        <f t="shared" si="18"/>
        <v>671.72499999999991</v>
      </c>
      <c r="R113" s="8">
        <f t="shared" si="12"/>
        <v>692.32916666666677</v>
      </c>
      <c r="T113" s="14">
        <f t="shared" si="13"/>
        <v>3.6872991706944445E-3</v>
      </c>
      <c r="V113" s="5">
        <f>+claims!D113</f>
        <v>12</v>
      </c>
      <c r="W113" s="5">
        <f>+claims!E113</f>
        <v>5</v>
      </c>
      <c r="X113" s="5">
        <f>+claims!F113</f>
        <v>8</v>
      </c>
      <c r="Z113" s="14">
        <f t="shared" si="14"/>
        <v>1.6185594820609654E-2</v>
      </c>
      <c r="AA113" s="14">
        <f t="shared" si="15"/>
        <v>7.1561471303850013E-3</v>
      </c>
      <c r="AB113" s="14">
        <f t="shared" si="16"/>
        <v>1.1909635639584653E-2</v>
      </c>
      <c r="AD113" s="14">
        <f t="shared" si="17"/>
        <v>1.1037799333355603E-2</v>
      </c>
    </row>
    <row r="114" spans="1:30">
      <c r="A114" s="1" t="s">
        <v>168</v>
      </c>
      <c r="B114" s="1" t="s">
        <v>169</v>
      </c>
      <c r="C114" s="75">
        <v>1107.5</v>
      </c>
      <c r="D114" s="76">
        <v>1063.3</v>
      </c>
      <c r="E114" s="76">
        <v>1082.3000000000002</v>
      </c>
      <c r="F114" s="76">
        <v>694.5</v>
      </c>
      <c r="G114" s="9">
        <f t="shared" si="10"/>
        <v>986.90000000000009</v>
      </c>
      <c r="H114" s="75">
        <v>1114.9000000000001</v>
      </c>
      <c r="I114" s="76">
        <v>1072.3000000000002</v>
      </c>
      <c r="J114" s="76">
        <v>1084.9000000000001</v>
      </c>
      <c r="K114" s="76">
        <v>723.6</v>
      </c>
      <c r="L114" s="9">
        <f t="shared" si="11"/>
        <v>998.92500000000007</v>
      </c>
      <c r="M114" s="75">
        <v>1145.8</v>
      </c>
      <c r="N114" s="76">
        <v>1087.9000000000001</v>
      </c>
      <c r="O114" s="76">
        <v>1128.7</v>
      </c>
      <c r="P114" s="76">
        <v>747.2</v>
      </c>
      <c r="Q114" s="9">
        <f t="shared" si="18"/>
        <v>1027.3999999999999</v>
      </c>
      <c r="R114" s="8">
        <f t="shared" si="12"/>
        <v>1011.1583333333333</v>
      </c>
      <c r="T114" s="14">
        <f t="shared" si="13"/>
        <v>5.3853621419591245E-3</v>
      </c>
      <c r="V114" s="5">
        <f>+claims!D114</f>
        <v>5</v>
      </c>
      <c r="W114" s="5">
        <f>+claims!E114</f>
        <v>2</v>
      </c>
      <c r="X114" s="5">
        <f>+claims!F114</f>
        <v>12</v>
      </c>
      <c r="Z114" s="14">
        <f t="shared" si="14"/>
        <v>5.0663694396595399E-3</v>
      </c>
      <c r="AA114" s="14">
        <f t="shared" si="15"/>
        <v>2.0021523137372676E-3</v>
      </c>
      <c r="AB114" s="14">
        <f t="shared" si="16"/>
        <v>1.1679968853416392E-2</v>
      </c>
      <c r="AD114" s="14">
        <f t="shared" si="17"/>
        <v>7.3517634378972088E-3</v>
      </c>
    </row>
    <row r="115" spans="1:30">
      <c r="A115" s="1" t="s">
        <v>170</v>
      </c>
      <c r="B115" s="1" t="s">
        <v>522</v>
      </c>
      <c r="C115" s="75">
        <v>4647.3</v>
      </c>
      <c r="D115" s="76">
        <v>4737.7</v>
      </c>
      <c r="E115" s="76">
        <v>4665.7999999999993</v>
      </c>
      <c r="F115" s="76">
        <v>4701</v>
      </c>
      <c r="G115" s="9">
        <f t="shared" si="10"/>
        <v>4687.95</v>
      </c>
      <c r="H115" s="75">
        <v>4801</v>
      </c>
      <c r="I115" s="76">
        <v>4845.7</v>
      </c>
      <c r="J115" s="76">
        <v>4864.2</v>
      </c>
      <c r="K115" s="76">
        <v>4953.2</v>
      </c>
      <c r="L115" s="9">
        <f t="shared" si="11"/>
        <v>4866.0250000000005</v>
      </c>
      <c r="M115" s="75">
        <v>4972.8</v>
      </c>
      <c r="N115" s="76">
        <v>5069.3999999999996</v>
      </c>
      <c r="O115" s="76">
        <v>5100.3999999999996</v>
      </c>
      <c r="P115" s="76">
        <v>5129.3</v>
      </c>
      <c r="Q115" s="9">
        <f t="shared" si="18"/>
        <v>5067.9750000000004</v>
      </c>
      <c r="R115" s="8">
        <f t="shared" si="12"/>
        <v>4937.3208333333341</v>
      </c>
      <c r="T115" s="14">
        <f t="shared" si="13"/>
        <v>2.6295842917979626E-2</v>
      </c>
      <c r="V115" s="5">
        <f>+claims!D115</f>
        <v>38</v>
      </c>
      <c r="W115" s="5">
        <f>+claims!E115</f>
        <v>35</v>
      </c>
      <c r="X115" s="5">
        <f>+claims!F115</f>
        <v>43</v>
      </c>
      <c r="Z115" s="14">
        <f t="shared" si="14"/>
        <v>8.1058885013705357E-3</v>
      </c>
      <c r="AA115" s="14">
        <f t="shared" si="15"/>
        <v>7.1927291783334436E-3</v>
      </c>
      <c r="AB115" s="14">
        <f t="shared" si="16"/>
        <v>8.4846511673794759E-3</v>
      </c>
      <c r="AD115" s="14">
        <f t="shared" si="17"/>
        <v>7.9908833933626418E-3</v>
      </c>
    </row>
    <row r="116" spans="1:30">
      <c r="A116" s="1" t="s">
        <v>171</v>
      </c>
      <c r="B116" s="1" t="s">
        <v>172</v>
      </c>
      <c r="C116" s="75">
        <v>6452.5</v>
      </c>
      <c r="D116" s="76">
        <v>6177.9</v>
      </c>
      <c r="E116" s="76">
        <v>6438</v>
      </c>
      <c r="F116" s="76">
        <v>4672</v>
      </c>
      <c r="G116" s="9">
        <f t="shared" si="10"/>
        <v>5935.1</v>
      </c>
      <c r="H116" s="75">
        <v>6850.4</v>
      </c>
      <c r="I116" s="76">
        <v>6583.1</v>
      </c>
      <c r="J116" s="76">
        <v>6665.7000000000007</v>
      </c>
      <c r="K116" s="76">
        <v>4806.5</v>
      </c>
      <c r="L116" s="9">
        <f t="shared" si="11"/>
        <v>6226.4250000000002</v>
      </c>
      <c r="M116" s="75">
        <v>7058.5</v>
      </c>
      <c r="N116" s="76">
        <v>6626.8</v>
      </c>
      <c r="O116" s="76">
        <v>6691.9</v>
      </c>
      <c r="P116" s="76">
        <v>4750</v>
      </c>
      <c r="Q116" s="9">
        <f t="shared" si="18"/>
        <v>6281.7999999999993</v>
      </c>
      <c r="R116" s="8">
        <f t="shared" si="12"/>
        <v>6205.5583333333334</v>
      </c>
      <c r="T116" s="14">
        <f t="shared" si="13"/>
        <v>3.3050391631431572E-2</v>
      </c>
      <c r="V116" s="5">
        <f>+claims!D116</f>
        <v>80</v>
      </c>
      <c r="W116" s="5">
        <f>+claims!E116</f>
        <v>61</v>
      </c>
      <c r="X116" s="5">
        <f>+claims!F116</f>
        <v>60</v>
      </c>
      <c r="Z116" s="14">
        <f t="shared" si="14"/>
        <v>1.3479132617816043E-2</v>
      </c>
      <c r="AA116" s="14">
        <f t="shared" si="15"/>
        <v>9.796954110906338E-3</v>
      </c>
      <c r="AB116" s="14">
        <f t="shared" si="16"/>
        <v>9.5514024642618361E-3</v>
      </c>
      <c r="AD116" s="14">
        <f t="shared" si="17"/>
        <v>1.0287874705402371E-2</v>
      </c>
    </row>
    <row r="117" spans="1:30">
      <c r="A117" s="1" t="s">
        <v>173</v>
      </c>
      <c r="B117" s="1" t="s">
        <v>174</v>
      </c>
      <c r="C117" s="75">
        <v>3168.1000000000004</v>
      </c>
      <c r="D117" s="76">
        <v>2997.6</v>
      </c>
      <c r="E117" s="76">
        <v>3197.4</v>
      </c>
      <c r="F117" s="76">
        <v>2349.4</v>
      </c>
      <c r="G117" s="9">
        <f t="shared" si="10"/>
        <v>2928.125</v>
      </c>
      <c r="H117" s="75">
        <v>3270.9</v>
      </c>
      <c r="I117" s="76">
        <v>3096.9</v>
      </c>
      <c r="J117" s="76">
        <v>3282.2</v>
      </c>
      <c r="K117" s="76">
        <v>2347.6999999999998</v>
      </c>
      <c r="L117" s="9">
        <f t="shared" si="11"/>
        <v>2999.4250000000002</v>
      </c>
      <c r="M117" s="75">
        <f>3164.4+152.9</f>
        <v>3317.3</v>
      </c>
      <c r="N117" s="76">
        <f>2970.3+157</f>
        <v>3127.3</v>
      </c>
      <c r="O117" s="76">
        <f>3147.7+166.6</f>
        <v>3314.2999999999997</v>
      </c>
      <c r="P117" s="76">
        <f>2265+172.4</f>
        <v>2437.4</v>
      </c>
      <c r="Q117" s="9">
        <f t="shared" si="18"/>
        <v>3049.0749999999998</v>
      </c>
      <c r="R117" s="8">
        <f t="shared" si="12"/>
        <v>3012.3666666666663</v>
      </c>
      <c r="T117" s="14">
        <f t="shared" si="13"/>
        <v>1.6043664844146995E-2</v>
      </c>
      <c r="V117" s="5">
        <f>+claims!D117</f>
        <v>27</v>
      </c>
      <c r="W117" s="5">
        <f>+claims!E117</f>
        <v>16</v>
      </c>
      <c r="X117" s="5">
        <f>+claims!F117</f>
        <v>12</v>
      </c>
      <c r="Z117" s="14">
        <f t="shared" si="14"/>
        <v>9.2209178228388478E-3</v>
      </c>
      <c r="AA117" s="14">
        <f t="shared" si="15"/>
        <v>5.3343557515190404E-3</v>
      </c>
      <c r="AB117" s="14">
        <f t="shared" si="16"/>
        <v>3.9356198191254728E-3</v>
      </c>
      <c r="AD117" s="14">
        <f t="shared" si="17"/>
        <v>5.282748130542224E-3</v>
      </c>
    </row>
    <row r="118" spans="1:30">
      <c r="A118" s="1" t="s">
        <v>175</v>
      </c>
      <c r="B118" s="10" t="s">
        <v>541</v>
      </c>
      <c r="C118" s="75">
        <v>4925.5</v>
      </c>
      <c r="D118" s="76">
        <v>4697.2000000000007</v>
      </c>
      <c r="E118" s="76">
        <v>4857.6000000000004</v>
      </c>
      <c r="F118" s="76">
        <v>3520.5</v>
      </c>
      <c r="G118" s="9">
        <f t="shared" si="10"/>
        <v>4500.2000000000007</v>
      </c>
      <c r="H118" s="75">
        <v>5193.2</v>
      </c>
      <c r="I118" s="76">
        <v>5033.8999999999996</v>
      </c>
      <c r="J118" s="76">
        <v>5212</v>
      </c>
      <c r="K118" s="76">
        <v>3820.8</v>
      </c>
      <c r="L118" s="9">
        <f t="shared" si="11"/>
        <v>4814.9749999999995</v>
      </c>
      <c r="M118" s="75">
        <v>5504.5</v>
      </c>
      <c r="N118" s="76">
        <v>5374.8</v>
      </c>
      <c r="O118" s="76">
        <v>5396.3</v>
      </c>
      <c r="P118" s="76">
        <v>3992.3</v>
      </c>
      <c r="Q118" s="9">
        <f t="shared" si="18"/>
        <v>5066.9749999999995</v>
      </c>
      <c r="R118" s="8">
        <f t="shared" si="12"/>
        <v>4888.5124999999998</v>
      </c>
      <c r="T118" s="14">
        <f t="shared" si="13"/>
        <v>2.6035892975541867E-2</v>
      </c>
      <c r="V118" s="5">
        <f>+claims!D118</f>
        <v>45</v>
      </c>
      <c r="W118" s="5">
        <f>+claims!E118</f>
        <v>56</v>
      </c>
      <c r="X118" s="5">
        <f>+claims!F118</f>
        <v>67</v>
      </c>
      <c r="Z118" s="14">
        <f t="shared" si="14"/>
        <v>9.9995555753077617E-3</v>
      </c>
      <c r="AA118" s="14">
        <f t="shared" si="15"/>
        <v>1.1630382296896662E-2</v>
      </c>
      <c r="AB118" s="14">
        <f t="shared" si="16"/>
        <v>1.3222879528712893E-2</v>
      </c>
      <c r="AD118" s="14">
        <f t="shared" si="17"/>
        <v>1.2154826459206626E-2</v>
      </c>
    </row>
    <row r="119" spans="1:30">
      <c r="A119" s="1" t="s">
        <v>176</v>
      </c>
      <c r="B119" s="1" t="s">
        <v>177</v>
      </c>
      <c r="C119" s="75">
        <v>401.59999999999997</v>
      </c>
      <c r="D119" s="76">
        <v>345.4</v>
      </c>
      <c r="E119" s="76">
        <v>422.4</v>
      </c>
      <c r="F119" s="76">
        <v>325.60000000000002</v>
      </c>
      <c r="G119" s="9">
        <f t="shared" si="10"/>
        <v>373.75</v>
      </c>
      <c r="H119" s="75">
        <v>422.1</v>
      </c>
      <c r="I119" s="76">
        <v>417.2</v>
      </c>
      <c r="J119" s="76">
        <v>446.1</v>
      </c>
      <c r="K119" s="76">
        <v>341.40000000000003</v>
      </c>
      <c r="L119" s="9">
        <f t="shared" si="11"/>
        <v>406.70000000000005</v>
      </c>
      <c r="M119" s="75">
        <f>47.5+402.3</f>
        <v>449.8</v>
      </c>
      <c r="N119" s="76">
        <f>48.3+384.5</f>
        <v>432.8</v>
      </c>
      <c r="O119" s="76">
        <f>53+403.7</f>
        <v>456.7</v>
      </c>
      <c r="P119" s="76">
        <f>38.3+294.2</f>
        <v>332.5</v>
      </c>
      <c r="Q119" s="9">
        <f t="shared" si="18"/>
        <v>417.95</v>
      </c>
      <c r="R119" s="8">
        <f t="shared" si="12"/>
        <v>406.83333333333331</v>
      </c>
      <c r="T119" s="14">
        <f t="shared" si="13"/>
        <v>2.1667673194145694E-3</v>
      </c>
      <c r="V119" s="5">
        <f>+claims!D119</f>
        <v>6</v>
      </c>
      <c r="W119" s="5">
        <f>+claims!E119</f>
        <v>6</v>
      </c>
      <c r="X119" s="5">
        <f>+claims!F119</f>
        <v>9</v>
      </c>
      <c r="Z119" s="14">
        <f t="shared" si="14"/>
        <v>1.6053511705685617E-2</v>
      </c>
      <c r="AA119" s="14">
        <f t="shared" si="15"/>
        <v>1.4752889107450207E-2</v>
      </c>
      <c r="AB119" s="14">
        <f t="shared" si="16"/>
        <v>2.1533676277066635E-2</v>
      </c>
      <c r="AD119" s="14">
        <f t="shared" si="17"/>
        <v>1.8360053125297655E-2</v>
      </c>
    </row>
    <row r="120" spans="1:30">
      <c r="A120" s="1" t="s">
        <v>178</v>
      </c>
      <c r="B120" s="1" t="s">
        <v>523</v>
      </c>
      <c r="C120" s="75">
        <v>44.5</v>
      </c>
      <c r="D120" s="76">
        <v>45.5</v>
      </c>
      <c r="E120" s="76">
        <v>45.5</v>
      </c>
      <c r="F120" s="76">
        <v>45</v>
      </c>
      <c r="G120" s="9">
        <f t="shared" si="10"/>
        <v>45.125</v>
      </c>
      <c r="H120" s="75">
        <v>44.2</v>
      </c>
      <c r="I120" s="76">
        <v>42.9</v>
      </c>
      <c r="J120" s="76">
        <v>42.4</v>
      </c>
      <c r="K120" s="76">
        <v>43.2</v>
      </c>
      <c r="L120" s="9">
        <f t="shared" si="11"/>
        <v>43.174999999999997</v>
      </c>
      <c r="M120" s="75">
        <v>43.8</v>
      </c>
      <c r="N120" s="76">
        <v>43.7</v>
      </c>
      <c r="O120" s="76">
        <v>43.7</v>
      </c>
      <c r="P120" s="76">
        <v>43.9</v>
      </c>
      <c r="Q120" s="9">
        <f t="shared" si="18"/>
        <v>43.774999999999999</v>
      </c>
      <c r="R120" s="8">
        <f t="shared" si="12"/>
        <v>43.79999999999999</v>
      </c>
      <c r="T120" s="14">
        <f t="shared" si="13"/>
        <v>2.3327589166003638E-4</v>
      </c>
      <c r="V120" s="5">
        <f>+claims!D120</f>
        <v>0</v>
      </c>
      <c r="W120" s="5">
        <f>+claims!E120</f>
        <v>0</v>
      </c>
      <c r="X120" s="5">
        <f>+claims!F120</f>
        <v>0</v>
      </c>
      <c r="Z120" s="14">
        <f t="shared" si="14"/>
        <v>0</v>
      </c>
      <c r="AA120" s="14">
        <f t="shared" si="15"/>
        <v>0</v>
      </c>
      <c r="AB120" s="14">
        <f t="shared" si="16"/>
        <v>0</v>
      </c>
      <c r="AD120" s="14">
        <f t="shared" si="17"/>
        <v>0</v>
      </c>
    </row>
    <row r="121" spans="1:30">
      <c r="A121" s="1" t="s">
        <v>179</v>
      </c>
      <c r="B121" s="1" t="s">
        <v>180</v>
      </c>
      <c r="C121" s="75">
        <v>1152.5999999999999</v>
      </c>
      <c r="D121" s="76">
        <v>1145.9000000000001</v>
      </c>
      <c r="E121" s="76">
        <v>1135.9000000000001</v>
      </c>
      <c r="F121" s="76">
        <v>819.6</v>
      </c>
      <c r="G121" s="9">
        <f t="shared" si="10"/>
        <v>1063.5</v>
      </c>
      <c r="H121" s="75">
        <v>1243.5999999999999</v>
      </c>
      <c r="I121" s="76">
        <v>1180.9000000000001</v>
      </c>
      <c r="J121" s="76">
        <v>1208.5</v>
      </c>
      <c r="K121" s="76">
        <v>816.4</v>
      </c>
      <c r="L121" s="9">
        <f t="shared" si="11"/>
        <v>1112.3499999999999</v>
      </c>
      <c r="M121" s="75">
        <v>1189</v>
      </c>
      <c r="N121" s="76">
        <v>1129</v>
      </c>
      <c r="O121" s="76">
        <v>1144.1999999999998</v>
      </c>
      <c r="P121" s="76">
        <v>772.40000000000009</v>
      </c>
      <c r="Q121" s="9">
        <f t="shared" si="18"/>
        <v>1058.6500000000001</v>
      </c>
      <c r="R121" s="8">
        <f t="shared" si="12"/>
        <v>1077.3583333333333</v>
      </c>
      <c r="T121" s="14">
        <f t="shared" si="13"/>
        <v>5.7379389462489522E-3</v>
      </c>
      <c r="V121" s="5">
        <f>+claims!D121</f>
        <v>12</v>
      </c>
      <c r="W121" s="5">
        <f>+claims!E121</f>
        <v>9</v>
      </c>
      <c r="X121" s="5">
        <f>+claims!F121</f>
        <v>16</v>
      </c>
      <c r="Z121" s="14">
        <f t="shared" si="14"/>
        <v>1.1283497884344146E-2</v>
      </c>
      <c r="AA121" s="14">
        <f t="shared" si="15"/>
        <v>8.0909785589068188E-3</v>
      </c>
      <c r="AB121" s="14">
        <f t="shared" si="16"/>
        <v>1.5113588060265431E-2</v>
      </c>
      <c r="AD121" s="14">
        <f t="shared" si="17"/>
        <v>1.2134369863825678E-2</v>
      </c>
    </row>
    <row r="122" spans="1:30">
      <c r="A122" s="1" t="s">
        <v>181</v>
      </c>
      <c r="B122" s="1" t="s">
        <v>182</v>
      </c>
      <c r="C122" s="75">
        <v>1345</v>
      </c>
      <c r="D122" s="76">
        <v>1355</v>
      </c>
      <c r="E122" s="76">
        <v>1357.6999999999998</v>
      </c>
      <c r="F122" s="76">
        <v>1371.2</v>
      </c>
      <c r="G122" s="9">
        <f t="shared" si="10"/>
        <v>1357.2249999999999</v>
      </c>
      <c r="H122" s="75">
        <v>1384.3</v>
      </c>
      <c r="I122" s="76">
        <v>1393</v>
      </c>
      <c r="J122" s="76">
        <v>1391.7</v>
      </c>
      <c r="K122" s="76">
        <v>1404.9</v>
      </c>
      <c r="L122" s="9">
        <f t="shared" si="11"/>
        <v>1393.4749999999999</v>
      </c>
      <c r="M122" s="75">
        <v>1415.9</v>
      </c>
      <c r="N122" s="76">
        <v>1420.6</v>
      </c>
      <c r="O122" s="76">
        <v>1407</v>
      </c>
      <c r="P122" s="76">
        <v>1387.3</v>
      </c>
      <c r="Q122" s="9">
        <f t="shared" si="18"/>
        <v>1407.7</v>
      </c>
      <c r="R122" s="8">
        <f t="shared" si="12"/>
        <v>1394.5458333333333</v>
      </c>
      <c r="T122" s="14">
        <f t="shared" si="13"/>
        <v>7.4272585098543809E-3</v>
      </c>
      <c r="V122" s="5">
        <f>+claims!D122</f>
        <v>21</v>
      </c>
      <c r="W122" s="5">
        <f>+claims!E122</f>
        <v>21</v>
      </c>
      <c r="X122" s="5">
        <f>+claims!F122</f>
        <v>16</v>
      </c>
      <c r="Z122" s="14">
        <f t="shared" si="14"/>
        <v>1.5472747702112767E-2</v>
      </c>
      <c r="AA122" s="14">
        <f t="shared" si="15"/>
        <v>1.5070238073880049E-2</v>
      </c>
      <c r="AB122" s="14">
        <f t="shared" si="16"/>
        <v>1.1366058108972081E-2</v>
      </c>
      <c r="AD122" s="14">
        <f t="shared" si="17"/>
        <v>1.3285233029464853E-2</v>
      </c>
    </row>
    <row r="123" spans="1:30">
      <c r="A123" s="1" t="s">
        <v>468</v>
      </c>
      <c r="B123" s="1" t="s">
        <v>469</v>
      </c>
      <c r="C123" s="75">
        <v>351.4</v>
      </c>
      <c r="D123" s="76">
        <v>355.1</v>
      </c>
      <c r="E123" s="76">
        <v>362.1</v>
      </c>
      <c r="F123" s="76">
        <v>368.8</v>
      </c>
      <c r="G123" s="9">
        <f t="shared" si="10"/>
        <v>359.34999999999997</v>
      </c>
      <c r="H123" s="75">
        <v>370.4</v>
      </c>
      <c r="I123" s="76">
        <v>360.7</v>
      </c>
      <c r="J123" s="76">
        <v>363.29999999999995</v>
      </c>
      <c r="K123" s="76">
        <v>365.4</v>
      </c>
      <c r="L123" s="9">
        <f t="shared" si="11"/>
        <v>364.94999999999993</v>
      </c>
      <c r="M123" s="75">
        <v>370.1</v>
      </c>
      <c r="N123" s="76">
        <v>364.70000000000005</v>
      </c>
      <c r="O123" s="76">
        <v>360.6</v>
      </c>
      <c r="P123" s="76">
        <v>363.3</v>
      </c>
      <c r="Q123" s="9">
        <f t="shared" si="18"/>
        <v>364.67500000000001</v>
      </c>
      <c r="R123" s="8">
        <f t="shared" si="12"/>
        <v>363.87916666666661</v>
      </c>
      <c r="T123" s="14">
        <f t="shared" si="13"/>
        <v>1.9379962799241474E-3</v>
      </c>
      <c r="V123" s="5">
        <f>+claims!D123</f>
        <v>1</v>
      </c>
      <c r="W123" s="5">
        <f>+claims!E123</f>
        <v>0</v>
      </c>
      <c r="X123" s="5">
        <f>+claims!F123</f>
        <v>1</v>
      </c>
      <c r="Z123" s="14">
        <f t="shared" si="14"/>
        <v>2.7828022818978714E-3</v>
      </c>
      <c r="AA123" s="14">
        <f t="shared" si="15"/>
        <v>0</v>
      </c>
      <c r="AB123" s="14">
        <f t="shared" si="16"/>
        <v>2.7421676835538492E-3</v>
      </c>
      <c r="AD123" s="14">
        <f t="shared" si="17"/>
        <v>1.8348842220932363E-3</v>
      </c>
    </row>
    <row r="124" spans="1:30">
      <c r="A124" s="1" t="s">
        <v>183</v>
      </c>
      <c r="B124" s="1" t="s">
        <v>487</v>
      </c>
      <c r="C124" s="75">
        <v>347.7</v>
      </c>
      <c r="D124" s="76">
        <v>346.8</v>
      </c>
      <c r="E124" s="76">
        <v>342.4</v>
      </c>
      <c r="F124" s="76">
        <v>250.2</v>
      </c>
      <c r="G124" s="9">
        <f t="shared" si="10"/>
        <v>321.77500000000003</v>
      </c>
      <c r="H124" s="75">
        <v>360.9</v>
      </c>
      <c r="I124" s="76">
        <v>346.8</v>
      </c>
      <c r="J124" s="76">
        <v>352.3</v>
      </c>
      <c r="K124" s="76">
        <v>247.9</v>
      </c>
      <c r="L124" s="9">
        <f t="shared" si="11"/>
        <v>326.97500000000002</v>
      </c>
      <c r="M124" s="75">
        <v>370.8</v>
      </c>
      <c r="N124" s="76">
        <v>364.1</v>
      </c>
      <c r="O124" s="76">
        <v>380</v>
      </c>
      <c r="P124" s="76">
        <v>276.7</v>
      </c>
      <c r="Q124" s="9">
        <f t="shared" si="18"/>
        <v>347.90000000000003</v>
      </c>
      <c r="R124" s="8">
        <f t="shared" si="12"/>
        <v>336.57083333333338</v>
      </c>
      <c r="T124" s="14">
        <f t="shared" si="13"/>
        <v>1.792553909876595E-3</v>
      </c>
      <c r="V124" s="5">
        <f>+claims!D124</f>
        <v>9</v>
      </c>
      <c r="W124" s="5">
        <f>+claims!E124</f>
        <v>11</v>
      </c>
      <c r="X124" s="5">
        <f>+claims!F124</f>
        <v>8</v>
      </c>
      <c r="Z124" s="14">
        <f t="shared" si="14"/>
        <v>2.7969854712143576E-2</v>
      </c>
      <c r="AA124" s="14">
        <f t="shared" si="15"/>
        <v>3.3641715727502103E-2</v>
      </c>
      <c r="AB124" s="14">
        <f t="shared" si="16"/>
        <v>2.2995113538373094E-2</v>
      </c>
      <c r="AD124" s="14">
        <f t="shared" si="17"/>
        <v>2.7373104463711179E-2</v>
      </c>
    </row>
    <row r="125" spans="1:30">
      <c r="A125" s="1" t="s">
        <v>184</v>
      </c>
      <c r="B125" s="1" t="s">
        <v>185</v>
      </c>
      <c r="C125" s="75">
        <v>439.6</v>
      </c>
      <c r="D125" s="76">
        <v>427</v>
      </c>
      <c r="E125" s="76">
        <v>445.5</v>
      </c>
      <c r="F125" s="76">
        <v>357.8</v>
      </c>
      <c r="G125" s="9">
        <f t="shared" si="10"/>
        <v>417.47499999999997</v>
      </c>
      <c r="H125" s="75">
        <v>460.8</v>
      </c>
      <c r="I125" s="76">
        <v>446.8</v>
      </c>
      <c r="J125" s="76">
        <v>442.4</v>
      </c>
      <c r="K125" s="76">
        <v>323.5</v>
      </c>
      <c r="L125" s="9">
        <f t="shared" si="11"/>
        <v>418.375</v>
      </c>
      <c r="M125" s="75">
        <v>439.8</v>
      </c>
      <c r="N125" s="76">
        <v>427.6</v>
      </c>
      <c r="O125" s="76">
        <v>441.2</v>
      </c>
      <c r="P125" s="76">
        <v>333</v>
      </c>
      <c r="Q125" s="9">
        <f t="shared" si="18"/>
        <v>410.40000000000003</v>
      </c>
      <c r="R125" s="8">
        <f t="shared" si="12"/>
        <v>414.23750000000001</v>
      </c>
      <c r="T125" s="14">
        <f t="shared" si="13"/>
        <v>2.206201419441195E-3</v>
      </c>
      <c r="V125" s="5">
        <f>+claims!D125</f>
        <v>21</v>
      </c>
      <c r="W125" s="5">
        <f>+claims!E125</f>
        <v>15</v>
      </c>
      <c r="X125" s="5">
        <f>+claims!F125</f>
        <v>25</v>
      </c>
      <c r="Z125" s="14">
        <f t="shared" si="14"/>
        <v>5.0302413318162771E-2</v>
      </c>
      <c r="AA125" s="14">
        <f t="shared" si="15"/>
        <v>3.5853002688975198E-2</v>
      </c>
      <c r="AB125" s="14">
        <f t="shared" si="16"/>
        <v>6.0916179337231965E-2</v>
      </c>
      <c r="AD125" s="14">
        <f t="shared" si="17"/>
        <v>5.0792826117968176E-2</v>
      </c>
    </row>
    <row r="126" spans="1:30">
      <c r="A126" s="1" t="s">
        <v>533</v>
      </c>
      <c r="B126" s="1" t="s">
        <v>534</v>
      </c>
      <c r="C126" s="75">
        <v>515.20000000000005</v>
      </c>
      <c r="D126" s="76">
        <v>496</v>
      </c>
      <c r="E126" s="76">
        <v>494</v>
      </c>
      <c r="F126" s="76">
        <v>376.79999999999995</v>
      </c>
      <c r="G126" s="9">
        <f t="shared" si="10"/>
        <v>470.5</v>
      </c>
      <c r="H126" s="75">
        <v>517.79999999999995</v>
      </c>
      <c r="I126" s="76">
        <v>524.6</v>
      </c>
      <c r="J126" s="76">
        <v>531</v>
      </c>
      <c r="K126" s="76">
        <v>409</v>
      </c>
      <c r="L126" s="9">
        <f t="shared" si="11"/>
        <v>495.6</v>
      </c>
      <c r="M126" s="75">
        <v>523.9</v>
      </c>
      <c r="N126" s="76">
        <v>513.4</v>
      </c>
      <c r="O126" s="76">
        <v>518.5</v>
      </c>
      <c r="P126" s="76">
        <v>393.6</v>
      </c>
      <c r="Q126" s="9">
        <f t="shared" si="18"/>
        <v>487.35</v>
      </c>
      <c r="R126" s="8">
        <f t="shared" si="12"/>
        <v>487.29166666666669</v>
      </c>
      <c r="T126" s="14">
        <f t="shared" si="13"/>
        <v>2.595283060277898E-3</v>
      </c>
      <c r="V126" s="5">
        <f>+claims!D126</f>
        <v>3</v>
      </c>
      <c r="W126" s="5">
        <f>+claims!E126</f>
        <v>7</v>
      </c>
      <c r="X126" s="5">
        <f>+claims!F126</f>
        <v>3</v>
      </c>
      <c r="Z126" s="14">
        <f t="shared" si="14"/>
        <v>6.376195536663124E-3</v>
      </c>
      <c r="AA126" s="14">
        <f t="shared" si="15"/>
        <v>1.4124293785310734E-2</v>
      </c>
      <c r="AB126" s="14">
        <f t="shared" si="16"/>
        <v>6.1557402277623878E-3</v>
      </c>
      <c r="AD126" s="14">
        <f t="shared" si="17"/>
        <v>8.8486672984286249E-3</v>
      </c>
    </row>
    <row r="127" spans="1:30">
      <c r="A127" s="10" t="s">
        <v>551</v>
      </c>
      <c r="B127" s="10" t="s">
        <v>547</v>
      </c>
      <c r="C127" s="75">
        <v>1676.7</v>
      </c>
      <c r="D127" s="76">
        <v>1692</v>
      </c>
      <c r="E127" s="76">
        <v>1654.4</v>
      </c>
      <c r="F127" s="76">
        <v>1675.9</v>
      </c>
      <c r="G127" s="9">
        <f t="shared" si="10"/>
        <v>1674.75</v>
      </c>
      <c r="H127" s="75">
        <v>1721.9</v>
      </c>
      <c r="I127" s="76">
        <v>1743.3000000000002</v>
      </c>
      <c r="J127" s="76">
        <v>1714.4</v>
      </c>
      <c r="K127" s="76">
        <v>1708.6</v>
      </c>
      <c r="L127" s="9">
        <f t="shared" si="11"/>
        <v>1722.0500000000002</v>
      </c>
      <c r="M127" s="75">
        <v>1766.1</v>
      </c>
      <c r="N127" s="76">
        <v>1814.6</v>
      </c>
      <c r="O127" s="76">
        <v>1829.2</v>
      </c>
      <c r="P127" s="76">
        <v>1866.4</v>
      </c>
      <c r="Q127" s="9">
        <f t="shared" si="18"/>
        <v>1819.0749999999998</v>
      </c>
      <c r="R127" s="8">
        <f t="shared" si="12"/>
        <v>1762.6791666666668</v>
      </c>
      <c r="T127" s="14">
        <f t="shared" si="13"/>
        <v>9.3879121989665897E-3</v>
      </c>
      <c r="V127" s="5">
        <f>+claims!D127</f>
        <v>35</v>
      </c>
      <c r="W127" s="5">
        <f>+claims!E127</f>
        <v>43</v>
      </c>
      <c r="X127" s="5">
        <f>+claims!F127</f>
        <v>43</v>
      </c>
      <c r="Z127" s="14">
        <f t="shared" si="14"/>
        <v>2.0898641588296761E-2</v>
      </c>
      <c r="AA127" s="14">
        <f t="shared" si="15"/>
        <v>2.4970238959379807E-2</v>
      </c>
      <c r="AB127" s="14">
        <f t="shared" si="16"/>
        <v>2.3638387642070834E-2</v>
      </c>
      <c r="AD127" s="14">
        <f t="shared" si="17"/>
        <v>2.3625713738878146E-2</v>
      </c>
    </row>
    <row r="128" spans="1:30">
      <c r="A128" s="1" t="s">
        <v>186</v>
      </c>
      <c r="B128" s="1" t="s">
        <v>187</v>
      </c>
      <c r="C128" s="75">
        <v>245.8</v>
      </c>
      <c r="D128" s="76">
        <v>250.5</v>
      </c>
      <c r="E128" s="76">
        <v>256.10000000000002</v>
      </c>
      <c r="F128" s="76">
        <v>270.7</v>
      </c>
      <c r="G128" s="9">
        <f t="shared" si="10"/>
        <v>255.77500000000003</v>
      </c>
      <c r="H128" s="75">
        <v>294.3</v>
      </c>
      <c r="I128" s="76">
        <v>305</v>
      </c>
      <c r="J128" s="76">
        <v>321.60000000000002</v>
      </c>
      <c r="K128" s="76">
        <v>312.5</v>
      </c>
      <c r="L128" s="9">
        <f t="shared" si="11"/>
        <v>308.35000000000002</v>
      </c>
      <c r="M128" s="75">
        <v>311.7</v>
      </c>
      <c r="N128" s="76">
        <v>307.7</v>
      </c>
      <c r="O128" s="76">
        <v>310.89999999999998</v>
      </c>
      <c r="P128" s="76">
        <v>313.8</v>
      </c>
      <c r="Q128" s="9">
        <f t="shared" si="18"/>
        <v>311.02499999999998</v>
      </c>
      <c r="R128" s="8">
        <f t="shared" si="12"/>
        <v>300.92500000000001</v>
      </c>
      <c r="T128" s="14">
        <f t="shared" si="13"/>
        <v>1.6027065684428416E-3</v>
      </c>
      <c r="V128" s="5">
        <f>+claims!D128</f>
        <v>0</v>
      </c>
      <c r="W128" s="5">
        <f>+claims!E128</f>
        <v>0</v>
      </c>
      <c r="X128" s="5">
        <f>+claims!F128</f>
        <v>0</v>
      </c>
      <c r="Z128" s="14">
        <f t="shared" si="14"/>
        <v>0</v>
      </c>
      <c r="AA128" s="14">
        <f t="shared" si="15"/>
        <v>0</v>
      </c>
      <c r="AB128" s="14">
        <f t="shared" si="16"/>
        <v>0</v>
      </c>
      <c r="AD128" s="14">
        <f t="shared" si="17"/>
        <v>0</v>
      </c>
    </row>
    <row r="129" spans="1:30">
      <c r="A129" s="1" t="s">
        <v>188</v>
      </c>
      <c r="B129" s="1" t="s">
        <v>524</v>
      </c>
      <c r="C129" s="75">
        <v>57.2</v>
      </c>
      <c r="D129" s="76">
        <v>56.400000000000006</v>
      </c>
      <c r="E129" s="76">
        <v>53.5</v>
      </c>
      <c r="F129" s="76">
        <v>54.3</v>
      </c>
      <c r="G129" s="9">
        <f t="shared" si="10"/>
        <v>55.350000000000009</v>
      </c>
      <c r="H129" s="75">
        <v>52.5</v>
      </c>
      <c r="I129" s="76">
        <v>53.9</v>
      </c>
      <c r="J129" s="76">
        <v>56.4</v>
      </c>
      <c r="K129" s="76">
        <v>56</v>
      </c>
      <c r="L129" s="9">
        <f t="shared" si="11"/>
        <v>54.7</v>
      </c>
      <c r="M129" s="75">
        <v>53.1</v>
      </c>
      <c r="N129" s="76">
        <v>54</v>
      </c>
      <c r="O129" s="76">
        <v>54.9</v>
      </c>
      <c r="P129" s="76">
        <v>54.199999999999996</v>
      </c>
      <c r="Q129" s="9">
        <f t="shared" si="18"/>
        <v>54.05</v>
      </c>
      <c r="R129" s="8">
        <f t="shared" si="12"/>
        <v>54.483333333333327</v>
      </c>
      <c r="T129" s="14">
        <f t="shared" si="13"/>
        <v>2.9017461561516706E-4</v>
      </c>
      <c r="V129" s="5">
        <f>+claims!D129</f>
        <v>2</v>
      </c>
      <c r="W129" s="5">
        <f>+claims!E129</f>
        <v>1</v>
      </c>
      <c r="X129" s="5">
        <f>+claims!F129</f>
        <v>0</v>
      </c>
      <c r="Z129" s="14">
        <f t="shared" si="14"/>
        <v>0.02</v>
      </c>
      <c r="AA129" s="14">
        <f t="shared" si="15"/>
        <v>0.01</v>
      </c>
      <c r="AB129" s="14">
        <f t="shared" si="16"/>
        <v>0</v>
      </c>
      <c r="AD129" s="14">
        <f t="shared" si="17"/>
        <v>6.6666666666666671E-3</v>
      </c>
    </row>
    <row r="130" spans="1:30">
      <c r="A130" s="1" t="s">
        <v>189</v>
      </c>
      <c r="B130" s="1" t="s">
        <v>190</v>
      </c>
      <c r="C130" s="75">
        <v>1265.7</v>
      </c>
      <c r="D130" s="76">
        <v>1230.8000000000002</v>
      </c>
      <c r="E130" s="76">
        <v>1263</v>
      </c>
      <c r="F130" s="76">
        <v>872.40000000000009</v>
      </c>
      <c r="G130" s="9">
        <f t="shared" si="10"/>
        <v>1157.9749999999999</v>
      </c>
      <c r="H130" s="75">
        <v>1308.5999999999999</v>
      </c>
      <c r="I130" s="76">
        <v>1269.0999999999999</v>
      </c>
      <c r="J130" s="76">
        <v>1283.0999999999999</v>
      </c>
      <c r="K130" s="76">
        <v>882.40000000000009</v>
      </c>
      <c r="L130" s="9">
        <f t="shared" si="11"/>
        <v>1185.8</v>
      </c>
      <c r="M130" s="75">
        <v>1282.5</v>
      </c>
      <c r="N130" s="76">
        <v>1229.5</v>
      </c>
      <c r="O130" s="76">
        <v>1252.4000000000001</v>
      </c>
      <c r="P130" s="76">
        <v>879.2</v>
      </c>
      <c r="Q130" s="9">
        <f t="shared" si="18"/>
        <v>1160.9000000000001</v>
      </c>
      <c r="R130" s="8">
        <f t="shared" si="12"/>
        <v>1168.7124999999999</v>
      </c>
      <c r="T130" s="14">
        <f t="shared" si="13"/>
        <v>6.2244851719573131E-3</v>
      </c>
      <c r="V130" s="5">
        <f>+claims!D130</f>
        <v>12</v>
      </c>
      <c r="W130" s="5">
        <f>+claims!E130</f>
        <v>5</v>
      </c>
      <c r="X130" s="5">
        <f>+claims!F130</f>
        <v>7</v>
      </c>
      <c r="Z130" s="14">
        <f t="shared" si="14"/>
        <v>1.036291802500054E-2</v>
      </c>
      <c r="AA130" s="14">
        <f t="shared" si="15"/>
        <v>4.2165626581211002E-3</v>
      </c>
      <c r="AB130" s="14">
        <f t="shared" si="16"/>
        <v>6.0298044620553017E-3</v>
      </c>
      <c r="AD130" s="14">
        <f t="shared" si="17"/>
        <v>6.147576121234774E-3</v>
      </c>
    </row>
    <row r="131" spans="1:30">
      <c r="A131" s="1" t="s">
        <v>191</v>
      </c>
      <c r="B131" s="1" t="s">
        <v>525</v>
      </c>
      <c r="C131" s="75">
        <v>164.6</v>
      </c>
      <c r="D131" s="76">
        <v>159</v>
      </c>
      <c r="E131" s="76">
        <v>162.79999999999998</v>
      </c>
      <c r="F131" s="76">
        <v>124.4</v>
      </c>
      <c r="G131" s="9">
        <f t="shared" si="10"/>
        <v>152.69999999999999</v>
      </c>
      <c r="H131" s="75">
        <v>106.2</v>
      </c>
      <c r="I131" s="76">
        <v>164.10000000000002</v>
      </c>
      <c r="J131" s="76">
        <v>157.80000000000001</v>
      </c>
      <c r="K131" s="76">
        <v>221.3</v>
      </c>
      <c r="L131" s="9">
        <f t="shared" si="11"/>
        <v>162.35000000000002</v>
      </c>
      <c r="M131" s="75">
        <v>119.3</v>
      </c>
      <c r="N131" s="76">
        <v>187.39999999999998</v>
      </c>
      <c r="O131" s="76">
        <v>181.5</v>
      </c>
      <c r="P131" s="76">
        <v>248.3</v>
      </c>
      <c r="Q131" s="9">
        <f t="shared" si="18"/>
        <v>184.125</v>
      </c>
      <c r="R131" s="8">
        <f t="shared" si="12"/>
        <v>171.62916666666669</v>
      </c>
      <c r="T131" s="14">
        <f t="shared" si="13"/>
        <v>9.1408554541177339E-4</v>
      </c>
      <c r="V131" s="5">
        <f>+claims!D131</f>
        <v>3</v>
      </c>
      <c r="W131" s="5">
        <f>+claims!E131</f>
        <v>1</v>
      </c>
      <c r="X131" s="5">
        <f>+claims!F131</f>
        <v>1</v>
      </c>
      <c r="Z131" s="14">
        <f t="shared" si="14"/>
        <v>1.964636542239686E-2</v>
      </c>
      <c r="AA131" s="14">
        <f t="shared" si="15"/>
        <v>6.1595318755774554E-3</v>
      </c>
      <c r="AB131" s="14">
        <f t="shared" si="16"/>
        <v>5.4310930074677527E-3</v>
      </c>
      <c r="AD131" s="14">
        <f t="shared" si="17"/>
        <v>8.0431180326591706E-3</v>
      </c>
    </row>
    <row r="132" spans="1:30">
      <c r="A132" s="1" t="s">
        <v>192</v>
      </c>
      <c r="B132" s="1" t="s">
        <v>526</v>
      </c>
      <c r="C132" s="75">
        <v>201.9</v>
      </c>
      <c r="D132" s="76">
        <v>192.4</v>
      </c>
      <c r="E132" s="76">
        <v>205.60000000000002</v>
      </c>
      <c r="F132" s="76">
        <v>180.3</v>
      </c>
      <c r="G132" s="9">
        <f t="shared" si="10"/>
        <v>195.05</v>
      </c>
      <c r="H132" s="75">
        <v>222.2</v>
      </c>
      <c r="I132" s="76">
        <v>216.5</v>
      </c>
      <c r="J132" s="76">
        <v>221.3</v>
      </c>
      <c r="K132" s="76">
        <v>283</v>
      </c>
      <c r="L132" s="9">
        <f t="shared" si="11"/>
        <v>235.75</v>
      </c>
      <c r="M132" s="75">
        <v>161.1</v>
      </c>
      <c r="N132" s="76">
        <v>228.3</v>
      </c>
      <c r="O132" s="76">
        <v>231.7</v>
      </c>
      <c r="P132" s="76">
        <v>285.40000000000003</v>
      </c>
      <c r="Q132" s="9">
        <f t="shared" si="18"/>
        <v>226.625</v>
      </c>
      <c r="R132" s="8">
        <f t="shared" si="12"/>
        <v>224.40416666666667</v>
      </c>
      <c r="T132" s="14">
        <f t="shared" si="13"/>
        <v>1.195161691127719E-3</v>
      </c>
      <c r="V132" s="5">
        <f>+claims!D132</f>
        <v>4</v>
      </c>
      <c r="W132" s="5">
        <f>+claims!E132</f>
        <v>1</v>
      </c>
      <c r="X132" s="5">
        <f>+claims!F132</f>
        <v>6</v>
      </c>
      <c r="Z132" s="14">
        <f t="shared" si="14"/>
        <v>2.0507562163547807E-2</v>
      </c>
      <c r="AA132" s="14">
        <f t="shared" si="15"/>
        <v>4.2417815482502655E-3</v>
      </c>
      <c r="AB132" s="14">
        <f t="shared" si="16"/>
        <v>2.6475455046883617E-2</v>
      </c>
      <c r="AD132" s="14">
        <f t="shared" si="17"/>
        <v>1.8069581733449865E-2</v>
      </c>
    </row>
    <row r="133" spans="1:30">
      <c r="A133" s="1" t="s">
        <v>193</v>
      </c>
      <c r="B133" s="1" t="s">
        <v>488</v>
      </c>
      <c r="C133" s="75">
        <v>214.7</v>
      </c>
      <c r="D133" s="76">
        <v>290.5</v>
      </c>
      <c r="E133" s="76">
        <v>211.9</v>
      </c>
      <c r="F133" s="76">
        <v>264</v>
      </c>
      <c r="G133" s="9">
        <f t="shared" si="10"/>
        <v>245.27500000000001</v>
      </c>
      <c r="H133" s="75">
        <v>163.29999999999998</v>
      </c>
      <c r="I133" s="76">
        <v>254.4</v>
      </c>
      <c r="J133" s="76">
        <v>247.5</v>
      </c>
      <c r="K133" s="76">
        <v>318.2</v>
      </c>
      <c r="L133" s="9">
        <f t="shared" si="11"/>
        <v>245.85000000000002</v>
      </c>
      <c r="M133" s="75">
        <v>174.1</v>
      </c>
      <c r="N133" s="76">
        <v>263.2</v>
      </c>
      <c r="O133" s="76">
        <v>257.3</v>
      </c>
      <c r="P133" s="76">
        <v>328.40000000000003</v>
      </c>
      <c r="Q133" s="9">
        <f t="shared" si="18"/>
        <v>255.75</v>
      </c>
      <c r="R133" s="8">
        <f t="shared" si="12"/>
        <v>250.70416666666665</v>
      </c>
      <c r="T133" s="14">
        <f t="shared" si="13"/>
        <v>1.3352337447957317E-3</v>
      </c>
      <c r="V133" s="5">
        <f>+claims!D133</f>
        <v>1</v>
      </c>
      <c r="W133" s="5">
        <f>+claims!E133</f>
        <v>1</v>
      </c>
      <c r="X133" s="5">
        <f>+claims!F133</f>
        <v>2</v>
      </c>
      <c r="Z133" s="14">
        <f t="shared" si="14"/>
        <v>4.0770563653042503E-3</v>
      </c>
      <c r="AA133" s="14">
        <f t="shared" si="15"/>
        <v>4.067520846044336E-3</v>
      </c>
      <c r="AB133" s="14">
        <f t="shared" si="16"/>
        <v>7.8201368523949169E-3</v>
      </c>
      <c r="AD133" s="14">
        <f t="shared" si="17"/>
        <v>5.9454181024296117E-3</v>
      </c>
    </row>
    <row r="134" spans="1:30">
      <c r="A134" s="1" t="s">
        <v>194</v>
      </c>
      <c r="B134" s="1" t="s">
        <v>527</v>
      </c>
      <c r="C134" s="75">
        <v>2970.2</v>
      </c>
      <c r="D134" s="76">
        <v>3011</v>
      </c>
      <c r="E134" s="76">
        <v>3037.1</v>
      </c>
      <c r="F134" s="76">
        <v>3070.8</v>
      </c>
      <c r="G134" s="9">
        <f t="shared" si="10"/>
        <v>3022.2749999999996</v>
      </c>
      <c r="H134" s="75">
        <v>3029.7</v>
      </c>
      <c r="I134" s="76">
        <v>3070</v>
      </c>
      <c r="J134" s="76">
        <v>3087.1</v>
      </c>
      <c r="K134" s="76">
        <v>3231.8</v>
      </c>
      <c r="L134" s="9">
        <f t="shared" si="11"/>
        <v>3104.6499999999996</v>
      </c>
      <c r="M134" s="75">
        <v>3204.5</v>
      </c>
      <c r="N134" s="76">
        <v>3198.9</v>
      </c>
      <c r="O134" s="76">
        <v>3230</v>
      </c>
      <c r="P134" s="76">
        <v>3341</v>
      </c>
      <c r="Q134" s="9">
        <f t="shared" si="18"/>
        <v>3243.6</v>
      </c>
      <c r="R134" s="8">
        <f t="shared" si="12"/>
        <v>3160.3958333333335</v>
      </c>
      <c r="T134" s="14">
        <f t="shared" si="13"/>
        <v>1.6832058356609527E-2</v>
      </c>
      <c r="V134" s="5">
        <f>+claims!D134</f>
        <v>111</v>
      </c>
      <c r="W134" s="5">
        <f>+claims!E134</f>
        <v>96</v>
      </c>
      <c r="X134" s="5">
        <f>+claims!F134</f>
        <v>105</v>
      </c>
      <c r="Z134" s="14">
        <f t="shared" si="14"/>
        <v>3.6727299798992488E-2</v>
      </c>
      <c r="AA134" s="14">
        <f t="shared" si="15"/>
        <v>3.0921359895640415E-2</v>
      </c>
      <c r="AB134" s="14">
        <f t="shared" si="16"/>
        <v>3.2371439141694415E-2</v>
      </c>
      <c r="AD134" s="14">
        <f t="shared" si="17"/>
        <v>3.2614056169226094E-2</v>
      </c>
    </row>
    <row r="135" spans="1:30">
      <c r="A135" s="1" t="s">
        <v>195</v>
      </c>
      <c r="B135" s="1" t="s">
        <v>196</v>
      </c>
      <c r="C135" s="75">
        <v>294.7</v>
      </c>
      <c r="D135" s="76">
        <v>293.10000000000002</v>
      </c>
      <c r="E135" s="76">
        <v>296.5</v>
      </c>
      <c r="F135" s="76">
        <v>299</v>
      </c>
      <c r="G135" s="9">
        <f t="shared" ref="G135:G199" si="19">AVERAGE(C135:F135)</f>
        <v>295.82499999999999</v>
      </c>
      <c r="H135" s="75">
        <v>310.10000000000002</v>
      </c>
      <c r="I135" s="76">
        <v>323.39999999999998</v>
      </c>
      <c r="J135" s="76">
        <v>326.89999999999998</v>
      </c>
      <c r="K135" s="76">
        <v>333.3</v>
      </c>
      <c r="L135" s="9">
        <f t="shared" ref="L135:L199" si="20">AVERAGE(H135:K135)</f>
        <v>323.42500000000001</v>
      </c>
      <c r="M135" s="75">
        <v>334.4</v>
      </c>
      <c r="N135" s="76">
        <v>339.2</v>
      </c>
      <c r="O135" s="76">
        <v>352</v>
      </c>
      <c r="P135" s="76">
        <v>340.4</v>
      </c>
      <c r="Q135" s="9">
        <f t="shared" si="18"/>
        <v>341.5</v>
      </c>
      <c r="R135" s="8">
        <f t="shared" ref="R135:R199" si="21">IF(G135&gt;0,(+G135+(L135*2)+(Q135*3))/6,IF(L135&gt;0,((L135*2)+(Q135*3))/5,Q135))</f>
        <v>327.86250000000001</v>
      </c>
      <c r="T135" s="14">
        <f t="shared" ref="T135:T198" si="22">+R135/$R$265</f>
        <v>1.7461739047805638E-3</v>
      </c>
      <c r="V135" s="5">
        <f>+claims!D135</f>
        <v>3</v>
      </c>
      <c r="W135" s="5">
        <f>+claims!E135</f>
        <v>5</v>
      </c>
      <c r="X135" s="5">
        <f>+claims!F135</f>
        <v>3</v>
      </c>
      <c r="Z135" s="14">
        <f t="shared" ref="Z135:Z198" si="23">IF(G135&gt;100,IF(V135&lt;1,0,+V135/G135),IF(V135&lt;1,0,+V135/100))</f>
        <v>1.0141130736077072E-2</v>
      </c>
      <c r="AA135" s="14">
        <f t="shared" ref="AA135:AA198" si="24">IF(L135&gt;100,IF(W135&lt;1,0,+W135/L135),IF(W135&lt;1,0,+W135/100))</f>
        <v>1.5459534668006493E-2</v>
      </c>
      <c r="AB135" s="14">
        <f t="shared" ref="AB135:AB198" si="25">IF(Q135&gt;100,IF(X135&lt;1,0,+X135/Q135),IF(X135&lt;1,0,+X135/100))</f>
        <v>8.7847730600292828E-3</v>
      </c>
      <c r="AD135" s="14">
        <f t="shared" ref="AD135:AD198" si="26">(+Z135+(AA135*2)+(AB135*3))/6</f>
        <v>1.1235753208696318E-2</v>
      </c>
    </row>
    <row r="136" spans="1:30">
      <c r="A136" s="1" t="s">
        <v>197</v>
      </c>
      <c r="B136" s="1" t="s">
        <v>198</v>
      </c>
      <c r="C136" s="75">
        <v>176</v>
      </c>
      <c r="D136" s="76">
        <v>179.10000000000002</v>
      </c>
      <c r="E136" s="76">
        <v>183</v>
      </c>
      <c r="F136" s="76">
        <v>183.4</v>
      </c>
      <c r="G136" s="9">
        <f t="shared" si="19"/>
        <v>180.375</v>
      </c>
      <c r="H136" s="75">
        <v>186.5</v>
      </c>
      <c r="I136" s="76">
        <v>201</v>
      </c>
      <c r="J136" s="76">
        <v>208</v>
      </c>
      <c r="K136" s="76">
        <v>211.8</v>
      </c>
      <c r="L136" s="9">
        <f t="shared" si="20"/>
        <v>201.82499999999999</v>
      </c>
      <c r="M136" s="75">
        <v>218.9</v>
      </c>
      <c r="N136" s="76">
        <v>220.1</v>
      </c>
      <c r="O136" s="76">
        <v>219.1</v>
      </c>
      <c r="P136" s="76">
        <v>219.7</v>
      </c>
      <c r="Q136" s="9">
        <f t="shared" ref="Q136:Q200" si="27">AVERAGE(M136:P136)</f>
        <v>219.45</v>
      </c>
      <c r="R136" s="8">
        <f t="shared" si="21"/>
        <v>207.0625</v>
      </c>
      <c r="T136" s="14">
        <f t="shared" si="22"/>
        <v>1.1028011259556231E-3</v>
      </c>
      <c r="V136" s="5">
        <f>+claims!D136</f>
        <v>1</v>
      </c>
      <c r="W136" s="5">
        <f>+claims!E136</f>
        <v>4</v>
      </c>
      <c r="X136" s="5">
        <f>+claims!F136</f>
        <v>5</v>
      </c>
      <c r="Z136" s="14">
        <f t="shared" si="23"/>
        <v>5.544005544005544E-3</v>
      </c>
      <c r="AA136" s="14">
        <f t="shared" si="24"/>
        <v>1.9819150253932865E-2</v>
      </c>
      <c r="AB136" s="14">
        <f t="shared" si="25"/>
        <v>2.2784233310549101E-2</v>
      </c>
      <c r="AD136" s="14">
        <f t="shared" si="26"/>
        <v>1.8922500997253098E-2</v>
      </c>
    </row>
    <row r="137" spans="1:30">
      <c r="A137" s="1" t="s">
        <v>199</v>
      </c>
      <c r="B137" s="1" t="s">
        <v>200</v>
      </c>
      <c r="C137" s="75">
        <v>13.3</v>
      </c>
      <c r="D137" s="76">
        <v>13.6</v>
      </c>
      <c r="E137" s="76">
        <v>14</v>
      </c>
      <c r="F137" s="76">
        <v>13.5</v>
      </c>
      <c r="G137" s="9">
        <f t="shared" si="19"/>
        <v>13.6</v>
      </c>
      <c r="H137" s="75">
        <v>14</v>
      </c>
      <c r="I137" s="76">
        <v>13.7</v>
      </c>
      <c r="J137" s="76">
        <v>13.8</v>
      </c>
      <c r="K137" s="76">
        <v>13.6</v>
      </c>
      <c r="L137" s="9">
        <f t="shared" si="20"/>
        <v>13.775</v>
      </c>
      <c r="M137" s="75">
        <v>13.1</v>
      </c>
      <c r="N137" s="76">
        <v>14</v>
      </c>
      <c r="O137" s="76">
        <v>14</v>
      </c>
      <c r="P137" s="76">
        <v>14</v>
      </c>
      <c r="Q137" s="9">
        <f t="shared" si="27"/>
        <v>13.775</v>
      </c>
      <c r="R137" s="8">
        <f t="shared" si="21"/>
        <v>13.745833333333332</v>
      </c>
      <c r="T137" s="14">
        <f t="shared" si="22"/>
        <v>7.3209395603734785E-5</v>
      </c>
      <c r="V137" s="5">
        <f>+claims!D137</f>
        <v>0</v>
      </c>
      <c r="W137" s="5">
        <f>+claims!E137</f>
        <v>0</v>
      </c>
      <c r="X137" s="5">
        <f>+claims!F137</f>
        <v>0</v>
      </c>
      <c r="Z137" s="14">
        <f t="shared" si="23"/>
        <v>0</v>
      </c>
      <c r="AA137" s="14">
        <f t="shared" si="24"/>
        <v>0</v>
      </c>
      <c r="AB137" s="14">
        <f t="shared" si="25"/>
        <v>0</v>
      </c>
      <c r="AD137" s="14">
        <f t="shared" si="26"/>
        <v>0</v>
      </c>
    </row>
    <row r="138" spans="1:30" ht="16.149999999999999" customHeight="1">
      <c r="A138" s="1" t="s">
        <v>201</v>
      </c>
      <c r="B138" s="1" t="s">
        <v>449</v>
      </c>
      <c r="C138" s="9">
        <v>4</v>
      </c>
      <c r="D138" s="9">
        <v>4</v>
      </c>
      <c r="E138" s="9">
        <v>4</v>
      </c>
      <c r="F138" s="9">
        <v>4</v>
      </c>
      <c r="G138" s="9">
        <f t="shared" si="19"/>
        <v>4</v>
      </c>
      <c r="H138" s="9">
        <v>4.9000000000000004</v>
      </c>
      <c r="I138" s="9">
        <v>4.9000000000000004</v>
      </c>
      <c r="J138" s="9">
        <v>4.9000000000000004</v>
      </c>
      <c r="K138" s="9">
        <v>4.9000000000000004</v>
      </c>
      <c r="L138" s="9">
        <f t="shared" si="20"/>
        <v>4.9000000000000004</v>
      </c>
      <c r="M138" s="9">
        <v>14</v>
      </c>
      <c r="N138" s="9">
        <v>14</v>
      </c>
      <c r="O138" s="9">
        <v>14</v>
      </c>
      <c r="P138" s="9">
        <v>14</v>
      </c>
      <c r="Q138" s="9">
        <f t="shared" si="27"/>
        <v>14</v>
      </c>
      <c r="R138" s="8">
        <f t="shared" si="21"/>
        <v>9.2999999999999989</v>
      </c>
      <c r="T138" s="14">
        <f t="shared" si="22"/>
        <v>4.9531182475761156E-5</v>
      </c>
      <c r="V138" s="5">
        <f>+claims!D138</f>
        <v>0</v>
      </c>
      <c r="W138" s="5">
        <f>+claims!E138</f>
        <v>0</v>
      </c>
      <c r="X138" s="5">
        <f>+claims!F138</f>
        <v>0</v>
      </c>
      <c r="Z138" s="14">
        <f t="shared" si="23"/>
        <v>0</v>
      </c>
      <c r="AA138" s="14">
        <f t="shared" si="24"/>
        <v>0</v>
      </c>
      <c r="AB138" s="14">
        <f t="shared" si="25"/>
        <v>0</v>
      </c>
      <c r="AD138" s="14">
        <f t="shared" si="26"/>
        <v>0</v>
      </c>
    </row>
    <row r="139" spans="1:30">
      <c r="A139" s="1" t="s">
        <v>570</v>
      </c>
      <c r="B139" s="1" t="s">
        <v>577</v>
      </c>
      <c r="C139" s="9">
        <v>9</v>
      </c>
      <c r="D139" s="9">
        <v>9</v>
      </c>
      <c r="E139" s="9">
        <v>9</v>
      </c>
      <c r="F139" s="9">
        <v>9</v>
      </c>
      <c r="G139" s="9">
        <f t="shared" si="19"/>
        <v>9</v>
      </c>
      <c r="H139" s="9">
        <v>19</v>
      </c>
      <c r="I139" s="9">
        <v>19</v>
      </c>
      <c r="J139" s="9">
        <v>19</v>
      </c>
      <c r="K139" s="9">
        <v>19</v>
      </c>
      <c r="L139" s="9">
        <f t="shared" si="20"/>
        <v>19</v>
      </c>
      <c r="M139" s="9">
        <v>20</v>
      </c>
      <c r="N139" s="9">
        <v>20</v>
      </c>
      <c r="O139" s="9">
        <v>20</v>
      </c>
      <c r="P139" s="9">
        <v>20</v>
      </c>
      <c r="Q139" s="9">
        <f t="shared" si="27"/>
        <v>20</v>
      </c>
      <c r="R139" s="8">
        <f t="shared" si="21"/>
        <v>17.833333333333332</v>
      </c>
      <c r="T139" s="14">
        <f t="shared" si="22"/>
        <v>9.4979149191871747E-5</v>
      </c>
      <c r="V139" s="5">
        <f>+claims!D139</f>
        <v>0</v>
      </c>
      <c r="W139" s="5">
        <f>+claims!E139</f>
        <v>0</v>
      </c>
      <c r="X139" s="5">
        <f>+claims!F139</f>
        <v>0</v>
      </c>
      <c r="Z139" s="14">
        <f t="shared" si="23"/>
        <v>0</v>
      </c>
      <c r="AA139" s="14">
        <f t="shared" si="24"/>
        <v>0</v>
      </c>
      <c r="AB139" s="14">
        <f t="shared" si="25"/>
        <v>0</v>
      </c>
      <c r="AD139" s="14">
        <f t="shared" si="26"/>
        <v>0</v>
      </c>
    </row>
    <row r="140" spans="1:30">
      <c r="A140" s="1" t="s">
        <v>571</v>
      </c>
      <c r="B140" s="24" t="s">
        <v>573</v>
      </c>
      <c r="C140" s="9">
        <v>80.2</v>
      </c>
      <c r="D140" s="9">
        <v>80.2</v>
      </c>
      <c r="E140" s="9">
        <v>80.2</v>
      </c>
      <c r="F140" s="9">
        <v>80.2</v>
      </c>
      <c r="G140" s="9">
        <f t="shared" si="19"/>
        <v>80.2</v>
      </c>
      <c r="H140" s="9">
        <v>85.3</v>
      </c>
      <c r="I140" s="9">
        <v>85.3</v>
      </c>
      <c r="J140" s="9">
        <v>85.3</v>
      </c>
      <c r="K140" s="9">
        <v>85.3</v>
      </c>
      <c r="L140" s="9">
        <f>AVERAGE(H140:K140)</f>
        <v>85.3</v>
      </c>
      <c r="M140" s="9">
        <v>80</v>
      </c>
      <c r="N140" s="9">
        <v>80</v>
      </c>
      <c r="O140" s="9">
        <v>80</v>
      </c>
      <c r="P140" s="9">
        <v>80</v>
      </c>
      <c r="Q140" s="9">
        <f>AVERAGE(M140:P140)</f>
        <v>80</v>
      </c>
      <c r="R140" s="8">
        <f>IF(G140&gt;0,(+G140+(L140*2)+(Q140*3))/6,IF(L140&gt;0,((L140*2)+(Q140*3))/5,Q140))</f>
        <v>81.8</v>
      </c>
      <c r="T140" s="14">
        <f t="shared" si="22"/>
        <v>4.3566136844271644E-4</v>
      </c>
      <c r="V140" s="5">
        <f>+claims!D140</f>
        <v>0</v>
      </c>
      <c r="W140" s="5">
        <f>+claims!E140</f>
        <v>0</v>
      </c>
      <c r="X140" s="5">
        <f>+claims!F140</f>
        <v>0</v>
      </c>
      <c r="Z140" s="14">
        <f t="shared" si="23"/>
        <v>0</v>
      </c>
      <c r="AA140" s="14">
        <f t="shared" si="24"/>
        <v>0</v>
      </c>
      <c r="AB140" s="14">
        <f t="shared" si="25"/>
        <v>0</v>
      </c>
      <c r="AD140" s="14">
        <f t="shared" si="26"/>
        <v>0</v>
      </c>
    </row>
    <row r="141" spans="1:30" outlineLevel="1">
      <c r="A141" s="1" t="s">
        <v>202</v>
      </c>
      <c r="B141" s="1" t="s">
        <v>203</v>
      </c>
      <c r="C141" s="91"/>
      <c r="D141" s="9" t="s">
        <v>203</v>
      </c>
      <c r="E141" s="91"/>
      <c r="F141" s="9">
        <v>16</v>
      </c>
      <c r="G141" s="9">
        <f t="shared" si="19"/>
        <v>16</v>
      </c>
      <c r="H141" s="91"/>
      <c r="I141" s="9" t="s">
        <v>203</v>
      </c>
      <c r="J141" s="91"/>
      <c r="K141" s="9">
        <v>15</v>
      </c>
      <c r="L141" s="9">
        <f t="shared" si="20"/>
        <v>15</v>
      </c>
      <c r="M141" s="91"/>
      <c r="N141" s="9" t="s">
        <v>203</v>
      </c>
      <c r="O141" s="91"/>
      <c r="P141" s="9">
        <v>15.5</v>
      </c>
      <c r="Q141" s="9">
        <f t="shared" si="27"/>
        <v>15.5</v>
      </c>
      <c r="R141" s="8">
        <f t="shared" si="21"/>
        <v>15.416666666666666</v>
      </c>
      <c r="T141" s="14">
        <f t="shared" si="22"/>
        <v>8.210814299297325E-5</v>
      </c>
      <c r="V141" s="5">
        <f>+claims!D141</f>
        <v>0</v>
      </c>
      <c r="W141" s="5">
        <f>+claims!E141</f>
        <v>0</v>
      </c>
      <c r="X141" s="5">
        <f>+claims!F141</f>
        <v>0</v>
      </c>
      <c r="Z141" s="14">
        <f t="shared" si="23"/>
        <v>0</v>
      </c>
      <c r="AA141" s="14">
        <f t="shared" si="24"/>
        <v>0</v>
      </c>
      <c r="AB141" s="14">
        <f t="shared" si="25"/>
        <v>0</v>
      </c>
      <c r="AD141" s="14">
        <f t="shared" si="26"/>
        <v>0</v>
      </c>
    </row>
    <row r="142" spans="1:30" outlineLevel="1">
      <c r="A142" s="1" t="s">
        <v>204</v>
      </c>
      <c r="B142" s="1" t="s">
        <v>205</v>
      </c>
      <c r="C142" s="91"/>
      <c r="D142" s="9" t="s">
        <v>205</v>
      </c>
      <c r="E142" s="91"/>
      <c r="F142" s="9">
        <v>7</v>
      </c>
      <c r="G142" s="9">
        <f t="shared" si="19"/>
        <v>7</v>
      </c>
      <c r="H142" s="91"/>
      <c r="I142" s="9" t="s">
        <v>205</v>
      </c>
      <c r="J142" s="91"/>
      <c r="K142" s="9">
        <v>7</v>
      </c>
      <c r="L142" s="9">
        <f t="shared" si="20"/>
        <v>7</v>
      </c>
      <c r="M142" s="91"/>
      <c r="N142" s="9" t="s">
        <v>205</v>
      </c>
      <c r="O142" s="91"/>
      <c r="P142" s="9">
        <v>7</v>
      </c>
      <c r="Q142" s="9">
        <f t="shared" si="27"/>
        <v>7</v>
      </c>
      <c r="R142" s="8">
        <f t="shared" si="21"/>
        <v>7</v>
      </c>
      <c r="T142" s="14">
        <f t="shared" si="22"/>
        <v>3.7281535196809475E-5</v>
      </c>
      <c r="V142" s="5">
        <f>+claims!D142</f>
        <v>0</v>
      </c>
      <c r="W142" s="5">
        <f>+claims!E142</f>
        <v>0</v>
      </c>
      <c r="X142" s="5">
        <f>+claims!F142</f>
        <v>0</v>
      </c>
      <c r="Z142" s="14">
        <f t="shared" si="23"/>
        <v>0</v>
      </c>
      <c r="AA142" s="14">
        <f t="shared" si="24"/>
        <v>0</v>
      </c>
      <c r="AB142" s="14">
        <f t="shared" si="25"/>
        <v>0</v>
      </c>
      <c r="AD142" s="14">
        <f t="shared" si="26"/>
        <v>0</v>
      </c>
    </row>
    <row r="143" spans="1:30" outlineLevel="1">
      <c r="A143" s="1" t="s">
        <v>206</v>
      </c>
      <c r="B143" s="1" t="s">
        <v>207</v>
      </c>
      <c r="C143" s="91"/>
      <c r="D143" s="9" t="s">
        <v>207</v>
      </c>
      <c r="E143" s="91"/>
      <c r="F143" s="9">
        <v>20</v>
      </c>
      <c r="G143" s="9">
        <f t="shared" si="19"/>
        <v>20</v>
      </c>
      <c r="H143" s="91"/>
      <c r="I143" s="9" t="s">
        <v>207</v>
      </c>
      <c r="J143" s="91"/>
      <c r="K143" s="9">
        <v>22</v>
      </c>
      <c r="L143" s="9">
        <f t="shared" si="20"/>
        <v>22</v>
      </c>
      <c r="M143" s="91"/>
      <c r="N143" s="9" t="s">
        <v>207</v>
      </c>
      <c r="O143" s="91"/>
      <c r="P143" s="9">
        <v>21</v>
      </c>
      <c r="Q143" s="9">
        <f t="shared" si="27"/>
        <v>21</v>
      </c>
      <c r="R143" s="8">
        <f t="shared" si="21"/>
        <v>21.166666666666668</v>
      </c>
      <c r="T143" s="14">
        <f t="shared" si="22"/>
        <v>1.1273226119035247E-4</v>
      </c>
      <c r="V143" s="5">
        <f>+claims!D143</f>
        <v>0</v>
      </c>
      <c r="W143" s="5">
        <f>+claims!E143</f>
        <v>0</v>
      </c>
      <c r="X143" s="5">
        <f>+claims!F143</f>
        <v>0</v>
      </c>
      <c r="Z143" s="14">
        <f t="shared" si="23"/>
        <v>0</v>
      </c>
      <c r="AA143" s="14">
        <f t="shared" si="24"/>
        <v>0</v>
      </c>
      <c r="AB143" s="14">
        <f t="shared" si="25"/>
        <v>0</v>
      </c>
      <c r="AD143" s="14">
        <f t="shared" si="26"/>
        <v>0</v>
      </c>
    </row>
    <row r="144" spans="1:30" outlineLevel="1">
      <c r="A144" s="1" t="s">
        <v>556</v>
      </c>
      <c r="B144" s="1" t="s">
        <v>585</v>
      </c>
      <c r="C144" s="91"/>
      <c r="D144" s="9" t="s">
        <v>489</v>
      </c>
      <c r="E144" s="91"/>
      <c r="F144" s="9">
        <v>24</v>
      </c>
      <c r="G144" s="9">
        <f t="shared" si="19"/>
        <v>24</v>
      </c>
      <c r="H144" s="91"/>
      <c r="I144" s="9" t="s">
        <v>489</v>
      </c>
      <c r="J144" s="91"/>
      <c r="K144" s="9">
        <v>23</v>
      </c>
      <c r="L144" s="9">
        <f t="shared" si="20"/>
        <v>23</v>
      </c>
      <c r="M144" s="91"/>
      <c r="N144" s="9" t="s">
        <v>489</v>
      </c>
      <c r="O144" s="91"/>
      <c r="P144" s="9">
        <v>24</v>
      </c>
      <c r="Q144" s="9">
        <f t="shared" si="27"/>
        <v>24</v>
      </c>
      <c r="R144" s="8">
        <f t="shared" si="21"/>
        <v>23.666666666666668</v>
      </c>
      <c r="T144" s="14">
        <f t="shared" si="22"/>
        <v>1.2604709518921299E-4</v>
      </c>
      <c r="V144" s="5">
        <f>+claims!D144</f>
        <v>1</v>
      </c>
      <c r="W144" s="5">
        <f>+claims!E144</f>
        <v>1</v>
      </c>
      <c r="X144" s="5">
        <f>+claims!F144</f>
        <v>0</v>
      </c>
      <c r="Z144" s="14">
        <f t="shared" si="23"/>
        <v>0.01</v>
      </c>
      <c r="AA144" s="14">
        <f t="shared" si="24"/>
        <v>0.01</v>
      </c>
      <c r="AB144" s="14">
        <f t="shared" si="25"/>
        <v>0</v>
      </c>
      <c r="AD144" s="14">
        <f t="shared" si="26"/>
        <v>5.0000000000000001E-3</v>
      </c>
    </row>
    <row r="145" spans="1:30" outlineLevel="1">
      <c r="A145" s="1" t="s">
        <v>581</v>
      </c>
      <c r="B145" s="1" t="s">
        <v>582</v>
      </c>
      <c r="C145" s="91"/>
      <c r="D145" s="9" t="s">
        <v>583</v>
      </c>
      <c r="E145" s="91"/>
      <c r="F145" s="9">
        <v>5</v>
      </c>
      <c r="G145" s="9">
        <f t="shared" si="19"/>
        <v>5</v>
      </c>
      <c r="H145" s="91"/>
      <c r="I145" s="9" t="s">
        <v>583</v>
      </c>
      <c r="J145" s="91"/>
      <c r="K145" s="9">
        <v>5</v>
      </c>
      <c r="L145" s="9">
        <f t="shared" si="20"/>
        <v>5</v>
      </c>
      <c r="M145" s="91"/>
      <c r="N145" s="9" t="s">
        <v>583</v>
      </c>
      <c r="O145" s="91"/>
      <c r="P145" s="9">
        <v>4</v>
      </c>
      <c r="Q145" s="9">
        <f t="shared" si="27"/>
        <v>4</v>
      </c>
      <c r="R145" s="8">
        <f t="shared" si="21"/>
        <v>4.5</v>
      </c>
      <c r="T145" s="14">
        <f t="shared" si="22"/>
        <v>2.3966701197948948E-5</v>
      </c>
      <c r="V145" s="5">
        <f>+claims!D145</f>
        <v>0</v>
      </c>
      <c r="W145" s="5">
        <f>+claims!E145</f>
        <v>0</v>
      </c>
      <c r="X145" s="5">
        <f>+claims!F145</f>
        <v>0</v>
      </c>
      <c r="Z145" s="14">
        <f t="shared" si="23"/>
        <v>0</v>
      </c>
      <c r="AA145" s="14">
        <f t="shared" si="24"/>
        <v>0</v>
      </c>
      <c r="AB145" s="14">
        <f t="shared" si="25"/>
        <v>0</v>
      </c>
      <c r="AD145" s="14">
        <f t="shared" si="26"/>
        <v>0</v>
      </c>
    </row>
    <row r="146" spans="1:30" outlineLevel="1">
      <c r="A146" s="1" t="s">
        <v>208</v>
      </c>
      <c r="B146" s="1" t="s">
        <v>209</v>
      </c>
      <c r="C146" s="91"/>
      <c r="D146" s="9" t="s">
        <v>209</v>
      </c>
      <c r="E146" s="91"/>
      <c r="F146" s="9">
        <v>24</v>
      </c>
      <c r="G146" s="9">
        <f t="shared" si="19"/>
        <v>24</v>
      </c>
      <c r="H146" s="91"/>
      <c r="I146" s="9" t="s">
        <v>209</v>
      </c>
      <c r="J146" s="91"/>
      <c r="K146" s="9">
        <v>24</v>
      </c>
      <c r="L146" s="9">
        <f t="shared" si="20"/>
        <v>24</v>
      </c>
      <c r="M146" s="91"/>
      <c r="N146" s="9" t="s">
        <v>209</v>
      </c>
      <c r="O146" s="91"/>
      <c r="P146" s="9">
        <v>25</v>
      </c>
      <c r="Q146" s="9">
        <f t="shared" si="27"/>
        <v>25</v>
      </c>
      <c r="R146" s="8">
        <f t="shared" si="21"/>
        <v>24.5</v>
      </c>
      <c r="T146" s="14">
        <f t="shared" si="22"/>
        <v>1.3048537318883317E-4</v>
      </c>
      <c r="V146" s="5">
        <f>+claims!D146</f>
        <v>0</v>
      </c>
      <c r="W146" s="5">
        <f>+claims!E146</f>
        <v>0</v>
      </c>
      <c r="X146" s="5">
        <f>+claims!F146</f>
        <v>1</v>
      </c>
      <c r="Z146" s="14">
        <f t="shared" si="23"/>
        <v>0</v>
      </c>
      <c r="AA146" s="14">
        <f t="shared" si="24"/>
        <v>0</v>
      </c>
      <c r="AB146" s="14">
        <f t="shared" si="25"/>
        <v>0.01</v>
      </c>
      <c r="AD146" s="14">
        <f t="shared" si="26"/>
        <v>5.0000000000000001E-3</v>
      </c>
    </row>
    <row r="147" spans="1:30" outlineLevel="1">
      <c r="A147" s="1" t="s">
        <v>210</v>
      </c>
      <c r="B147" s="1" t="s">
        <v>211</v>
      </c>
      <c r="C147" s="91"/>
      <c r="D147" s="9" t="s">
        <v>211</v>
      </c>
      <c r="E147" s="91"/>
      <c r="F147" s="9">
        <v>2</v>
      </c>
      <c r="G147" s="9">
        <f t="shared" si="19"/>
        <v>2</v>
      </c>
      <c r="H147" s="91"/>
      <c r="I147" s="9" t="s">
        <v>211</v>
      </c>
      <c r="J147" s="91"/>
      <c r="K147" s="9">
        <v>2</v>
      </c>
      <c r="L147" s="9">
        <f>AVERAGE(H147:K147)</f>
        <v>2</v>
      </c>
      <c r="M147" s="91"/>
      <c r="N147" s="9" t="s">
        <v>211</v>
      </c>
      <c r="O147" s="91"/>
      <c r="P147" s="9">
        <v>2</v>
      </c>
      <c r="Q147" s="9">
        <f t="shared" si="27"/>
        <v>2</v>
      </c>
      <c r="R147" s="8">
        <f t="shared" si="21"/>
        <v>2</v>
      </c>
      <c r="T147" s="14">
        <f t="shared" si="22"/>
        <v>1.0651867199088422E-5</v>
      </c>
      <c r="V147" s="5">
        <f>+claims!D147</f>
        <v>0</v>
      </c>
      <c r="W147" s="5">
        <f>+claims!E147</f>
        <v>0</v>
      </c>
      <c r="X147" s="5">
        <f>+claims!F147</f>
        <v>0</v>
      </c>
      <c r="Z147" s="14">
        <f t="shared" si="23"/>
        <v>0</v>
      </c>
      <c r="AA147" s="14">
        <f t="shared" si="24"/>
        <v>0</v>
      </c>
      <c r="AB147" s="14">
        <f t="shared" si="25"/>
        <v>0</v>
      </c>
      <c r="AD147" s="14">
        <f t="shared" si="26"/>
        <v>0</v>
      </c>
    </row>
    <row r="148" spans="1:30" outlineLevel="1">
      <c r="A148" s="1" t="s">
        <v>212</v>
      </c>
      <c r="B148" s="1" t="s">
        <v>213</v>
      </c>
      <c r="C148" s="91"/>
      <c r="D148" s="9" t="s">
        <v>213</v>
      </c>
      <c r="E148" s="91"/>
      <c r="F148" s="9">
        <v>65</v>
      </c>
      <c r="G148" s="9">
        <f t="shared" si="19"/>
        <v>65</v>
      </c>
      <c r="H148" s="91"/>
      <c r="I148" s="9" t="s">
        <v>213</v>
      </c>
      <c r="J148" s="91"/>
      <c r="K148" s="9">
        <v>64</v>
      </c>
      <c r="L148" s="9">
        <f t="shared" si="20"/>
        <v>64</v>
      </c>
      <c r="M148" s="91"/>
      <c r="N148" s="9" t="s">
        <v>213</v>
      </c>
      <c r="O148" s="91"/>
      <c r="P148" s="9">
        <v>64</v>
      </c>
      <c r="Q148" s="9">
        <f t="shared" si="27"/>
        <v>64</v>
      </c>
      <c r="R148" s="8">
        <f t="shared" si="21"/>
        <v>64.166666666666671</v>
      </c>
      <c r="T148" s="14">
        <f t="shared" si="22"/>
        <v>3.4174740597075353E-4</v>
      </c>
      <c r="V148" s="5">
        <f>+claims!D148</f>
        <v>2</v>
      </c>
      <c r="W148" s="5">
        <f>+claims!E148</f>
        <v>1</v>
      </c>
      <c r="X148" s="5">
        <f>+claims!F148</f>
        <v>1</v>
      </c>
      <c r="Z148" s="14">
        <f t="shared" si="23"/>
        <v>0.02</v>
      </c>
      <c r="AA148" s="14">
        <f t="shared" si="24"/>
        <v>0.01</v>
      </c>
      <c r="AB148" s="14">
        <f t="shared" si="25"/>
        <v>0.01</v>
      </c>
      <c r="AD148" s="14">
        <f t="shared" si="26"/>
        <v>1.1666666666666667E-2</v>
      </c>
    </row>
    <row r="149" spans="1:30" outlineLevel="1">
      <c r="A149" s="1" t="s">
        <v>214</v>
      </c>
      <c r="B149" s="1" t="s">
        <v>215</v>
      </c>
      <c r="C149" s="91"/>
      <c r="D149" s="9" t="s">
        <v>215</v>
      </c>
      <c r="E149" s="91"/>
      <c r="F149" s="9">
        <v>409</v>
      </c>
      <c r="G149" s="9">
        <f t="shared" si="19"/>
        <v>409</v>
      </c>
      <c r="H149" s="91"/>
      <c r="I149" s="9" t="s">
        <v>215</v>
      </c>
      <c r="J149" s="91"/>
      <c r="K149" s="9">
        <v>417</v>
      </c>
      <c r="L149" s="9">
        <f t="shared" si="20"/>
        <v>417</v>
      </c>
      <c r="M149" s="91"/>
      <c r="N149" s="9" t="s">
        <v>215</v>
      </c>
      <c r="O149" s="91"/>
      <c r="P149" s="9">
        <v>432.5</v>
      </c>
      <c r="Q149" s="9">
        <f t="shared" si="27"/>
        <v>432.5</v>
      </c>
      <c r="R149" s="8">
        <f t="shared" si="21"/>
        <v>423.41666666666669</v>
      </c>
      <c r="T149" s="14">
        <f t="shared" si="22"/>
        <v>2.2550890516070113E-3</v>
      </c>
      <c r="V149" s="5">
        <f>+claims!D149</f>
        <v>12</v>
      </c>
      <c r="W149" s="5">
        <f>+claims!E149</f>
        <v>6</v>
      </c>
      <c r="X149" s="5">
        <f>+claims!F149</f>
        <v>15</v>
      </c>
      <c r="Z149" s="14">
        <f t="shared" si="23"/>
        <v>2.9339853300733496E-2</v>
      </c>
      <c r="AA149" s="14">
        <f t="shared" si="24"/>
        <v>1.4388489208633094E-2</v>
      </c>
      <c r="AB149" s="14">
        <f t="shared" si="25"/>
        <v>3.4682080924855488E-2</v>
      </c>
      <c r="AD149" s="14">
        <f t="shared" si="26"/>
        <v>2.7027179082094357E-2</v>
      </c>
    </row>
    <row r="150" spans="1:30" outlineLevel="1">
      <c r="A150" s="1" t="s">
        <v>216</v>
      </c>
      <c r="B150" s="1" t="s">
        <v>217</v>
      </c>
      <c r="C150" s="91"/>
      <c r="D150" s="9" t="s">
        <v>217</v>
      </c>
      <c r="E150" s="91"/>
      <c r="F150" s="9">
        <v>79</v>
      </c>
      <c r="G150" s="9">
        <f t="shared" si="19"/>
        <v>79</v>
      </c>
      <c r="H150" s="91"/>
      <c r="I150" s="9" t="s">
        <v>217</v>
      </c>
      <c r="J150" s="91"/>
      <c r="K150" s="9">
        <v>81</v>
      </c>
      <c r="L150" s="9">
        <f t="shared" si="20"/>
        <v>81</v>
      </c>
      <c r="M150" s="91"/>
      <c r="N150" s="9" t="s">
        <v>217</v>
      </c>
      <c r="O150" s="91"/>
      <c r="P150" s="9">
        <v>76.5</v>
      </c>
      <c r="Q150" s="9">
        <f t="shared" si="27"/>
        <v>76.5</v>
      </c>
      <c r="R150" s="8">
        <f t="shared" si="21"/>
        <v>78.416666666666671</v>
      </c>
      <c r="T150" s="14">
        <f t="shared" si="22"/>
        <v>4.1764195976425853E-4</v>
      </c>
      <c r="V150" s="5">
        <f>+claims!D150</f>
        <v>0</v>
      </c>
      <c r="W150" s="5">
        <f>+claims!E150</f>
        <v>0</v>
      </c>
      <c r="X150" s="5">
        <f>+claims!F150</f>
        <v>0</v>
      </c>
      <c r="Z150" s="14">
        <f t="shared" si="23"/>
        <v>0</v>
      </c>
      <c r="AA150" s="14">
        <f t="shared" si="24"/>
        <v>0</v>
      </c>
      <c r="AB150" s="14">
        <f t="shared" si="25"/>
        <v>0</v>
      </c>
      <c r="AD150" s="14">
        <f t="shared" si="26"/>
        <v>0</v>
      </c>
    </row>
    <row r="151" spans="1:30" outlineLevel="1">
      <c r="A151" s="1" t="s">
        <v>218</v>
      </c>
      <c r="B151" s="1" t="s">
        <v>219</v>
      </c>
      <c r="C151" s="91"/>
      <c r="D151" s="9" t="s">
        <v>219</v>
      </c>
      <c r="E151" s="91"/>
      <c r="F151" s="9">
        <v>78</v>
      </c>
      <c r="G151" s="9">
        <f t="shared" si="19"/>
        <v>78</v>
      </c>
      <c r="H151" s="91"/>
      <c r="I151" s="9" t="s">
        <v>219</v>
      </c>
      <c r="J151" s="91"/>
      <c r="K151" s="9">
        <v>77</v>
      </c>
      <c r="L151" s="9">
        <f t="shared" si="20"/>
        <v>77</v>
      </c>
      <c r="M151" s="91"/>
      <c r="N151" s="9" t="s">
        <v>219</v>
      </c>
      <c r="O151" s="91"/>
      <c r="P151" s="9">
        <v>66</v>
      </c>
      <c r="Q151" s="9">
        <f t="shared" si="27"/>
        <v>66</v>
      </c>
      <c r="R151" s="8">
        <f t="shared" si="21"/>
        <v>71.666666666666671</v>
      </c>
      <c r="T151" s="14">
        <f t="shared" si="22"/>
        <v>3.8169190796733514E-4</v>
      </c>
      <c r="V151" s="5">
        <f>+claims!D151</f>
        <v>0</v>
      </c>
      <c r="W151" s="5">
        <f>+claims!E151</f>
        <v>0</v>
      </c>
      <c r="X151" s="5">
        <f>+claims!F151</f>
        <v>1</v>
      </c>
      <c r="Z151" s="14">
        <f t="shared" si="23"/>
        <v>0</v>
      </c>
      <c r="AA151" s="14">
        <f t="shared" si="24"/>
        <v>0</v>
      </c>
      <c r="AB151" s="14">
        <f t="shared" si="25"/>
        <v>0.01</v>
      </c>
      <c r="AD151" s="14">
        <f t="shared" si="26"/>
        <v>5.0000000000000001E-3</v>
      </c>
    </row>
    <row r="152" spans="1:30" outlineLevel="1">
      <c r="A152" s="1" t="s">
        <v>220</v>
      </c>
      <c r="B152" s="1" t="s">
        <v>221</v>
      </c>
      <c r="C152" s="91"/>
      <c r="D152" s="9" t="s">
        <v>221</v>
      </c>
      <c r="E152" s="91"/>
      <c r="F152" s="9">
        <v>46</v>
      </c>
      <c r="G152" s="9">
        <f t="shared" si="19"/>
        <v>46</v>
      </c>
      <c r="H152" s="91"/>
      <c r="I152" s="9" t="s">
        <v>221</v>
      </c>
      <c r="J152" s="91"/>
      <c r="K152" s="9">
        <v>50.5</v>
      </c>
      <c r="L152" s="9">
        <f t="shared" si="20"/>
        <v>50.5</v>
      </c>
      <c r="M152" s="91"/>
      <c r="N152" s="9" t="s">
        <v>221</v>
      </c>
      <c r="O152" s="91"/>
      <c r="P152" s="9">
        <v>51</v>
      </c>
      <c r="Q152" s="9">
        <f t="shared" si="27"/>
        <v>51</v>
      </c>
      <c r="R152" s="8">
        <f t="shared" si="21"/>
        <v>50</v>
      </c>
      <c r="T152" s="14">
        <f t="shared" si="22"/>
        <v>2.6629667997721056E-4</v>
      </c>
      <c r="V152" s="5">
        <f>+claims!D152</f>
        <v>0</v>
      </c>
      <c r="W152" s="5">
        <f>+claims!E152</f>
        <v>0</v>
      </c>
      <c r="X152" s="5">
        <f>+claims!F152</f>
        <v>0</v>
      </c>
      <c r="Z152" s="14">
        <f t="shared" si="23"/>
        <v>0</v>
      </c>
      <c r="AA152" s="14">
        <f t="shared" si="24"/>
        <v>0</v>
      </c>
      <c r="AB152" s="14">
        <f t="shared" si="25"/>
        <v>0</v>
      </c>
      <c r="AD152" s="14">
        <f t="shared" si="26"/>
        <v>0</v>
      </c>
    </row>
    <row r="153" spans="1:30" outlineLevel="1">
      <c r="A153" s="1" t="s">
        <v>222</v>
      </c>
      <c r="B153" s="1" t="s">
        <v>223</v>
      </c>
      <c r="C153" s="91"/>
      <c r="D153" s="9" t="s">
        <v>223</v>
      </c>
      <c r="E153" s="91"/>
      <c r="F153" s="9">
        <v>10</v>
      </c>
      <c r="G153" s="9">
        <f t="shared" si="19"/>
        <v>10</v>
      </c>
      <c r="H153" s="91"/>
      <c r="I153" s="9" t="s">
        <v>223</v>
      </c>
      <c r="J153" s="91"/>
      <c r="K153" s="9">
        <v>10</v>
      </c>
      <c r="L153" s="9">
        <f t="shared" si="20"/>
        <v>10</v>
      </c>
      <c r="M153" s="91"/>
      <c r="N153" s="9" t="s">
        <v>223</v>
      </c>
      <c r="O153" s="91"/>
      <c r="P153" s="9">
        <v>11</v>
      </c>
      <c r="Q153" s="9">
        <f t="shared" si="27"/>
        <v>11</v>
      </c>
      <c r="R153" s="8">
        <f t="shared" si="21"/>
        <v>10.5</v>
      </c>
      <c r="T153" s="14">
        <f t="shared" si="22"/>
        <v>5.5922302795214213E-5</v>
      </c>
      <c r="V153" s="5">
        <f>+claims!D153</f>
        <v>0</v>
      </c>
      <c r="W153" s="5">
        <f>+claims!E153</f>
        <v>0</v>
      </c>
      <c r="X153" s="5">
        <f>+claims!F153</f>
        <v>0</v>
      </c>
      <c r="Z153" s="14">
        <f t="shared" si="23"/>
        <v>0</v>
      </c>
      <c r="AA153" s="14">
        <f t="shared" si="24"/>
        <v>0</v>
      </c>
      <c r="AB153" s="14">
        <f t="shared" si="25"/>
        <v>0</v>
      </c>
      <c r="AD153" s="14">
        <f t="shared" si="26"/>
        <v>0</v>
      </c>
    </row>
    <row r="154" spans="1:30" outlineLevel="1">
      <c r="A154" s="1" t="s">
        <v>224</v>
      </c>
      <c r="B154" s="1" t="s">
        <v>225</v>
      </c>
      <c r="C154" s="91"/>
      <c r="D154" s="9" t="s">
        <v>225</v>
      </c>
      <c r="E154" s="91"/>
      <c r="F154" s="9">
        <v>41.5</v>
      </c>
      <c r="G154" s="9">
        <f t="shared" si="19"/>
        <v>41.5</v>
      </c>
      <c r="H154" s="91"/>
      <c r="I154" s="9" t="s">
        <v>225</v>
      </c>
      <c r="J154" s="91"/>
      <c r="K154" s="9">
        <v>43.5</v>
      </c>
      <c r="L154" s="9">
        <f t="shared" si="20"/>
        <v>43.5</v>
      </c>
      <c r="M154" s="91"/>
      <c r="N154" s="9" t="s">
        <v>225</v>
      </c>
      <c r="O154" s="91"/>
      <c r="P154" s="9">
        <v>47</v>
      </c>
      <c r="Q154" s="9">
        <f t="shared" si="27"/>
        <v>47</v>
      </c>
      <c r="R154" s="8">
        <f t="shared" si="21"/>
        <v>44.916666666666664</v>
      </c>
      <c r="T154" s="14">
        <f t="shared" si="22"/>
        <v>2.3922318417952745E-4</v>
      </c>
      <c r="V154" s="5">
        <f>+claims!D154</f>
        <v>0</v>
      </c>
      <c r="W154" s="5">
        <f>+claims!E154</f>
        <v>0</v>
      </c>
      <c r="X154" s="5">
        <f>+claims!F154</f>
        <v>0</v>
      </c>
      <c r="Z154" s="14">
        <f t="shared" si="23"/>
        <v>0</v>
      </c>
      <c r="AA154" s="14">
        <f t="shared" si="24"/>
        <v>0</v>
      </c>
      <c r="AB154" s="14">
        <f t="shared" si="25"/>
        <v>0</v>
      </c>
      <c r="AD154" s="14">
        <f t="shared" si="26"/>
        <v>0</v>
      </c>
    </row>
    <row r="155" spans="1:30" outlineLevel="1">
      <c r="A155" s="1" t="s">
        <v>226</v>
      </c>
      <c r="B155" s="1" t="s">
        <v>227</v>
      </c>
      <c r="C155" s="91"/>
      <c r="D155" s="9" t="s">
        <v>227</v>
      </c>
      <c r="E155" s="91"/>
      <c r="F155" s="9">
        <v>101</v>
      </c>
      <c r="G155" s="9">
        <f t="shared" si="19"/>
        <v>101</v>
      </c>
      <c r="H155" s="91"/>
      <c r="I155" s="9" t="s">
        <v>227</v>
      </c>
      <c r="J155" s="91"/>
      <c r="K155" s="9">
        <v>107</v>
      </c>
      <c r="L155" s="9">
        <f t="shared" si="20"/>
        <v>107</v>
      </c>
      <c r="M155" s="91"/>
      <c r="N155" s="9" t="s">
        <v>227</v>
      </c>
      <c r="O155" s="91"/>
      <c r="P155" s="9">
        <v>111</v>
      </c>
      <c r="Q155" s="9">
        <f t="shared" si="27"/>
        <v>111</v>
      </c>
      <c r="R155" s="8">
        <f t="shared" si="21"/>
        <v>108</v>
      </c>
      <c r="T155" s="14">
        <f t="shared" si="22"/>
        <v>5.7520082875077482E-4</v>
      </c>
      <c r="V155" s="5">
        <f>+claims!D155</f>
        <v>2</v>
      </c>
      <c r="W155" s="5">
        <f>+claims!E155</f>
        <v>1</v>
      </c>
      <c r="X155" s="5">
        <f>+claims!F155</f>
        <v>3</v>
      </c>
      <c r="Z155" s="14">
        <f t="shared" si="23"/>
        <v>1.9801980198019802E-2</v>
      </c>
      <c r="AA155" s="14">
        <f t="shared" si="24"/>
        <v>9.3457943925233638E-3</v>
      </c>
      <c r="AB155" s="14">
        <f t="shared" si="25"/>
        <v>2.7027027027027029E-2</v>
      </c>
      <c r="AD155" s="14">
        <f t="shared" si="26"/>
        <v>1.9929108344024601E-2</v>
      </c>
    </row>
    <row r="156" spans="1:30" outlineLevel="1">
      <c r="A156" s="1" t="s">
        <v>228</v>
      </c>
      <c r="B156" s="1" t="s">
        <v>229</v>
      </c>
      <c r="C156" s="91"/>
      <c r="D156" s="9" t="s">
        <v>229</v>
      </c>
      <c r="E156" s="91"/>
      <c r="F156" s="9">
        <v>111</v>
      </c>
      <c r="G156" s="9">
        <f t="shared" si="19"/>
        <v>111</v>
      </c>
      <c r="H156" s="91"/>
      <c r="I156" s="9" t="s">
        <v>229</v>
      </c>
      <c r="J156" s="91"/>
      <c r="K156" s="9">
        <v>118</v>
      </c>
      <c r="L156" s="9">
        <f t="shared" si="20"/>
        <v>118</v>
      </c>
      <c r="M156" s="91"/>
      <c r="N156" s="9" t="s">
        <v>229</v>
      </c>
      <c r="O156" s="91"/>
      <c r="P156" s="9">
        <v>115</v>
      </c>
      <c r="Q156" s="9">
        <f t="shared" si="27"/>
        <v>115</v>
      </c>
      <c r="R156" s="8">
        <f t="shared" si="21"/>
        <v>115.33333333333333</v>
      </c>
      <c r="T156" s="14">
        <f t="shared" si="22"/>
        <v>6.1425767514743232E-4</v>
      </c>
      <c r="V156" s="5">
        <f>+claims!D156</f>
        <v>4</v>
      </c>
      <c r="W156" s="5">
        <f>+claims!E156</f>
        <v>0</v>
      </c>
      <c r="X156" s="5">
        <f>+claims!F156</f>
        <v>4</v>
      </c>
      <c r="Z156" s="14">
        <f t="shared" si="23"/>
        <v>3.6036036036036036E-2</v>
      </c>
      <c r="AA156" s="14">
        <f t="shared" si="24"/>
        <v>0</v>
      </c>
      <c r="AB156" s="14">
        <f t="shared" si="25"/>
        <v>3.4782608695652174E-2</v>
      </c>
      <c r="AD156" s="14">
        <f t="shared" si="26"/>
        <v>2.3397310353832093E-2</v>
      </c>
    </row>
    <row r="157" spans="1:30" outlineLevel="1">
      <c r="A157" s="1" t="s">
        <v>230</v>
      </c>
      <c r="B157" s="1" t="s">
        <v>231</v>
      </c>
      <c r="C157" s="91"/>
      <c r="D157" s="9" t="s">
        <v>231</v>
      </c>
      <c r="E157" s="91"/>
      <c r="F157" s="9">
        <v>12</v>
      </c>
      <c r="G157" s="9">
        <f t="shared" si="19"/>
        <v>12</v>
      </c>
      <c r="H157" s="91"/>
      <c r="I157" s="9" t="s">
        <v>231</v>
      </c>
      <c r="J157" s="91"/>
      <c r="K157" s="9">
        <v>12.5</v>
      </c>
      <c r="L157" s="9">
        <f t="shared" si="20"/>
        <v>12.5</v>
      </c>
      <c r="M157" s="91"/>
      <c r="N157" s="9" t="s">
        <v>231</v>
      </c>
      <c r="O157" s="91"/>
      <c r="P157" s="9">
        <v>12.5</v>
      </c>
      <c r="Q157" s="9">
        <f t="shared" si="27"/>
        <v>12.5</v>
      </c>
      <c r="R157" s="8">
        <f t="shared" si="21"/>
        <v>12.416666666666666</v>
      </c>
      <c r="T157" s="14">
        <f t="shared" si="22"/>
        <v>6.6130342194340618E-5</v>
      </c>
      <c r="V157" s="5">
        <f>+claims!D157</f>
        <v>0</v>
      </c>
      <c r="W157" s="5">
        <f>+claims!E157</f>
        <v>1</v>
      </c>
      <c r="X157" s="5">
        <f>+claims!F157</f>
        <v>0</v>
      </c>
      <c r="Z157" s="14">
        <f t="shared" si="23"/>
        <v>0</v>
      </c>
      <c r="AA157" s="14">
        <f t="shared" si="24"/>
        <v>0.01</v>
      </c>
      <c r="AB157" s="14">
        <f t="shared" si="25"/>
        <v>0</v>
      </c>
      <c r="AD157" s="14">
        <f t="shared" si="26"/>
        <v>3.3333333333333335E-3</v>
      </c>
    </row>
    <row r="158" spans="1:30" outlineLevel="1">
      <c r="A158" s="1" t="s">
        <v>574</v>
      </c>
      <c r="B158" s="1" t="s">
        <v>575</v>
      </c>
      <c r="C158" s="91"/>
      <c r="D158" s="9" t="s">
        <v>575</v>
      </c>
      <c r="E158" s="91"/>
      <c r="F158" s="9">
        <v>8</v>
      </c>
      <c r="G158" s="9">
        <f t="shared" si="19"/>
        <v>8</v>
      </c>
      <c r="H158" s="91"/>
      <c r="I158" s="9" t="s">
        <v>575</v>
      </c>
      <c r="J158" s="91"/>
      <c r="K158" s="9">
        <v>9</v>
      </c>
      <c r="L158" s="9">
        <f t="shared" si="20"/>
        <v>9</v>
      </c>
      <c r="M158" s="91"/>
      <c r="N158" s="9" t="s">
        <v>575</v>
      </c>
      <c r="O158" s="91"/>
      <c r="P158" s="9">
        <v>10</v>
      </c>
      <c r="Q158" s="9">
        <f t="shared" si="27"/>
        <v>10</v>
      </c>
      <c r="R158" s="8">
        <f t="shared" si="21"/>
        <v>9.3333333333333339</v>
      </c>
      <c r="T158" s="14">
        <f t="shared" si="22"/>
        <v>4.9708713595745969E-5</v>
      </c>
      <c r="V158" s="5">
        <f>+claims!D158</f>
        <v>0</v>
      </c>
      <c r="W158" s="5">
        <f>+claims!E158</f>
        <v>0</v>
      </c>
      <c r="X158" s="5">
        <f>+claims!F158</f>
        <v>0</v>
      </c>
      <c r="Z158" s="14">
        <f t="shared" si="23"/>
        <v>0</v>
      </c>
      <c r="AA158" s="14">
        <f t="shared" si="24"/>
        <v>0</v>
      </c>
      <c r="AB158" s="14">
        <f t="shared" si="25"/>
        <v>0</v>
      </c>
      <c r="AD158" s="14">
        <f t="shared" si="26"/>
        <v>0</v>
      </c>
    </row>
    <row r="159" spans="1:30" outlineLevel="1">
      <c r="A159" s="1" t="s">
        <v>232</v>
      </c>
      <c r="B159" s="1" t="s">
        <v>233</v>
      </c>
      <c r="C159" s="91"/>
      <c r="D159" s="9" t="s">
        <v>233</v>
      </c>
      <c r="E159" s="91"/>
      <c r="F159" s="9">
        <v>12</v>
      </c>
      <c r="G159" s="9">
        <f t="shared" si="19"/>
        <v>12</v>
      </c>
      <c r="H159" s="91"/>
      <c r="I159" s="9" t="s">
        <v>233</v>
      </c>
      <c r="J159" s="91"/>
      <c r="K159" s="9">
        <v>13</v>
      </c>
      <c r="L159" s="9">
        <f t="shared" si="20"/>
        <v>13</v>
      </c>
      <c r="M159" s="91"/>
      <c r="N159" s="9" t="s">
        <v>233</v>
      </c>
      <c r="O159" s="91"/>
      <c r="P159" s="9">
        <v>12</v>
      </c>
      <c r="Q159" s="9">
        <f t="shared" si="27"/>
        <v>12</v>
      </c>
      <c r="R159" s="8">
        <f t="shared" si="21"/>
        <v>12.333333333333334</v>
      </c>
      <c r="T159" s="14">
        <f t="shared" si="22"/>
        <v>6.5686514394378608E-5</v>
      </c>
      <c r="V159" s="5">
        <f>+claims!D159</f>
        <v>0</v>
      </c>
      <c r="W159" s="5">
        <f>+claims!E159</f>
        <v>0</v>
      </c>
      <c r="X159" s="5">
        <f>+claims!F159</f>
        <v>0</v>
      </c>
      <c r="Z159" s="14">
        <f t="shared" si="23"/>
        <v>0</v>
      </c>
      <c r="AA159" s="14">
        <f t="shared" si="24"/>
        <v>0</v>
      </c>
      <c r="AB159" s="14">
        <f t="shared" si="25"/>
        <v>0</v>
      </c>
      <c r="AD159" s="14">
        <f t="shared" si="26"/>
        <v>0</v>
      </c>
    </row>
    <row r="160" spans="1:30" outlineLevel="1">
      <c r="A160" s="1" t="s">
        <v>234</v>
      </c>
      <c r="B160" s="1" t="s">
        <v>235</v>
      </c>
      <c r="C160" s="91"/>
      <c r="D160" s="9" t="s">
        <v>235</v>
      </c>
      <c r="E160" s="91"/>
      <c r="F160" s="9">
        <v>4</v>
      </c>
      <c r="G160" s="9">
        <f t="shared" si="19"/>
        <v>4</v>
      </c>
      <c r="H160" s="91"/>
      <c r="I160" s="9" t="s">
        <v>235</v>
      </c>
      <c r="J160" s="91"/>
      <c r="K160" s="9">
        <v>4</v>
      </c>
      <c r="L160" s="9">
        <f t="shared" si="20"/>
        <v>4</v>
      </c>
      <c r="M160" s="91"/>
      <c r="N160" s="9" t="s">
        <v>235</v>
      </c>
      <c r="O160" s="91"/>
      <c r="P160" s="9">
        <v>4.5</v>
      </c>
      <c r="Q160" s="9">
        <f t="shared" si="27"/>
        <v>4.5</v>
      </c>
      <c r="R160" s="8">
        <f t="shared" si="21"/>
        <v>4.25</v>
      </c>
      <c r="T160" s="14">
        <f t="shared" si="22"/>
        <v>2.2635217798062896E-5</v>
      </c>
      <c r="V160" s="5">
        <f>+claims!D160</f>
        <v>0</v>
      </c>
      <c r="W160" s="5">
        <f>+claims!E160</f>
        <v>0</v>
      </c>
      <c r="X160" s="5">
        <f>+claims!F160</f>
        <v>0</v>
      </c>
      <c r="Z160" s="14">
        <f t="shared" si="23"/>
        <v>0</v>
      </c>
      <c r="AA160" s="14">
        <f t="shared" si="24"/>
        <v>0</v>
      </c>
      <c r="AB160" s="14">
        <f t="shared" si="25"/>
        <v>0</v>
      </c>
      <c r="AD160" s="14">
        <f t="shared" si="26"/>
        <v>0</v>
      </c>
    </row>
    <row r="161" spans="1:30" outlineLevel="1">
      <c r="A161" s="1" t="s">
        <v>236</v>
      </c>
      <c r="B161" s="1" t="s">
        <v>237</v>
      </c>
      <c r="C161" s="91"/>
      <c r="D161" s="9" t="s">
        <v>237</v>
      </c>
      <c r="E161" s="91"/>
      <c r="F161" s="9">
        <v>108</v>
      </c>
      <c r="G161" s="9">
        <f t="shared" si="19"/>
        <v>108</v>
      </c>
      <c r="H161" s="91"/>
      <c r="I161" s="9" t="s">
        <v>237</v>
      </c>
      <c r="J161" s="91"/>
      <c r="K161" s="9">
        <v>107</v>
      </c>
      <c r="L161" s="9">
        <f t="shared" si="20"/>
        <v>107</v>
      </c>
      <c r="M161" s="91"/>
      <c r="N161" s="9" t="s">
        <v>237</v>
      </c>
      <c r="O161" s="91"/>
      <c r="P161" s="9">
        <v>110</v>
      </c>
      <c r="Q161" s="9">
        <f t="shared" si="27"/>
        <v>110</v>
      </c>
      <c r="R161" s="8">
        <f t="shared" si="21"/>
        <v>108.66666666666667</v>
      </c>
      <c r="T161" s="14">
        <f t="shared" si="22"/>
        <v>5.7875145115047089E-4</v>
      </c>
      <c r="V161" s="5">
        <f>+claims!D161</f>
        <v>0</v>
      </c>
      <c r="W161" s="5">
        <f>+claims!E161</f>
        <v>1</v>
      </c>
      <c r="X161" s="5">
        <f>+claims!F161</f>
        <v>0</v>
      </c>
      <c r="Z161" s="14">
        <f t="shared" si="23"/>
        <v>0</v>
      </c>
      <c r="AA161" s="14">
        <f t="shared" si="24"/>
        <v>9.3457943925233638E-3</v>
      </c>
      <c r="AB161" s="14">
        <f t="shared" si="25"/>
        <v>0</v>
      </c>
      <c r="AD161" s="14">
        <f t="shared" si="26"/>
        <v>3.1152647975077881E-3</v>
      </c>
    </row>
    <row r="162" spans="1:30" outlineLevel="1">
      <c r="A162" s="1" t="s">
        <v>238</v>
      </c>
      <c r="B162" s="1" t="s">
        <v>239</v>
      </c>
      <c r="C162" s="91"/>
      <c r="D162" s="9" t="s">
        <v>239</v>
      </c>
      <c r="E162" s="91"/>
      <c r="F162" s="9">
        <v>7</v>
      </c>
      <c r="G162" s="9">
        <f t="shared" si="19"/>
        <v>7</v>
      </c>
      <c r="H162" s="91"/>
      <c r="I162" s="9" t="s">
        <v>239</v>
      </c>
      <c r="J162" s="91"/>
      <c r="K162" s="9">
        <v>7</v>
      </c>
      <c r="L162" s="9">
        <f t="shared" si="20"/>
        <v>7</v>
      </c>
      <c r="M162" s="91"/>
      <c r="N162" s="9" t="s">
        <v>239</v>
      </c>
      <c r="O162" s="91"/>
      <c r="P162" s="9">
        <v>7</v>
      </c>
      <c r="Q162" s="9">
        <f t="shared" si="27"/>
        <v>7</v>
      </c>
      <c r="R162" s="8">
        <f t="shared" si="21"/>
        <v>7</v>
      </c>
      <c r="T162" s="14">
        <f t="shared" si="22"/>
        <v>3.7281535196809475E-5</v>
      </c>
      <c r="V162" s="5">
        <f>+claims!D162</f>
        <v>0</v>
      </c>
      <c r="W162" s="5">
        <f>+claims!E162</f>
        <v>0</v>
      </c>
      <c r="X162" s="5">
        <f>+claims!F162</f>
        <v>0</v>
      </c>
      <c r="Z162" s="14">
        <f t="shared" si="23"/>
        <v>0</v>
      </c>
      <c r="AA162" s="14">
        <f t="shared" si="24"/>
        <v>0</v>
      </c>
      <c r="AB162" s="14">
        <f t="shared" si="25"/>
        <v>0</v>
      </c>
      <c r="AD162" s="14">
        <f t="shared" si="26"/>
        <v>0</v>
      </c>
    </row>
    <row r="163" spans="1:30" outlineLevel="1">
      <c r="A163" s="1" t="s">
        <v>240</v>
      </c>
      <c r="B163" s="1" t="s">
        <v>241</v>
      </c>
      <c r="C163" s="91"/>
      <c r="D163" s="9" t="s">
        <v>241</v>
      </c>
      <c r="E163" s="91"/>
      <c r="F163" s="9">
        <v>8</v>
      </c>
      <c r="G163" s="9">
        <f t="shared" si="19"/>
        <v>8</v>
      </c>
      <c r="H163" s="91"/>
      <c r="I163" s="9" t="s">
        <v>241</v>
      </c>
      <c r="J163" s="91"/>
      <c r="K163" s="9">
        <v>7</v>
      </c>
      <c r="L163" s="9">
        <f t="shared" si="20"/>
        <v>7</v>
      </c>
      <c r="M163" s="91"/>
      <c r="N163" s="9" t="s">
        <v>241</v>
      </c>
      <c r="O163" s="91"/>
      <c r="P163" s="9">
        <v>7</v>
      </c>
      <c r="Q163" s="9">
        <f t="shared" si="27"/>
        <v>7</v>
      </c>
      <c r="R163" s="8">
        <f t="shared" si="21"/>
        <v>7.166666666666667</v>
      </c>
      <c r="T163" s="14">
        <f t="shared" si="22"/>
        <v>3.8169190796733515E-5</v>
      </c>
      <c r="V163" s="5">
        <f>+claims!D163</f>
        <v>0</v>
      </c>
      <c r="W163" s="5">
        <f>+claims!E163</f>
        <v>1</v>
      </c>
      <c r="X163" s="5">
        <f>+claims!F163</f>
        <v>0</v>
      </c>
      <c r="Z163" s="14">
        <f t="shared" si="23"/>
        <v>0</v>
      </c>
      <c r="AA163" s="14">
        <f t="shared" si="24"/>
        <v>0.01</v>
      </c>
      <c r="AB163" s="14">
        <f t="shared" si="25"/>
        <v>0</v>
      </c>
      <c r="AD163" s="14">
        <f t="shared" si="26"/>
        <v>3.3333333333333335E-3</v>
      </c>
    </row>
    <row r="164" spans="1:30" outlineLevel="1">
      <c r="A164" s="1" t="s">
        <v>242</v>
      </c>
      <c r="B164" s="1" t="s">
        <v>243</v>
      </c>
      <c r="C164" s="91"/>
      <c r="D164" s="9" t="s">
        <v>243</v>
      </c>
      <c r="E164" s="91"/>
      <c r="F164" s="9">
        <v>10</v>
      </c>
      <c r="G164" s="9">
        <f t="shared" si="19"/>
        <v>10</v>
      </c>
      <c r="H164" s="91"/>
      <c r="I164" s="9" t="s">
        <v>243</v>
      </c>
      <c r="J164" s="91"/>
      <c r="K164" s="9">
        <v>10</v>
      </c>
      <c r="L164" s="9">
        <f t="shared" si="20"/>
        <v>10</v>
      </c>
      <c r="M164" s="91"/>
      <c r="N164" s="9" t="s">
        <v>243</v>
      </c>
      <c r="O164" s="91"/>
      <c r="P164" s="9">
        <v>11</v>
      </c>
      <c r="Q164" s="9">
        <f t="shared" si="27"/>
        <v>11</v>
      </c>
      <c r="R164" s="8">
        <f t="shared" si="21"/>
        <v>10.5</v>
      </c>
      <c r="T164" s="14">
        <f t="shared" si="22"/>
        <v>5.5922302795214213E-5</v>
      </c>
      <c r="V164" s="5">
        <f>+claims!D164</f>
        <v>0</v>
      </c>
      <c r="W164" s="5">
        <f>+claims!E164</f>
        <v>0</v>
      </c>
      <c r="X164" s="5">
        <f>+claims!F164</f>
        <v>0</v>
      </c>
      <c r="Z164" s="14">
        <f t="shared" si="23"/>
        <v>0</v>
      </c>
      <c r="AA164" s="14">
        <f t="shared" si="24"/>
        <v>0</v>
      </c>
      <c r="AB164" s="14">
        <f t="shared" si="25"/>
        <v>0</v>
      </c>
      <c r="AD164" s="14">
        <f t="shared" si="26"/>
        <v>0</v>
      </c>
    </row>
    <row r="165" spans="1:30" outlineLevel="1">
      <c r="A165" s="1" t="s">
        <v>483</v>
      </c>
      <c r="B165" s="1" t="s">
        <v>484</v>
      </c>
      <c r="C165" s="91"/>
      <c r="D165" s="9" t="s">
        <v>484</v>
      </c>
      <c r="E165" s="91"/>
      <c r="F165" s="9">
        <v>4</v>
      </c>
      <c r="G165" s="9">
        <f t="shared" si="19"/>
        <v>4</v>
      </c>
      <c r="H165" s="91"/>
      <c r="I165" s="9" t="s">
        <v>484</v>
      </c>
      <c r="J165" s="91"/>
      <c r="K165" s="9">
        <v>5</v>
      </c>
      <c r="L165" s="9">
        <f t="shared" si="20"/>
        <v>5</v>
      </c>
      <c r="M165" s="91"/>
      <c r="N165" s="9" t="s">
        <v>484</v>
      </c>
      <c r="O165" s="91"/>
      <c r="P165" s="9">
        <v>5</v>
      </c>
      <c r="Q165" s="9">
        <f t="shared" si="27"/>
        <v>5</v>
      </c>
      <c r="R165" s="8">
        <f t="shared" si="21"/>
        <v>4.833333333333333</v>
      </c>
      <c r="T165" s="14">
        <f t="shared" si="22"/>
        <v>2.5742012397797018E-5</v>
      </c>
      <c r="V165" s="5">
        <f>+claims!D165</f>
        <v>0</v>
      </c>
      <c r="W165" s="5">
        <f>+claims!E165</f>
        <v>0</v>
      </c>
      <c r="X165" s="5">
        <f>+claims!F165</f>
        <v>0</v>
      </c>
      <c r="Z165" s="14">
        <f t="shared" si="23"/>
        <v>0</v>
      </c>
      <c r="AA165" s="14">
        <f t="shared" si="24"/>
        <v>0</v>
      </c>
      <c r="AB165" s="14">
        <f t="shared" si="25"/>
        <v>0</v>
      </c>
      <c r="AD165" s="14">
        <f t="shared" si="26"/>
        <v>0</v>
      </c>
    </row>
    <row r="166" spans="1:30" outlineLevel="1">
      <c r="A166" s="1" t="s">
        <v>244</v>
      </c>
      <c r="B166" s="1" t="s">
        <v>245</v>
      </c>
      <c r="C166" s="91"/>
      <c r="D166" s="9" t="s">
        <v>245</v>
      </c>
      <c r="E166" s="91"/>
      <c r="F166" s="9">
        <v>441.5</v>
      </c>
      <c r="G166" s="9">
        <f t="shared" si="19"/>
        <v>441.5</v>
      </c>
      <c r="H166" s="91"/>
      <c r="I166" s="9" t="s">
        <v>245</v>
      </c>
      <c r="J166" s="91"/>
      <c r="K166" s="9">
        <v>461.5</v>
      </c>
      <c r="L166" s="9">
        <f t="shared" si="20"/>
        <v>461.5</v>
      </c>
      <c r="M166" s="91"/>
      <c r="N166" s="9" t="s">
        <v>245</v>
      </c>
      <c r="O166" s="91"/>
      <c r="P166" s="9">
        <v>548</v>
      </c>
      <c r="Q166" s="9">
        <f t="shared" si="27"/>
        <v>548</v>
      </c>
      <c r="R166" s="8">
        <f t="shared" si="21"/>
        <v>501.41666666666669</v>
      </c>
      <c r="T166" s="14">
        <f t="shared" si="22"/>
        <v>2.6705118723714598E-3</v>
      </c>
      <c r="V166" s="5">
        <f>+claims!D166</f>
        <v>1</v>
      </c>
      <c r="W166" s="5">
        <f>+claims!E166</f>
        <v>2</v>
      </c>
      <c r="X166" s="5">
        <f>+claims!F166</f>
        <v>4</v>
      </c>
      <c r="Z166" s="14">
        <f t="shared" si="23"/>
        <v>2.2650056625141564E-3</v>
      </c>
      <c r="AA166" s="14">
        <f t="shared" si="24"/>
        <v>4.3336944745395447E-3</v>
      </c>
      <c r="AB166" s="14">
        <f t="shared" si="25"/>
        <v>7.2992700729927005E-3</v>
      </c>
      <c r="AD166" s="14">
        <f t="shared" si="26"/>
        <v>5.4717008050952252E-3</v>
      </c>
    </row>
    <row r="167" spans="1:30" outlineLevel="1">
      <c r="A167" s="1" t="s">
        <v>246</v>
      </c>
      <c r="B167" s="1" t="s">
        <v>247</v>
      </c>
      <c r="C167" s="91"/>
      <c r="D167" s="9" t="s">
        <v>247</v>
      </c>
      <c r="E167" s="91"/>
      <c r="F167" s="9">
        <v>9</v>
      </c>
      <c r="G167" s="9">
        <f t="shared" si="19"/>
        <v>9</v>
      </c>
      <c r="H167" s="91"/>
      <c r="I167" s="9" t="s">
        <v>247</v>
      </c>
      <c r="J167" s="91"/>
      <c r="K167" s="9">
        <v>8</v>
      </c>
      <c r="L167" s="9">
        <f t="shared" si="20"/>
        <v>8</v>
      </c>
      <c r="M167" s="91"/>
      <c r="N167" s="9" t="s">
        <v>247</v>
      </c>
      <c r="O167" s="91"/>
      <c r="P167" s="9">
        <v>11</v>
      </c>
      <c r="Q167" s="9">
        <f t="shared" si="27"/>
        <v>11</v>
      </c>
      <c r="R167" s="8">
        <f t="shared" si="21"/>
        <v>9.6666666666666661</v>
      </c>
      <c r="T167" s="14">
        <f t="shared" si="22"/>
        <v>5.1484024795594035E-5</v>
      </c>
      <c r="V167" s="5">
        <f>+claims!D167</f>
        <v>0</v>
      </c>
      <c r="W167" s="5">
        <f>+claims!E167</f>
        <v>0</v>
      </c>
      <c r="X167" s="5">
        <f>+claims!F167</f>
        <v>0</v>
      </c>
      <c r="Z167" s="14">
        <f t="shared" si="23"/>
        <v>0</v>
      </c>
      <c r="AA167" s="14">
        <f t="shared" si="24"/>
        <v>0</v>
      </c>
      <c r="AB167" s="14">
        <f t="shared" si="25"/>
        <v>0</v>
      </c>
      <c r="AD167" s="14">
        <f t="shared" si="26"/>
        <v>0</v>
      </c>
    </row>
    <row r="168" spans="1:30" outlineLevel="1">
      <c r="A168" s="1" t="s">
        <v>248</v>
      </c>
      <c r="B168" s="1" t="s">
        <v>249</v>
      </c>
      <c r="C168" s="91"/>
      <c r="D168" s="9" t="s">
        <v>249</v>
      </c>
      <c r="E168" s="91"/>
      <c r="F168" s="9">
        <v>8</v>
      </c>
      <c r="G168" s="9">
        <f t="shared" si="19"/>
        <v>8</v>
      </c>
      <c r="H168" s="91"/>
      <c r="I168" s="9" t="s">
        <v>249</v>
      </c>
      <c r="J168" s="91"/>
      <c r="K168" s="9">
        <v>9</v>
      </c>
      <c r="L168" s="9">
        <f t="shared" si="20"/>
        <v>9</v>
      </c>
      <c r="M168" s="91"/>
      <c r="N168" s="9" t="s">
        <v>249</v>
      </c>
      <c r="O168" s="91"/>
      <c r="P168" s="9">
        <v>9</v>
      </c>
      <c r="Q168" s="9">
        <f t="shared" si="27"/>
        <v>9</v>
      </c>
      <c r="R168" s="8">
        <f t="shared" si="21"/>
        <v>8.8333333333333339</v>
      </c>
      <c r="T168" s="14">
        <f t="shared" si="22"/>
        <v>4.7045746795973864E-5</v>
      </c>
      <c r="V168" s="5">
        <f>+claims!D168</f>
        <v>0</v>
      </c>
      <c r="W168" s="5">
        <f>+claims!E168</f>
        <v>0</v>
      </c>
      <c r="X168" s="5">
        <f>+claims!F168</f>
        <v>0</v>
      </c>
      <c r="Z168" s="14">
        <f t="shared" si="23"/>
        <v>0</v>
      </c>
      <c r="AA168" s="14">
        <f t="shared" si="24"/>
        <v>0</v>
      </c>
      <c r="AB168" s="14">
        <f t="shared" si="25"/>
        <v>0</v>
      </c>
      <c r="AD168" s="14">
        <f t="shared" si="26"/>
        <v>0</v>
      </c>
    </row>
    <row r="169" spans="1:30" outlineLevel="1">
      <c r="A169" s="1" t="s">
        <v>250</v>
      </c>
      <c r="B169" s="1" t="s">
        <v>251</v>
      </c>
      <c r="C169" s="91"/>
      <c r="D169" s="9" t="s">
        <v>251</v>
      </c>
      <c r="E169" s="91"/>
      <c r="F169" s="9">
        <v>93</v>
      </c>
      <c r="G169" s="9">
        <f t="shared" si="19"/>
        <v>93</v>
      </c>
      <c r="H169" s="91"/>
      <c r="I169" s="9" t="s">
        <v>251</v>
      </c>
      <c r="J169" s="91"/>
      <c r="K169" s="9">
        <v>100</v>
      </c>
      <c r="L169" s="9">
        <f t="shared" si="20"/>
        <v>100</v>
      </c>
      <c r="M169" s="91"/>
      <c r="N169" s="9" t="s">
        <v>251</v>
      </c>
      <c r="O169" s="91"/>
      <c r="P169" s="9">
        <v>107</v>
      </c>
      <c r="Q169" s="9">
        <f t="shared" si="27"/>
        <v>107</v>
      </c>
      <c r="R169" s="8">
        <f t="shared" si="21"/>
        <v>102.33333333333333</v>
      </c>
      <c r="T169" s="14">
        <f t="shared" si="22"/>
        <v>5.4502053835335756E-4</v>
      </c>
      <c r="V169" s="5">
        <f>+claims!D169</f>
        <v>2</v>
      </c>
      <c r="W169" s="5">
        <f>+claims!E169</f>
        <v>2</v>
      </c>
      <c r="X169" s="5">
        <f>+claims!F169</f>
        <v>0</v>
      </c>
      <c r="Z169" s="14">
        <f t="shared" si="23"/>
        <v>0.02</v>
      </c>
      <c r="AA169" s="14">
        <f t="shared" si="24"/>
        <v>0.02</v>
      </c>
      <c r="AB169" s="14">
        <f t="shared" si="25"/>
        <v>0</v>
      </c>
      <c r="AD169" s="14">
        <f t="shared" si="26"/>
        <v>0.01</v>
      </c>
    </row>
    <row r="170" spans="1:30" outlineLevel="1">
      <c r="A170" s="1" t="s">
        <v>252</v>
      </c>
      <c r="B170" s="1" t="s">
        <v>253</v>
      </c>
      <c r="C170" s="91"/>
      <c r="D170" s="9" t="s">
        <v>253</v>
      </c>
      <c r="E170" s="91"/>
      <c r="F170" s="9">
        <v>8</v>
      </c>
      <c r="G170" s="9">
        <f t="shared" si="19"/>
        <v>8</v>
      </c>
      <c r="H170" s="91"/>
      <c r="I170" s="9" t="s">
        <v>253</v>
      </c>
      <c r="J170" s="91"/>
      <c r="K170" s="9">
        <v>6</v>
      </c>
      <c r="L170" s="9">
        <f t="shared" si="20"/>
        <v>6</v>
      </c>
      <c r="M170" s="91"/>
      <c r="N170" s="9" t="s">
        <v>253</v>
      </c>
      <c r="O170" s="91"/>
      <c r="P170" s="9">
        <v>7</v>
      </c>
      <c r="Q170" s="9">
        <f t="shared" si="27"/>
        <v>7</v>
      </c>
      <c r="R170" s="8">
        <f t="shared" si="21"/>
        <v>6.833333333333333</v>
      </c>
      <c r="T170" s="14">
        <f t="shared" si="22"/>
        <v>3.6393879596885436E-5</v>
      </c>
      <c r="V170" s="5">
        <f>+claims!D170</f>
        <v>0</v>
      </c>
      <c r="W170" s="5">
        <f>+claims!E170</f>
        <v>0</v>
      </c>
      <c r="X170" s="5">
        <f>+claims!F170</f>
        <v>0</v>
      </c>
      <c r="Z170" s="14">
        <f t="shared" si="23"/>
        <v>0</v>
      </c>
      <c r="AA170" s="14">
        <f t="shared" si="24"/>
        <v>0</v>
      </c>
      <c r="AB170" s="14">
        <f t="shared" si="25"/>
        <v>0</v>
      </c>
      <c r="AD170" s="14">
        <f t="shared" si="26"/>
        <v>0</v>
      </c>
    </row>
    <row r="171" spans="1:30" outlineLevel="1">
      <c r="A171" s="1" t="s">
        <v>254</v>
      </c>
      <c r="B171" s="1" t="s">
        <v>255</v>
      </c>
      <c r="C171" s="91"/>
      <c r="D171" s="9" t="s">
        <v>255</v>
      </c>
      <c r="E171" s="91"/>
      <c r="F171" s="9">
        <v>26.5</v>
      </c>
      <c r="G171" s="9">
        <f t="shared" si="19"/>
        <v>26.5</v>
      </c>
      <c r="H171" s="91"/>
      <c r="I171" s="9" t="s">
        <v>255</v>
      </c>
      <c r="J171" s="91"/>
      <c r="K171" s="9">
        <v>30</v>
      </c>
      <c r="L171" s="9">
        <f t="shared" si="20"/>
        <v>30</v>
      </c>
      <c r="M171" s="91"/>
      <c r="N171" s="9" t="s">
        <v>255</v>
      </c>
      <c r="O171" s="91"/>
      <c r="P171" s="9">
        <v>30.5</v>
      </c>
      <c r="Q171" s="9">
        <f t="shared" si="27"/>
        <v>30.5</v>
      </c>
      <c r="R171" s="8">
        <f t="shared" si="21"/>
        <v>29.666666666666668</v>
      </c>
      <c r="T171" s="14">
        <f t="shared" si="22"/>
        <v>1.5800269678647826E-4</v>
      </c>
      <c r="V171" s="5">
        <f>+claims!D171</f>
        <v>0</v>
      </c>
      <c r="W171" s="5">
        <f>+claims!E171</f>
        <v>0</v>
      </c>
      <c r="X171" s="5">
        <f>+claims!F171</f>
        <v>0</v>
      </c>
      <c r="Z171" s="14">
        <f t="shared" si="23"/>
        <v>0</v>
      </c>
      <c r="AA171" s="14">
        <f t="shared" si="24"/>
        <v>0</v>
      </c>
      <c r="AB171" s="14">
        <f t="shared" si="25"/>
        <v>0</v>
      </c>
      <c r="AD171" s="14">
        <f t="shared" si="26"/>
        <v>0</v>
      </c>
    </row>
    <row r="172" spans="1:30" outlineLevel="1">
      <c r="A172" s="1" t="s">
        <v>256</v>
      </c>
      <c r="B172" s="1" t="s">
        <v>257</v>
      </c>
      <c r="C172" s="91"/>
      <c r="D172" s="9" t="s">
        <v>257</v>
      </c>
      <c r="E172" s="91"/>
      <c r="F172" s="9">
        <v>27</v>
      </c>
      <c r="G172" s="9">
        <f t="shared" si="19"/>
        <v>27</v>
      </c>
      <c r="H172" s="91"/>
      <c r="I172" s="9" t="s">
        <v>257</v>
      </c>
      <c r="J172" s="91"/>
      <c r="K172" s="9">
        <v>27</v>
      </c>
      <c r="L172" s="9">
        <f t="shared" si="20"/>
        <v>27</v>
      </c>
      <c r="M172" s="91"/>
      <c r="N172" s="9" t="s">
        <v>257</v>
      </c>
      <c r="O172" s="91" t="s">
        <v>596</v>
      </c>
      <c r="P172" s="9">
        <v>43</v>
      </c>
      <c r="Q172" s="9">
        <f t="shared" si="27"/>
        <v>43</v>
      </c>
      <c r="R172" s="8">
        <f t="shared" si="21"/>
        <v>35</v>
      </c>
      <c r="T172" s="14">
        <f t="shared" si="22"/>
        <v>1.8640767598404739E-4</v>
      </c>
      <c r="V172" s="5">
        <f>+claims!D172</f>
        <v>1</v>
      </c>
      <c r="W172" s="5">
        <f>+claims!E172</f>
        <v>0</v>
      </c>
      <c r="X172" s="5">
        <f>+claims!F172</f>
        <v>0</v>
      </c>
      <c r="Z172" s="14">
        <f t="shared" si="23"/>
        <v>0.01</v>
      </c>
      <c r="AA172" s="14">
        <f t="shared" si="24"/>
        <v>0</v>
      </c>
      <c r="AB172" s="14">
        <f t="shared" si="25"/>
        <v>0</v>
      </c>
      <c r="AD172" s="14">
        <f t="shared" si="26"/>
        <v>1.6666666666666668E-3</v>
      </c>
    </row>
    <row r="173" spans="1:30" outlineLevel="1">
      <c r="A173" s="1" t="s">
        <v>258</v>
      </c>
      <c r="B173" s="1" t="s">
        <v>259</v>
      </c>
      <c r="C173" s="91"/>
      <c r="D173" s="9" t="s">
        <v>259</v>
      </c>
      <c r="E173" s="91"/>
      <c r="F173" s="9">
        <v>138</v>
      </c>
      <c r="G173" s="9">
        <f t="shared" si="19"/>
        <v>138</v>
      </c>
      <c r="H173" s="91"/>
      <c r="I173" s="9" t="s">
        <v>259</v>
      </c>
      <c r="J173" s="91"/>
      <c r="K173" s="9">
        <v>136</v>
      </c>
      <c r="L173" s="9">
        <f t="shared" si="20"/>
        <v>136</v>
      </c>
      <c r="M173" s="91"/>
      <c r="N173" s="9" t="s">
        <v>259</v>
      </c>
      <c r="O173" s="91"/>
      <c r="P173" s="9">
        <v>136</v>
      </c>
      <c r="Q173" s="9">
        <f t="shared" si="27"/>
        <v>136</v>
      </c>
      <c r="R173" s="8">
        <f t="shared" si="21"/>
        <v>136.33333333333334</v>
      </c>
      <c r="T173" s="14">
        <f t="shared" si="22"/>
        <v>7.2610228073786076E-4</v>
      </c>
      <c r="V173" s="5">
        <f>+claims!D173</f>
        <v>3</v>
      </c>
      <c r="W173" s="5">
        <f>+claims!E173</f>
        <v>3</v>
      </c>
      <c r="X173" s="5">
        <f>+claims!F173</f>
        <v>2</v>
      </c>
      <c r="Z173" s="14">
        <f t="shared" si="23"/>
        <v>2.1739130434782608E-2</v>
      </c>
      <c r="AA173" s="14">
        <f t="shared" si="24"/>
        <v>2.2058823529411766E-2</v>
      </c>
      <c r="AB173" s="14">
        <f t="shared" si="25"/>
        <v>1.4705882352941176E-2</v>
      </c>
      <c r="AD173" s="14">
        <f t="shared" si="26"/>
        <v>1.8329070758738276E-2</v>
      </c>
    </row>
    <row r="174" spans="1:30" outlineLevel="1">
      <c r="A174" s="1" t="s">
        <v>260</v>
      </c>
      <c r="B174" s="1" t="s">
        <v>261</v>
      </c>
      <c r="C174" s="91"/>
      <c r="D174" s="9" t="s">
        <v>261</v>
      </c>
      <c r="E174" s="91"/>
      <c r="F174" s="9">
        <v>6</v>
      </c>
      <c r="G174" s="9">
        <f t="shared" si="19"/>
        <v>6</v>
      </c>
      <c r="H174" s="91"/>
      <c r="I174" s="9" t="s">
        <v>261</v>
      </c>
      <c r="J174" s="91"/>
      <c r="K174" s="9">
        <v>6</v>
      </c>
      <c r="L174" s="9">
        <f t="shared" si="20"/>
        <v>6</v>
      </c>
      <c r="M174" s="91"/>
      <c r="N174" s="9" t="s">
        <v>261</v>
      </c>
      <c r="O174" s="91"/>
      <c r="P174" s="9">
        <v>6</v>
      </c>
      <c r="Q174" s="9">
        <f t="shared" si="27"/>
        <v>6</v>
      </c>
      <c r="R174" s="8">
        <f t="shared" si="21"/>
        <v>6</v>
      </c>
      <c r="T174" s="14">
        <f t="shared" si="22"/>
        <v>3.1955601597265265E-5</v>
      </c>
      <c r="V174" s="5">
        <f>+claims!D174</f>
        <v>0</v>
      </c>
      <c r="W174" s="5">
        <f>+claims!E174</f>
        <v>0</v>
      </c>
      <c r="X174" s="5">
        <f>+claims!F174</f>
        <v>0</v>
      </c>
      <c r="Z174" s="14">
        <f t="shared" si="23"/>
        <v>0</v>
      </c>
      <c r="AA174" s="14">
        <f t="shared" si="24"/>
        <v>0</v>
      </c>
      <c r="AB174" s="14">
        <f t="shared" si="25"/>
        <v>0</v>
      </c>
      <c r="AD174" s="14">
        <f t="shared" si="26"/>
        <v>0</v>
      </c>
    </row>
    <row r="175" spans="1:30" outlineLevel="1">
      <c r="A175" s="1" t="s">
        <v>262</v>
      </c>
      <c r="B175" s="1" t="s">
        <v>263</v>
      </c>
      <c r="C175" s="91"/>
      <c r="D175" s="9" t="s">
        <v>263</v>
      </c>
      <c r="E175" s="91"/>
      <c r="F175" s="9">
        <v>10</v>
      </c>
      <c r="G175" s="9">
        <f t="shared" si="19"/>
        <v>10</v>
      </c>
      <c r="H175" s="91"/>
      <c r="I175" s="9" t="s">
        <v>263</v>
      </c>
      <c r="J175" s="91"/>
      <c r="K175" s="9">
        <v>10</v>
      </c>
      <c r="L175" s="9">
        <f t="shared" si="20"/>
        <v>10</v>
      </c>
      <c r="M175" s="91"/>
      <c r="N175" s="9" t="s">
        <v>263</v>
      </c>
      <c r="O175" s="91"/>
      <c r="P175" s="9">
        <v>10</v>
      </c>
      <c r="Q175" s="9">
        <f t="shared" si="27"/>
        <v>10</v>
      </c>
      <c r="R175" s="8">
        <f t="shared" si="21"/>
        <v>10</v>
      </c>
      <c r="T175" s="14">
        <f t="shared" si="22"/>
        <v>5.3259335995442108E-5</v>
      </c>
      <c r="V175" s="5">
        <f>+claims!D175</f>
        <v>0</v>
      </c>
      <c r="W175" s="5">
        <f>+claims!E175</f>
        <v>0</v>
      </c>
      <c r="X175" s="5">
        <f>+claims!F175</f>
        <v>0</v>
      </c>
      <c r="Z175" s="14">
        <f t="shared" si="23"/>
        <v>0</v>
      </c>
      <c r="AA175" s="14">
        <f t="shared" si="24"/>
        <v>0</v>
      </c>
      <c r="AB175" s="14">
        <f t="shared" si="25"/>
        <v>0</v>
      </c>
      <c r="AD175" s="14">
        <f t="shared" si="26"/>
        <v>0</v>
      </c>
    </row>
    <row r="176" spans="1:30" outlineLevel="1">
      <c r="A176" s="1" t="s">
        <v>264</v>
      </c>
      <c r="B176" s="1" t="s">
        <v>265</v>
      </c>
      <c r="C176" s="91"/>
      <c r="D176" s="9" t="s">
        <v>265</v>
      </c>
      <c r="E176" s="91"/>
      <c r="F176" s="9">
        <v>8</v>
      </c>
      <c r="G176" s="9">
        <f t="shared" si="19"/>
        <v>8</v>
      </c>
      <c r="H176" s="91"/>
      <c r="I176" s="9" t="s">
        <v>265</v>
      </c>
      <c r="J176" s="91"/>
      <c r="K176" s="9">
        <v>8</v>
      </c>
      <c r="L176" s="9">
        <f t="shared" si="20"/>
        <v>8</v>
      </c>
      <c r="M176" s="91"/>
      <c r="N176" s="9" t="s">
        <v>265</v>
      </c>
      <c r="O176" s="91"/>
      <c r="P176" s="9">
        <v>8</v>
      </c>
      <c r="Q176" s="9">
        <f t="shared" si="27"/>
        <v>8</v>
      </c>
      <c r="R176" s="8">
        <f t="shared" si="21"/>
        <v>8</v>
      </c>
      <c r="T176" s="14">
        <f t="shared" si="22"/>
        <v>4.2607468796353686E-5</v>
      </c>
      <c r="V176" s="5">
        <f>+claims!D176</f>
        <v>0</v>
      </c>
      <c r="W176" s="5">
        <f>+claims!E176</f>
        <v>0</v>
      </c>
      <c r="X176" s="5">
        <f>+claims!F176</f>
        <v>0</v>
      </c>
      <c r="Z176" s="14">
        <f t="shared" si="23"/>
        <v>0</v>
      </c>
      <c r="AA176" s="14">
        <f t="shared" si="24"/>
        <v>0</v>
      </c>
      <c r="AB176" s="14">
        <f t="shared" si="25"/>
        <v>0</v>
      </c>
      <c r="AD176" s="14">
        <f t="shared" si="26"/>
        <v>0</v>
      </c>
    </row>
    <row r="177" spans="1:30" outlineLevel="1">
      <c r="A177" s="1" t="s">
        <v>266</v>
      </c>
      <c r="B177" s="1" t="s">
        <v>267</v>
      </c>
      <c r="C177" s="91"/>
      <c r="D177" s="9" t="s">
        <v>267</v>
      </c>
      <c r="E177" s="91"/>
      <c r="F177" s="9">
        <v>18.5</v>
      </c>
      <c r="G177" s="9">
        <f t="shared" si="19"/>
        <v>18.5</v>
      </c>
      <c r="H177" s="91"/>
      <c r="I177" s="9" t="s">
        <v>267</v>
      </c>
      <c r="J177" s="91"/>
      <c r="K177" s="9">
        <v>19.5</v>
      </c>
      <c r="L177" s="9">
        <f t="shared" si="20"/>
        <v>19.5</v>
      </c>
      <c r="M177" s="91"/>
      <c r="N177" s="9" t="s">
        <v>267</v>
      </c>
      <c r="O177" s="91"/>
      <c r="P177" s="9">
        <v>21.5</v>
      </c>
      <c r="Q177" s="9">
        <f t="shared" si="27"/>
        <v>21.5</v>
      </c>
      <c r="R177" s="8">
        <f t="shared" si="21"/>
        <v>20.333333333333332</v>
      </c>
      <c r="T177" s="14">
        <f t="shared" si="22"/>
        <v>1.0829398319073228E-4</v>
      </c>
      <c r="V177" s="5">
        <f>+claims!D177</f>
        <v>0</v>
      </c>
      <c r="W177" s="5">
        <f>+claims!E177</f>
        <v>0</v>
      </c>
      <c r="X177" s="5">
        <f>+claims!F177</f>
        <v>0</v>
      </c>
      <c r="Z177" s="14">
        <f t="shared" si="23"/>
        <v>0</v>
      </c>
      <c r="AA177" s="14">
        <f t="shared" si="24"/>
        <v>0</v>
      </c>
      <c r="AB177" s="14">
        <f t="shared" si="25"/>
        <v>0</v>
      </c>
      <c r="AD177" s="14">
        <f t="shared" si="26"/>
        <v>0</v>
      </c>
    </row>
    <row r="178" spans="1:30" outlineLevel="1">
      <c r="A178" s="1" t="s">
        <v>268</v>
      </c>
      <c r="B178" s="1" t="s">
        <v>269</v>
      </c>
      <c r="C178" s="91"/>
      <c r="D178" s="9" t="s">
        <v>269</v>
      </c>
      <c r="E178" s="91"/>
      <c r="F178" s="9">
        <v>2.5</v>
      </c>
      <c r="G178" s="9">
        <f t="shared" si="19"/>
        <v>2.5</v>
      </c>
      <c r="H178" s="91"/>
      <c r="I178" s="9" t="s">
        <v>269</v>
      </c>
      <c r="J178" s="91"/>
      <c r="K178" s="9">
        <v>2.5</v>
      </c>
      <c r="L178" s="9">
        <f t="shared" si="20"/>
        <v>2.5</v>
      </c>
      <c r="M178" s="91"/>
      <c r="N178" s="9" t="s">
        <v>269</v>
      </c>
      <c r="O178" s="91"/>
      <c r="P178" s="9">
        <v>2.5</v>
      </c>
      <c r="Q178" s="9">
        <f t="shared" si="27"/>
        <v>2.5</v>
      </c>
      <c r="R178" s="8">
        <f t="shared" si="21"/>
        <v>2.5</v>
      </c>
      <c r="T178" s="14">
        <f t="shared" si="22"/>
        <v>1.3314833998860527E-5</v>
      </c>
      <c r="V178" s="5">
        <f>+claims!D178</f>
        <v>0</v>
      </c>
      <c r="W178" s="5">
        <f>+claims!E178</f>
        <v>0</v>
      </c>
      <c r="X178" s="5">
        <f>+claims!F178</f>
        <v>0</v>
      </c>
      <c r="Z178" s="14">
        <f t="shared" si="23"/>
        <v>0</v>
      </c>
      <c r="AA178" s="14">
        <f t="shared" si="24"/>
        <v>0</v>
      </c>
      <c r="AB178" s="14">
        <f t="shared" si="25"/>
        <v>0</v>
      </c>
      <c r="AD178" s="14">
        <f t="shared" si="26"/>
        <v>0</v>
      </c>
    </row>
    <row r="179" spans="1:30" outlineLevel="1">
      <c r="A179" s="1" t="s">
        <v>270</v>
      </c>
      <c r="B179" s="1" t="s">
        <v>271</v>
      </c>
      <c r="C179" s="91"/>
      <c r="D179" s="9" t="s">
        <v>271</v>
      </c>
      <c r="E179" s="91"/>
      <c r="F179" s="9">
        <v>90.5</v>
      </c>
      <c r="G179" s="9">
        <f t="shared" si="19"/>
        <v>90.5</v>
      </c>
      <c r="H179" s="91"/>
      <c r="I179" s="9" t="s">
        <v>271</v>
      </c>
      <c r="J179" s="91"/>
      <c r="K179" s="9">
        <v>89.5</v>
      </c>
      <c r="L179" s="9">
        <f t="shared" si="20"/>
        <v>89.5</v>
      </c>
      <c r="M179" s="91"/>
      <c r="N179" s="9" t="s">
        <v>271</v>
      </c>
      <c r="O179" s="91"/>
      <c r="P179" s="9">
        <v>92.5</v>
      </c>
      <c r="Q179" s="9">
        <f t="shared" si="27"/>
        <v>92.5</v>
      </c>
      <c r="R179" s="8">
        <f t="shared" si="21"/>
        <v>91.166666666666671</v>
      </c>
      <c r="T179" s="14">
        <f t="shared" si="22"/>
        <v>4.8554761315844727E-4</v>
      </c>
      <c r="V179" s="5">
        <f>+claims!D179</f>
        <v>2</v>
      </c>
      <c r="W179" s="5">
        <f>+claims!E179</f>
        <v>3</v>
      </c>
      <c r="X179" s="5">
        <f>+claims!F179</f>
        <v>4</v>
      </c>
      <c r="Z179" s="14">
        <f t="shared" si="23"/>
        <v>0.02</v>
      </c>
      <c r="AA179" s="14">
        <f t="shared" si="24"/>
        <v>0.03</v>
      </c>
      <c r="AB179" s="14">
        <f t="shared" si="25"/>
        <v>0.04</v>
      </c>
      <c r="AD179" s="14">
        <f t="shared" si="26"/>
        <v>3.3333333333333333E-2</v>
      </c>
    </row>
    <row r="180" spans="1:30" outlineLevel="1">
      <c r="A180" s="1" t="s">
        <v>272</v>
      </c>
      <c r="B180" s="1" t="s">
        <v>273</v>
      </c>
      <c r="C180" s="91"/>
      <c r="D180" s="9" t="s">
        <v>273</v>
      </c>
      <c r="E180" s="91"/>
      <c r="F180" s="9">
        <v>57</v>
      </c>
      <c r="G180" s="9">
        <f t="shared" si="19"/>
        <v>57</v>
      </c>
      <c r="H180" s="91"/>
      <c r="I180" s="9" t="s">
        <v>273</v>
      </c>
      <c r="J180" s="91"/>
      <c r="K180" s="9">
        <v>57</v>
      </c>
      <c r="L180" s="9">
        <f t="shared" si="20"/>
        <v>57</v>
      </c>
      <c r="M180" s="91"/>
      <c r="N180" s="9" t="s">
        <v>273</v>
      </c>
      <c r="O180" s="91"/>
      <c r="P180" s="9">
        <v>57</v>
      </c>
      <c r="Q180" s="9">
        <f t="shared" si="27"/>
        <v>57</v>
      </c>
      <c r="R180" s="8">
        <f t="shared" si="21"/>
        <v>57</v>
      </c>
      <c r="T180" s="14">
        <f t="shared" si="22"/>
        <v>3.0357821517402003E-4</v>
      </c>
      <c r="V180" s="5">
        <f>+claims!D180</f>
        <v>1</v>
      </c>
      <c r="W180" s="5">
        <f>+claims!E180</f>
        <v>2</v>
      </c>
      <c r="X180" s="5">
        <f>+claims!F180</f>
        <v>2</v>
      </c>
      <c r="Z180" s="14">
        <f t="shared" si="23"/>
        <v>0.01</v>
      </c>
      <c r="AA180" s="14">
        <f t="shared" si="24"/>
        <v>0.02</v>
      </c>
      <c r="AB180" s="14">
        <f t="shared" si="25"/>
        <v>0.02</v>
      </c>
      <c r="AD180" s="14">
        <f t="shared" si="26"/>
        <v>1.8333333333333333E-2</v>
      </c>
    </row>
    <row r="181" spans="1:30" outlineLevel="1">
      <c r="A181" s="1" t="s">
        <v>274</v>
      </c>
      <c r="B181" s="1" t="s">
        <v>275</v>
      </c>
      <c r="C181" s="91"/>
      <c r="D181" s="9" t="s">
        <v>275</v>
      </c>
      <c r="E181" s="91"/>
      <c r="F181" s="9">
        <v>2</v>
      </c>
      <c r="G181" s="9">
        <f t="shared" si="19"/>
        <v>2</v>
      </c>
      <c r="H181" s="91"/>
      <c r="I181" s="9" t="s">
        <v>275</v>
      </c>
      <c r="J181" s="91"/>
      <c r="K181" s="9">
        <v>3</v>
      </c>
      <c r="L181" s="9">
        <f t="shared" si="20"/>
        <v>3</v>
      </c>
      <c r="M181" s="91"/>
      <c r="N181" s="9" t="s">
        <v>275</v>
      </c>
      <c r="O181" s="91"/>
      <c r="P181" s="9">
        <v>3</v>
      </c>
      <c r="Q181" s="9">
        <f t="shared" si="27"/>
        <v>3</v>
      </c>
      <c r="R181" s="8">
        <f t="shared" si="21"/>
        <v>2.8333333333333335</v>
      </c>
      <c r="T181" s="14">
        <f t="shared" si="22"/>
        <v>1.5090145198708598E-5</v>
      </c>
      <c r="V181" s="5">
        <f>+claims!D181</f>
        <v>0</v>
      </c>
      <c r="W181" s="5">
        <f>+claims!E181</f>
        <v>0</v>
      </c>
      <c r="X181" s="5">
        <f>+claims!F181</f>
        <v>0</v>
      </c>
      <c r="Z181" s="14">
        <f t="shared" si="23"/>
        <v>0</v>
      </c>
      <c r="AA181" s="14">
        <f t="shared" si="24"/>
        <v>0</v>
      </c>
      <c r="AB181" s="14">
        <f t="shared" si="25"/>
        <v>0</v>
      </c>
      <c r="AD181" s="14">
        <f t="shared" si="26"/>
        <v>0</v>
      </c>
    </row>
    <row r="182" spans="1:30" outlineLevel="1">
      <c r="A182" s="1" t="s">
        <v>276</v>
      </c>
      <c r="B182" s="1" t="s">
        <v>277</v>
      </c>
      <c r="C182" s="91"/>
      <c r="D182" s="9" t="s">
        <v>277</v>
      </c>
      <c r="E182" s="91"/>
      <c r="F182" s="9">
        <v>35.5</v>
      </c>
      <c r="G182" s="9">
        <f t="shared" si="19"/>
        <v>35.5</v>
      </c>
      <c r="H182" s="91"/>
      <c r="I182" s="9" t="s">
        <v>277</v>
      </c>
      <c r="J182" s="91"/>
      <c r="K182" s="9">
        <v>37</v>
      </c>
      <c r="L182" s="9">
        <f t="shared" si="20"/>
        <v>37</v>
      </c>
      <c r="M182" s="91"/>
      <c r="N182" s="9" t="s">
        <v>277</v>
      </c>
      <c r="O182" s="91"/>
      <c r="P182" s="9">
        <v>38</v>
      </c>
      <c r="Q182" s="9">
        <f t="shared" si="27"/>
        <v>38</v>
      </c>
      <c r="R182" s="8">
        <f t="shared" si="21"/>
        <v>37.25</v>
      </c>
      <c r="T182" s="14">
        <f t="shared" si="22"/>
        <v>1.9839102658302185E-4</v>
      </c>
      <c r="V182" s="5">
        <f>+claims!D182</f>
        <v>0</v>
      </c>
      <c r="W182" s="5">
        <f>+claims!E182</f>
        <v>0</v>
      </c>
      <c r="X182" s="5">
        <f>+claims!F182</f>
        <v>0</v>
      </c>
      <c r="Z182" s="14">
        <f t="shared" si="23"/>
        <v>0</v>
      </c>
      <c r="AA182" s="14">
        <f t="shared" si="24"/>
        <v>0</v>
      </c>
      <c r="AB182" s="14">
        <f t="shared" si="25"/>
        <v>0</v>
      </c>
      <c r="AD182" s="14">
        <f t="shared" si="26"/>
        <v>0</v>
      </c>
    </row>
    <row r="183" spans="1:30" outlineLevel="1">
      <c r="A183" s="1" t="s">
        <v>278</v>
      </c>
      <c r="B183" s="1" t="s">
        <v>279</v>
      </c>
      <c r="C183" s="91"/>
      <c r="D183" s="9" t="s">
        <v>279</v>
      </c>
      <c r="E183" s="91"/>
      <c r="F183" s="9">
        <v>33</v>
      </c>
      <c r="G183" s="9">
        <f t="shared" si="19"/>
        <v>33</v>
      </c>
      <c r="H183" s="91"/>
      <c r="I183" s="9" t="s">
        <v>279</v>
      </c>
      <c r="J183" s="91"/>
      <c r="K183" s="9">
        <v>33</v>
      </c>
      <c r="L183" s="9">
        <f t="shared" si="20"/>
        <v>33</v>
      </c>
      <c r="M183" s="91"/>
      <c r="N183" s="9" t="s">
        <v>279</v>
      </c>
      <c r="O183" s="91"/>
      <c r="P183" s="9">
        <v>35</v>
      </c>
      <c r="Q183" s="9">
        <f t="shared" si="27"/>
        <v>35</v>
      </c>
      <c r="R183" s="8">
        <f t="shared" si="21"/>
        <v>34</v>
      </c>
      <c r="T183" s="14">
        <f t="shared" si="22"/>
        <v>1.8108174238450317E-4</v>
      </c>
      <c r="V183" s="5">
        <f>+claims!D183</f>
        <v>2</v>
      </c>
      <c r="W183" s="5">
        <f>+claims!E183</f>
        <v>0</v>
      </c>
      <c r="X183" s="5">
        <f>+claims!F183</f>
        <v>0</v>
      </c>
      <c r="Z183" s="14">
        <f t="shared" si="23"/>
        <v>0.02</v>
      </c>
      <c r="AA183" s="14">
        <f t="shared" si="24"/>
        <v>0</v>
      </c>
      <c r="AB183" s="14">
        <f t="shared" si="25"/>
        <v>0</v>
      </c>
      <c r="AD183" s="14">
        <f t="shared" si="26"/>
        <v>3.3333333333333335E-3</v>
      </c>
    </row>
    <row r="184" spans="1:30" outlineLevel="1">
      <c r="A184" s="1" t="s">
        <v>280</v>
      </c>
      <c r="B184" s="1" t="s">
        <v>281</v>
      </c>
      <c r="C184" s="91"/>
      <c r="D184" s="9" t="s">
        <v>281</v>
      </c>
      <c r="E184" s="91"/>
      <c r="F184" s="9">
        <v>26.5</v>
      </c>
      <c r="G184" s="9">
        <f t="shared" si="19"/>
        <v>26.5</v>
      </c>
      <c r="H184" s="91"/>
      <c r="I184" s="9" t="s">
        <v>281</v>
      </c>
      <c r="J184" s="91"/>
      <c r="K184" s="9">
        <v>29.5</v>
      </c>
      <c r="L184" s="9">
        <f t="shared" si="20"/>
        <v>29.5</v>
      </c>
      <c r="M184" s="91"/>
      <c r="N184" s="9" t="s">
        <v>281</v>
      </c>
      <c r="O184" s="91"/>
      <c r="P184" s="9">
        <v>30.5</v>
      </c>
      <c r="Q184" s="9">
        <f t="shared" si="27"/>
        <v>30.5</v>
      </c>
      <c r="R184" s="8">
        <f t="shared" si="21"/>
        <v>29.5</v>
      </c>
      <c r="T184" s="14">
        <f t="shared" si="22"/>
        <v>1.5711504118655421E-4</v>
      </c>
      <c r="V184" s="5">
        <f>+claims!D184</f>
        <v>0</v>
      </c>
      <c r="W184" s="5">
        <f>+claims!E184</f>
        <v>1</v>
      </c>
      <c r="X184" s="5">
        <f>+claims!F184</f>
        <v>0</v>
      </c>
      <c r="Z184" s="14">
        <f t="shared" si="23"/>
        <v>0</v>
      </c>
      <c r="AA184" s="14">
        <f t="shared" si="24"/>
        <v>0.01</v>
      </c>
      <c r="AB184" s="14">
        <f t="shared" si="25"/>
        <v>0</v>
      </c>
      <c r="AD184" s="14">
        <f t="shared" si="26"/>
        <v>3.3333333333333335E-3</v>
      </c>
    </row>
    <row r="185" spans="1:30" outlineLevel="1">
      <c r="A185" s="1" t="s">
        <v>282</v>
      </c>
      <c r="B185" s="1" t="s">
        <v>283</v>
      </c>
      <c r="C185" s="91"/>
      <c r="D185" s="9" t="s">
        <v>283</v>
      </c>
      <c r="E185" s="91"/>
      <c r="F185" s="9">
        <v>10</v>
      </c>
      <c r="G185" s="9">
        <f t="shared" si="19"/>
        <v>10</v>
      </c>
      <c r="H185" s="91"/>
      <c r="I185" s="9" t="s">
        <v>283</v>
      </c>
      <c r="J185" s="91"/>
      <c r="K185" s="9">
        <v>9</v>
      </c>
      <c r="L185" s="9">
        <f t="shared" si="20"/>
        <v>9</v>
      </c>
      <c r="M185" s="91"/>
      <c r="N185" s="9" t="s">
        <v>283</v>
      </c>
      <c r="O185" s="91"/>
      <c r="P185" s="9">
        <v>10</v>
      </c>
      <c r="Q185" s="9">
        <f t="shared" si="27"/>
        <v>10</v>
      </c>
      <c r="R185" s="8">
        <f t="shared" si="21"/>
        <v>9.6666666666666661</v>
      </c>
      <c r="T185" s="14">
        <f t="shared" si="22"/>
        <v>5.1484024795594035E-5</v>
      </c>
      <c r="V185" s="5">
        <f>+claims!D185</f>
        <v>0</v>
      </c>
      <c r="W185" s="5">
        <f>+claims!E185</f>
        <v>0</v>
      </c>
      <c r="X185" s="5">
        <f>+claims!F185</f>
        <v>0</v>
      </c>
      <c r="Z185" s="14">
        <f t="shared" si="23"/>
        <v>0</v>
      </c>
      <c r="AA185" s="14">
        <f t="shared" si="24"/>
        <v>0</v>
      </c>
      <c r="AB185" s="14">
        <f t="shared" si="25"/>
        <v>0</v>
      </c>
      <c r="AD185" s="14">
        <f t="shared" si="26"/>
        <v>0</v>
      </c>
    </row>
    <row r="186" spans="1:30" outlineLevel="1">
      <c r="A186" s="1" t="s">
        <v>284</v>
      </c>
      <c r="B186" s="1" t="s">
        <v>285</v>
      </c>
      <c r="C186" s="91"/>
      <c r="D186" s="9" t="s">
        <v>285</v>
      </c>
      <c r="E186" s="91"/>
      <c r="F186" s="9">
        <v>16</v>
      </c>
      <c r="G186" s="9">
        <f t="shared" si="19"/>
        <v>16</v>
      </c>
      <c r="H186" s="91"/>
      <c r="I186" s="9" t="s">
        <v>285</v>
      </c>
      <c r="J186" s="91"/>
      <c r="K186" s="9">
        <v>18</v>
      </c>
      <c r="L186" s="9">
        <f t="shared" si="20"/>
        <v>18</v>
      </c>
      <c r="M186" s="91"/>
      <c r="N186" s="9" t="s">
        <v>285</v>
      </c>
      <c r="O186" s="91"/>
      <c r="P186" s="9">
        <v>18.5</v>
      </c>
      <c r="Q186" s="9">
        <f t="shared" si="27"/>
        <v>18.5</v>
      </c>
      <c r="R186" s="8">
        <f t="shared" si="21"/>
        <v>17.916666666666668</v>
      </c>
      <c r="T186" s="14">
        <f t="shared" si="22"/>
        <v>9.5422976991833784E-5</v>
      </c>
      <c r="V186" s="5">
        <f>+claims!D186</f>
        <v>0</v>
      </c>
      <c r="W186" s="5">
        <f>+claims!E186</f>
        <v>0</v>
      </c>
      <c r="X186" s="5">
        <f>+claims!F186</f>
        <v>0</v>
      </c>
      <c r="Z186" s="14">
        <f t="shared" si="23"/>
        <v>0</v>
      </c>
      <c r="AA186" s="14">
        <f t="shared" si="24"/>
        <v>0</v>
      </c>
      <c r="AB186" s="14">
        <f t="shared" si="25"/>
        <v>0</v>
      </c>
      <c r="AD186" s="14">
        <f t="shared" si="26"/>
        <v>0</v>
      </c>
    </row>
    <row r="187" spans="1:30" outlineLevel="1">
      <c r="A187" s="1" t="s">
        <v>286</v>
      </c>
      <c r="B187" s="1" t="s">
        <v>287</v>
      </c>
      <c r="C187" s="91"/>
      <c r="D187" s="9" t="s">
        <v>287</v>
      </c>
      <c r="E187" s="91"/>
      <c r="F187" s="9">
        <v>564</v>
      </c>
      <c r="G187" s="9">
        <f t="shared" si="19"/>
        <v>564</v>
      </c>
      <c r="H187" s="91"/>
      <c r="I187" s="9" t="s">
        <v>287</v>
      </c>
      <c r="J187" s="91"/>
      <c r="K187" s="9">
        <v>584</v>
      </c>
      <c r="L187" s="9">
        <f t="shared" si="20"/>
        <v>584</v>
      </c>
      <c r="M187" s="91"/>
      <c r="N187" s="9" t="s">
        <v>287</v>
      </c>
      <c r="O187" s="91"/>
      <c r="P187" s="9">
        <v>567</v>
      </c>
      <c r="Q187" s="9">
        <f t="shared" si="27"/>
        <v>567</v>
      </c>
      <c r="R187" s="8">
        <f t="shared" si="21"/>
        <v>572.16666666666663</v>
      </c>
      <c r="T187" s="14">
        <f t="shared" si="22"/>
        <v>3.0473216745392122E-3</v>
      </c>
      <c r="V187" s="5">
        <f>+claims!D187</f>
        <v>2</v>
      </c>
      <c r="W187" s="5">
        <f>+claims!E187</f>
        <v>4</v>
      </c>
      <c r="X187" s="5">
        <f>+claims!F187</f>
        <v>2</v>
      </c>
      <c r="Z187" s="14">
        <f t="shared" si="23"/>
        <v>3.5460992907801418E-3</v>
      </c>
      <c r="AA187" s="14">
        <f t="shared" si="24"/>
        <v>6.8493150684931503E-3</v>
      </c>
      <c r="AB187" s="14">
        <f t="shared" si="25"/>
        <v>3.5273368606701938E-3</v>
      </c>
      <c r="AD187" s="14">
        <f t="shared" si="26"/>
        <v>4.637790001629504E-3</v>
      </c>
    </row>
    <row r="188" spans="1:30" outlineLevel="1">
      <c r="A188" s="1" t="s">
        <v>288</v>
      </c>
      <c r="B188" s="1" t="s">
        <v>289</v>
      </c>
      <c r="C188" s="91"/>
      <c r="D188" s="9" t="s">
        <v>289</v>
      </c>
      <c r="E188" s="91"/>
      <c r="F188" s="9">
        <v>13.5</v>
      </c>
      <c r="G188" s="9">
        <f t="shared" si="19"/>
        <v>13.5</v>
      </c>
      <c r="H188" s="91"/>
      <c r="I188" s="9" t="s">
        <v>289</v>
      </c>
      <c r="J188" s="91"/>
      <c r="K188" s="9">
        <v>13.5</v>
      </c>
      <c r="L188" s="9">
        <f t="shared" si="20"/>
        <v>13.5</v>
      </c>
      <c r="M188" s="91"/>
      <c r="N188" s="9" t="s">
        <v>289</v>
      </c>
      <c r="O188" s="91"/>
      <c r="P188" s="9">
        <v>14</v>
      </c>
      <c r="Q188" s="9">
        <f t="shared" si="27"/>
        <v>14</v>
      </c>
      <c r="R188" s="8">
        <f t="shared" si="21"/>
        <v>13.75</v>
      </c>
      <c r="T188" s="14">
        <f t="shared" si="22"/>
        <v>7.3231586993732894E-5</v>
      </c>
      <c r="V188" s="5">
        <f>+claims!D188</f>
        <v>0</v>
      </c>
      <c r="W188" s="5">
        <f>+claims!E188</f>
        <v>0</v>
      </c>
      <c r="X188" s="5">
        <f>+claims!F188</f>
        <v>0</v>
      </c>
      <c r="Z188" s="14">
        <f t="shared" si="23"/>
        <v>0</v>
      </c>
      <c r="AA188" s="14">
        <f t="shared" si="24"/>
        <v>0</v>
      </c>
      <c r="AB188" s="14">
        <f t="shared" si="25"/>
        <v>0</v>
      </c>
      <c r="AD188" s="14">
        <f t="shared" si="26"/>
        <v>0</v>
      </c>
    </row>
    <row r="189" spans="1:30" outlineLevel="1">
      <c r="A189" s="1" t="s">
        <v>290</v>
      </c>
      <c r="B189" s="1" t="s">
        <v>291</v>
      </c>
      <c r="C189" s="91"/>
      <c r="D189" s="9" t="s">
        <v>291</v>
      </c>
      <c r="E189" s="91"/>
      <c r="F189" s="9">
        <v>2.5</v>
      </c>
      <c r="G189" s="9">
        <f t="shared" si="19"/>
        <v>2.5</v>
      </c>
      <c r="H189" s="91"/>
      <c r="I189" s="9" t="s">
        <v>291</v>
      </c>
      <c r="J189" s="91"/>
      <c r="K189" s="9">
        <v>3.5</v>
      </c>
      <c r="L189" s="9">
        <f t="shared" si="20"/>
        <v>3.5</v>
      </c>
      <c r="M189" s="91"/>
      <c r="N189" s="9" t="s">
        <v>291</v>
      </c>
      <c r="O189" s="91"/>
      <c r="P189" s="9">
        <v>3.5</v>
      </c>
      <c r="Q189" s="9">
        <f t="shared" si="27"/>
        <v>3.5</v>
      </c>
      <c r="R189" s="8">
        <f t="shared" si="21"/>
        <v>3.3333333333333335</v>
      </c>
      <c r="T189" s="14">
        <f t="shared" si="22"/>
        <v>1.7753111998480705E-5</v>
      </c>
      <c r="V189" s="5">
        <f>+claims!D189</f>
        <v>0</v>
      </c>
      <c r="W189" s="5">
        <f>+claims!E189</f>
        <v>0</v>
      </c>
      <c r="X189" s="5">
        <f>+claims!F189</f>
        <v>0</v>
      </c>
      <c r="Z189" s="14">
        <f t="shared" si="23"/>
        <v>0</v>
      </c>
      <c r="AA189" s="14">
        <f t="shared" si="24"/>
        <v>0</v>
      </c>
      <c r="AB189" s="14">
        <f t="shared" si="25"/>
        <v>0</v>
      </c>
      <c r="AD189" s="14">
        <f t="shared" si="26"/>
        <v>0</v>
      </c>
    </row>
    <row r="190" spans="1:30" outlineLevel="1">
      <c r="A190" s="1" t="s">
        <v>292</v>
      </c>
      <c r="B190" s="1" t="s">
        <v>293</v>
      </c>
      <c r="C190" s="91"/>
      <c r="D190" s="9" t="s">
        <v>293</v>
      </c>
      <c r="E190" s="91"/>
      <c r="F190" s="9">
        <v>12</v>
      </c>
      <c r="G190" s="9">
        <f t="shared" si="19"/>
        <v>12</v>
      </c>
      <c r="H190" s="91"/>
      <c r="I190" s="9" t="s">
        <v>293</v>
      </c>
      <c r="J190" s="91"/>
      <c r="K190" s="9">
        <v>11</v>
      </c>
      <c r="L190" s="9">
        <f t="shared" si="20"/>
        <v>11</v>
      </c>
      <c r="M190" s="91"/>
      <c r="N190" s="9" t="s">
        <v>293</v>
      </c>
      <c r="O190" s="91"/>
      <c r="P190" s="9">
        <v>11</v>
      </c>
      <c r="Q190" s="9">
        <f t="shared" si="27"/>
        <v>11</v>
      </c>
      <c r="R190" s="8">
        <f t="shared" si="21"/>
        <v>11.166666666666666</v>
      </c>
      <c r="T190" s="14">
        <f t="shared" si="22"/>
        <v>5.9472925194910351E-5</v>
      </c>
      <c r="V190" s="5">
        <f>+claims!D190</f>
        <v>0</v>
      </c>
      <c r="W190" s="5">
        <f>+claims!E190</f>
        <v>0</v>
      </c>
      <c r="X190" s="5">
        <f>+claims!F190</f>
        <v>0</v>
      </c>
      <c r="Z190" s="14">
        <f t="shared" si="23"/>
        <v>0</v>
      </c>
      <c r="AA190" s="14">
        <f t="shared" si="24"/>
        <v>0</v>
      </c>
      <c r="AB190" s="14">
        <f t="shared" si="25"/>
        <v>0</v>
      </c>
      <c r="AD190" s="14">
        <f t="shared" si="26"/>
        <v>0</v>
      </c>
    </row>
    <row r="191" spans="1:30" outlineLevel="1">
      <c r="A191" s="1" t="s">
        <v>294</v>
      </c>
      <c r="B191" s="1" t="s">
        <v>295</v>
      </c>
      <c r="C191" s="91"/>
      <c r="D191" s="9" t="s">
        <v>295</v>
      </c>
      <c r="E191" s="91"/>
      <c r="F191" s="9">
        <v>199</v>
      </c>
      <c r="G191" s="9">
        <f t="shared" si="19"/>
        <v>199</v>
      </c>
      <c r="H191" s="91"/>
      <c r="I191" s="9" t="s">
        <v>295</v>
      </c>
      <c r="J191" s="91"/>
      <c r="K191" s="9">
        <v>206</v>
      </c>
      <c r="L191" s="9">
        <f t="shared" si="20"/>
        <v>206</v>
      </c>
      <c r="M191" s="91"/>
      <c r="N191" s="9" t="s">
        <v>295</v>
      </c>
      <c r="O191" s="91"/>
      <c r="P191" s="9">
        <v>212.5</v>
      </c>
      <c r="Q191" s="9">
        <f t="shared" si="27"/>
        <v>212.5</v>
      </c>
      <c r="R191" s="8">
        <f t="shared" si="21"/>
        <v>208.08333333333334</v>
      </c>
      <c r="T191" s="14">
        <f t="shared" si="22"/>
        <v>1.1082380165051578E-3</v>
      </c>
      <c r="V191" s="5">
        <f>+claims!D191</f>
        <v>1</v>
      </c>
      <c r="W191" s="5">
        <f>+claims!E191</f>
        <v>1</v>
      </c>
      <c r="X191" s="5">
        <f>+claims!F191</f>
        <v>3</v>
      </c>
      <c r="Z191" s="14">
        <f t="shared" si="23"/>
        <v>5.0251256281407036E-3</v>
      </c>
      <c r="AA191" s="14">
        <f t="shared" si="24"/>
        <v>4.8543689320388345E-3</v>
      </c>
      <c r="AB191" s="14">
        <f t="shared" si="25"/>
        <v>1.411764705882353E-2</v>
      </c>
      <c r="AD191" s="14">
        <f t="shared" si="26"/>
        <v>9.514467444781495E-3</v>
      </c>
    </row>
    <row r="192" spans="1:30" outlineLevel="1">
      <c r="A192" s="1" t="s">
        <v>296</v>
      </c>
      <c r="B192" s="1" t="s">
        <v>297</v>
      </c>
      <c r="C192" s="91"/>
      <c r="D192" s="9" t="s">
        <v>297</v>
      </c>
      <c r="E192" s="91"/>
      <c r="F192" s="9">
        <v>11</v>
      </c>
      <c r="G192" s="9">
        <f t="shared" si="19"/>
        <v>11</v>
      </c>
      <c r="H192" s="91"/>
      <c r="I192" s="9" t="s">
        <v>297</v>
      </c>
      <c r="J192" s="91"/>
      <c r="K192" s="9">
        <v>12</v>
      </c>
      <c r="L192" s="9">
        <f t="shared" si="20"/>
        <v>12</v>
      </c>
      <c r="M192" s="91"/>
      <c r="N192" s="9" t="s">
        <v>297</v>
      </c>
      <c r="O192" s="91"/>
      <c r="P192" s="9">
        <v>12</v>
      </c>
      <c r="Q192" s="9">
        <f t="shared" si="27"/>
        <v>12</v>
      </c>
      <c r="R192" s="8">
        <f t="shared" si="21"/>
        <v>11.833333333333334</v>
      </c>
      <c r="T192" s="14">
        <f t="shared" si="22"/>
        <v>6.3023547594606496E-5</v>
      </c>
      <c r="V192" s="5">
        <f>+claims!D192</f>
        <v>0</v>
      </c>
      <c r="W192" s="5">
        <f>+claims!E192</f>
        <v>0</v>
      </c>
      <c r="X192" s="5">
        <f>+claims!F192</f>
        <v>0</v>
      </c>
      <c r="Z192" s="14">
        <f t="shared" si="23"/>
        <v>0</v>
      </c>
      <c r="AA192" s="14">
        <f t="shared" si="24"/>
        <v>0</v>
      </c>
      <c r="AB192" s="14">
        <f t="shared" si="25"/>
        <v>0</v>
      </c>
      <c r="AD192" s="14">
        <f t="shared" si="26"/>
        <v>0</v>
      </c>
    </row>
    <row r="193" spans="1:30" outlineLevel="1">
      <c r="A193" s="1" t="s">
        <v>298</v>
      </c>
      <c r="B193" s="1" t="s">
        <v>299</v>
      </c>
      <c r="C193" s="91"/>
      <c r="D193" s="9" t="s">
        <v>299</v>
      </c>
      <c r="E193" s="91"/>
      <c r="F193" s="9">
        <v>5.5</v>
      </c>
      <c r="G193" s="9">
        <f t="shared" si="19"/>
        <v>5.5</v>
      </c>
      <c r="H193" s="91"/>
      <c r="I193" s="9" t="s">
        <v>299</v>
      </c>
      <c r="J193" s="91"/>
      <c r="K193" s="9">
        <v>6</v>
      </c>
      <c r="L193" s="9">
        <f t="shared" si="20"/>
        <v>6</v>
      </c>
      <c r="M193" s="91"/>
      <c r="N193" s="9" t="s">
        <v>299</v>
      </c>
      <c r="O193" s="91"/>
      <c r="P193" s="9">
        <v>4.5</v>
      </c>
      <c r="Q193" s="9">
        <f t="shared" si="27"/>
        <v>4.5</v>
      </c>
      <c r="R193" s="8">
        <f t="shared" si="21"/>
        <v>5.166666666666667</v>
      </c>
      <c r="T193" s="14">
        <f t="shared" si="22"/>
        <v>2.751732359764509E-5</v>
      </c>
      <c r="V193" s="5">
        <f>+claims!D193</f>
        <v>0</v>
      </c>
      <c r="W193" s="5">
        <f>+claims!E193</f>
        <v>0</v>
      </c>
      <c r="X193" s="5">
        <f>+claims!F193</f>
        <v>0</v>
      </c>
      <c r="Z193" s="14">
        <f t="shared" si="23"/>
        <v>0</v>
      </c>
      <c r="AA193" s="14">
        <f t="shared" si="24"/>
        <v>0</v>
      </c>
      <c r="AB193" s="14">
        <f t="shared" si="25"/>
        <v>0</v>
      </c>
      <c r="AD193" s="14">
        <f t="shared" si="26"/>
        <v>0</v>
      </c>
    </row>
    <row r="194" spans="1:30" outlineLevel="1">
      <c r="A194" s="1" t="s">
        <v>300</v>
      </c>
      <c r="B194" s="1" t="s">
        <v>301</v>
      </c>
      <c r="C194" s="91"/>
      <c r="D194" s="9" t="s">
        <v>301</v>
      </c>
      <c r="E194" s="91"/>
      <c r="F194" s="9">
        <v>13.5</v>
      </c>
      <c r="G194" s="9">
        <f t="shared" si="19"/>
        <v>13.5</v>
      </c>
      <c r="H194" s="91"/>
      <c r="I194" s="9" t="s">
        <v>301</v>
      </c>
      <c r="J194" s="91"/>
      <c r="K194" s="9">
        <v>13.5</v>
      </c>
      <c r="L194" s="9">
        <f t="shared" si="20"/>
        <v>13.5</v>
      </c>
      <c r="M194" s="91"/>
      <c r="N194" s="9" t="s">
        <v>301</v>
      </c>
      <c r="O194" s="91"/>
      <c r="P194" s="9">
        <v>15</v>
      </c>
      <c r="Q194" s="9">
        <f t="shared" si="27"/>
        <v>15</v>
      </c>
      <c r="R194" s="8">
        <f t="shared" si="21"/>
        <v>14.25</v>
      </c>
      <c r="T194" s="14">
        <f t="shared" si="22"/>
        <v>7.5894553793505007E-5</v>
      </c>
      <c r="V194" s="5">
        <f>+claims!D194</f>
        <v>0</v>
      </c>
      <c r="W194" s="5">
        <f>+claims!E194</f>
        <v>0</v>
      </c>
      <c r="X194" s="5">
        <f>+claims!F194</f>
        <v>0</v>
      </c>
      <c r="Z194" s="14">
        <f t="shared" si="23"/>
        <v>0</v>
      </c>
      <c r="AA194" s="14">
        <f t="shared" si="24"/>
        <v>0</v>
      </c>
      <c r="AB194" s="14">
        <f t="shared" si="25"/>
        <v>0</v>
      </c>
      <c r="AD194" s="14">
        <f t="shared" si="26"/>
        <v>0</v>
      </c>
    </row>
    <row r="195" spans="1:30" outlineLevel="1">
      <c r="A195" s="1" t="s">
        <v>302</v>
      </c>
      <c r="B195" s="1" t="s">
        <v>303</v>
      </c>
      <c r="C195" s="91"/>
      <c r="D195" s="9" t="s">
        <v>303</v>
      </c>
      <c r="E195" s="91"/>
      <c r="F195" s="9">
        <v>12</v>
      </c>
      <c r="G195" s="9">
        <f t="shared" si="19"/>
        <v>12</v>
      </c>
      <c r="H195" s="91"/>
      <c r="I195" s="9" t="s">
        <v>303</v>
      </c>
      <c r="J195" s="91"/>
      <c r="K195" s="9">
        <v>14</v>
      </c>
      <c r="L195" s="9">
        <f t="shared" si="20"/>
        <v>14</v>
      </c>
      <c r="M195" s="91"/>
      <c r="N195" s="9" t="s">
        <v>303</v>
      </c>
      <c r="O195" s="91"/>
      <c r="P195" s="9">
        <v>11</v>
      </c>
      <c r="Q195" s="9">
        <f t="shared" si="27"/>
        <v>11</v>
      </c>
      <c r="R195" s="8">
        <f t="shared" si="21"/>
        <v>12.166666666666666</v>
      </c>
      <c r="T195" s="14">
        <f t="shared" si="22"/>
        <v>6.4798858794454562E-5</v>
      </c>
      <c r="V195" s="5">
        <f>+claims!D195</f>
        <v>0</v>
      </c>
      <c r="W195" s="5">
        <f>+claims!E195</f>
        <v>0</v>
      </c>
      <c r="X195" s="5">
        <f>+claims!F195</f>
        <v>0</v>
      </c>
      <c r="Z195" s="14">
        <f t="shared" si="23"/>
        <v>0</v>
      </c>
      <c r="AA195" s="14">
        <f t="shared" si="24"/>
        <v>0</v>
      </c>
      <c r="AB195" s="14">
        <f t="shared" si="25"/>
        <v>0</v>
      </c>
      <c r="AD195" s="14">
        <f t="shared" si="26"/>
        <v>0</v>
      </c>
    </row>
    <row r="196" spans="1:30" outlineLevel="1">
      <c r="A196" s="1" t="s">
        <v>304</v>
      </c>
      <c r="B196" s="1" t="s">
        <v>305</v>
      </c>
      <c r="C196" s="91"/>
      <c r="D196" s="9" t="s">
        <v>305</v>
      </c>
      <c r="E196" s="91"/>
      <c r="F196" s="9">
        <v>8</v>
      </c>
      <c r="G196" s="9">
        <f t="shared" si="19"/>
        <v>8</v>
      </c>
      <c r="H196" s="91"/>
      <c r="I196" s="9" t="s">
        <v>305</v>
      </c>
      <c r="J196" s="91"/>
      <c r="K196" s="9">
        <v>8</v>
      </c>
      <c r="L196" s="9">
        <f t="shared" si="20"/>
        <v>8</v>
      </c>
      <c r="M196" s="91"/>
      <c r="N196" s="9" t="s">
        <v>305</v>
      </c>
      <c r="O196" s="91"/>
      <c r="P196" s="9">
        <v>7</v>
      </c>
      <c r="Q196" s="9">
        <f t="shared" si="27"/>
        <v>7</v>
      </c>
      <c r="R196" s="8">
        <f t="shared" si="21"/>
        <v>7.5</v>
      </c>
      <c r="T196" s="14">
        <f t="shared" si="22"/>
        <v>3.9944501996581581E-5</v>
      </c>
      <c r="V196" s="5">
        <f>+claims!D196</f>
        <v>1</v>
      </c>
      <c r="W196" s="5">
        <f>+claims!E196</f>
        <v>0</v>
      </c>
      <c r="X196" s="5">
        <f>+claims!F196</f>
        <v>0</v>
      </c>
      <c r="Z196" s="14">
        <f t="shared" si="23"/>
        <v>0.01</v>
      </c>
      <c r="AA196" s="14">
        <f t="shared" si="24"/>
        <v>0</v>
      </c>
      <c r="AB196" s="14">
        <f t="shared" si="25"/>
        <v>0</v>
      </c>
      <c r="AD196" s="14">
        <f t="shared" si="26"/>
        <v>1.6666666666666668E-3</v>
      </c>
    </row>
    <row r="197" spans="1:30" outlineLevel="1">
      <c r="A197" s="1" t="s">
        <v>306</v>
      </c>
      <c r="B197" s="1" t="s">
        <v>307</v>
      </c>
      <c r="C197" s="91"/>
      <c r="D197" s="9" t="s">
        <v>307</v>
      </c>
      <c r="E197" s="91"/>
      <c r="F197" s="9">
        <v>14</v>
      </c>
      <c r="G197" s="9">
        <f t="shared" si="19"/>
        <v>14</v>
      </c>
      <c r="H197" s="91"/>
      <c r="I197" s="9" t="s">
        <v>307</v>
      </c>
      <c r="J197" s="91"/>
      <c r="K197" s="9">
        <v>15</v>
      </c>
      <c r="L197" s="9">
        <f t="shared" si="20"/>
        <v>15</v>
      </c>
      <c r="M197" s="91"/>
      <c r="N197" s="9" t="s">
        <v>307</v>
      </c>
      <c r="O197" s="91"/>
      <c r="P197" s="9">
        <v>15</v>
      </c>
      <c r="Q197" s="9">
        <f t="shared" si="27"/>
        <v>15</v>
      </c>
      <c r="R197" s="8">
        <f t="shared" si="21"/>
        <v>14.833333333333334</v>
      </c>
      <c r="T197" s="14">
        <f t="shared" si="22"/>
        <v>7.9001348393239128E-5</v>
      </c>
      <c r="V197" s="5">
        <f>+claims!D197</f>
        <v>0</v>
      </c>
      <c r="W197" s="5">
        <f>+claims!E197</f>
        <v>0</v>
      </c>
      <c r="X197" s="5">
        <f>+claims!F197</f>
        <v>0</v>
      </c>
      <c r="Z197" s="14">
        <f t="shared" si="23"/>
        <v>0</v>
      </c>
      <c r="AA197" s="14">
        <f t="shared" si="24"/>
        <v>0</v>
      </c>
      <c r="AB197" s="14">
        <f t="shared" si="25"/>
        <v>0</v>
      </c>
      <c r="AD197" s="14">
        <f t="shared" si="26"/>
        <v>0</v>
      </c>
    </row>
    <row r="198" spans="1:30" outlineLevel="1">
      <c r="A198" s="1" t="s">
        <v>308</v>
      </c>
      <c r="B198" s="1" t="s">
        <v>309</v>
      </c>
      <c r="C198" s="91"/>
      <c r="D198" s="9" t="s">
        <v>309</v>
      </c>
      <c r="E198" s="91"/>
      <c r="F198" s="9">
        <v>6</v>
      </c>
      <c r="G198" s="9">
        <f t="shared" si="19"/>
        <v>6</v>
      </c>
      <c r="H198" s="91"/>
      <c r="I198" s="9" t="s">
        <v>309</v>
      </c>
      <c r="J198" s="91"/>
      <c r="K198" s="9">
        <v>6</v>
      </c>
      <c r="L198" s="9">
        <f t="shared" si="20"/>
        <v>6</v>
      </c>
      <c r="M198" s="91"/>
      <c r="N198" s="9" t="s">
        <v>309</v>
      </c>
      <c r="O198" s="91"/>
      <c r="P198" s="9">
        <v>5</v>
      </c>
      <c r="Q198" s="9">
        <f t="shared" si="27"/>
        <v>5</v>
      </c>
      <c r="R198" s="8">
        <f t="shared" si="21"/>
        <v>5.5</v>
      </c>
      <c r="T198" s="14">
        <f t="shared" si="22"/>
        <v>2.9292634797493159E-5</v>
      </c>
      <c r="V198" s="5">
        <f>+claims!D198</f>
        <v>1</v>
      </c>
      <c r="W198" s="5">
        <f>+claims!E198</f>
        <v>0</v>
      </c>
      <c r="X198" s="5">
        <f>+claims!F198</f>
        <v>0</v>
      </c>
      <c r="Z198" s="14">
        <f t="shared" si="23"/>
        <v>0.01</v>
      </c>
      <c r="AA198" s="14">
        <f t="shared" si="24"/>
        <v>0</v>
      </c>
      <c r="AB198" s="14">
        <f t="shared" si="25"/>
        <v>0</v>
      </c>
      <c r="AD198" s="14">
        <f t="shared" si="26"/>
        <v>1.6666666666666668E-3</v>
      </c>
    </row>
    <row r="199" spans="1:30" outlineLevel="1">
      <c r="A199" s="1" t="s">
        <v>310</v>
      </c>
      <c r="B199" s="1" t="s">
        <v>580</v>
      </c>
      <c r="C199" s="91"/>
      <c r="D199" s="9" t="s">
        <v>311</v>
      </c>
      <c r="E199" s="91"/>
      <c r="F199" s="9">
        <v>23</v>
      </c>
      <c r="G199" s="9">
        <f t="shared" si="19"/>
        <v>23</v>
      </c>
      <c r="H199" s="91"/>
      <c r="I199" s="9" t="s">
        <v>311</v>
      </c>
      <c r="J199" s="91"/>
      <c r="K199" s="9">
        <v>23</v>
      </c>
      <c r="L199" s="9">
        <f t="shared" si="20"/>
        <v>23</v>
      </c>
      <c r="M199" s="91"/>
      <c r="N199" s="9" t="s">
        <v>311</v>
      </c>
      <c r="O199" s="91"/>
      <c r="P199" s="9">
        <v>23.5</v>
      </c>
      <c r="Q199" s="9">
        <f t="shared" si="27"/>
        <v>23.5</v>
      </c>
      <c r="R199" s="8">
        <f t="shared" si="21"/>
        <v>23.25</v>
      </c>
      <c r="T199" s="14">
        <f t="shared" ref="T199:T210" si="28">+R199/$R$265</f>
        <v>1.238279561894029E-4</v>
      </c>
      <c r="V199" s="5">
        <f>+claims!D199</f>
        <v>0</v>
      </c>
      <c r="W199" s="5">
        <f>+claims!E199</f>
        <v>0</v>
      </c>
      <c r="X199" s="5">
        <f>+claims!F199</f>
        <v>1</v>
      </c>
      <c r="Z199" s="14">
        <f t="shared" ref="Z199:Z261" si="29">IF(G199&gt;100,IF(V199&lt;1,0,+V199/G199),IF(V199&lt;1,0,+V199/100))</f>
        <v>0</v>
      </c>
      <c r="AA199" s="14">
        <f t="shared" ref="AA199:AA261" si="30">IF(L199&gt;100,IF(W199&lt;1,0,+W199/L199),IF(W199&lt;1,0,+W199/100))</f>
        <v>0</v>
      </c>
      <c r="AB199" s="14">
        <f t="shared" ref="AB199:AB261" si="31">IF(Q199&gt;100,IF(X199&lt;1,0,+X199/Q199),IF(X199&lt;1,0,+X199/100))</f>
        <v>0.01</v>
      </c>
      <c r="AD199" s="14">
        <f t="shared" ref="AD199:AD260" si="32">(+Z199+(AA199*2)+(AB199*3))/6</f>
        <v>5.0000000000000001E-3</v>
      </c>
    </row>
    <row r="200" spans="1:30" outlineLevel="1">
      <c r="A200" s="1" t="s">
        <v>312</v>
      </c>
      <c r="B200" s="1" t="s">
        <v>313</v>
      </c>
      <c r="C200" s="91"/>
      <c r="D200" s="9" t="s">
        <v>313</v>
      </c>
      <c r="E200" s="91"/>
      <c r="F200" s="9">
        <v>71</v>
      </c>
      <c r="G200" s="9">
        <f t="shared" ref="G200:G261" si="33">AVERAGE(C200:F200)</f>
        <v>71</v>
      </c>
      <c r="H200" s="91"/>
      <c r="I200" s="9" t="s">
        <v>313</v>
      </c>
      <c r="J200" s="91"/>
      <c r="K200" s="9">
        <v>73</v>
      </c>
      <c r="L200" s="9">
        <f t="shared" ref="L200:L261" si="34">AVERAGE(H200:K200)</f>
        <v>73</v>
      </c>
      <c r="M200" s="91"/>
      <c r="N200" s="9" t="s">
        <v>313</v>
      </c>
      <c r="O200" s="91"/>
      <c r="P200" s="9">
        <v>74</v>
      </c>
      <c r="Q200" s="9">
        <f t="shared" si="27"/>
        <v>74</v>
      </c>
      <c r="R200" s="8">
        <f t="shared" ref="R200:R261" si="35">IF(G200&gt;0,(+G200+(L200*2)+(Q200*3))/6,IF(L200&gt;0,((L200*2)+(Q200*3))/5,Q200))</f>
        <v>73.166666666666671</v>
      </c>
      <c r="T200" s="14">
        <f t="shared" si="28"/>
        <v>3.8968080836665144E-4</v>
      </c>
      <c r="V200" s="5">
        <f>+claims!D200</f>
        <v>0</v>
      </c>
      <c r="W200" s="5">
        <f>+claims!E200</f>
        <v>0</v>
      </c>
      <c r="X200" s="5">
        <f>+claims!F200</f>
        <v>0</v>
      </c>
      <c r="Z200" s="14">
        <f t="shared" si="29"/>
        <v>0</v>
      </c>
      <c r="AA200" s="14">
        <f t="shared" si="30"/>
        <v>0</v>
      </c>
      <c r="AB200" s="14">
        <f t="shared" si="31"/>
        <v>0</v>
      </c>
      <c r="AD200" s="14">
        <f t="shared" si="32"/>
        <v>0</v>
      </c>
    </row>
    <row r="201" spans="1:30" outlineLevel="1">
      <c r="A201" s="1" t="s">
        <v>314</v>
      </c>
      <c r="B201" s="1" t="s">
        <v>315</v>
      </c>
      <c r="C201" s="91"/>
      <c r="D201" s="9" t="s">
        <v>315</v>
      </c>
      <c r="E201" s="91"/>
      <c r="F201" s="9">
        <v>19</v>
      </c>
      <c r="G201" s="9">
        <f t="shared" si="33"/>
        <v>19</v>
      </c>
      <c r="H201" s="91"/>
      <c r="I201" s="9" t="s">
        <v>315</v>
      </c>
      <c r="J201" s="91"/>
      <c r="K201" s="9">
        <v>17</v>
      </c>
      <c r="L201" s="9">
        <f t="shared" si="34"/>
        <v>17</v>
      </c>
      <c r="M201" s="91"/>
      <c r="N201" s="9" t="s">
        <v>315</v>
      </c>
      <c r="O201" s="91"/>
      <c r="P201" s="9">
        <v>20</v>
      </c>
      <c r="Q201" s="9">
        <f t="shared" ref="Q201:Q261" si="36">AVERAGE(M201:P201)</f>
        <v>20</v>
      </c>
      <c r="R201" s="8">
        <f t="shared" si="35"/>
        <v>18.833333333333332</v>
      </c>
      <c r="T201" s="14">
        <f t="shared" si="28"/>
        <v>1.0030508279141596E-4</v>
      </c>
      <c r="V201" s="5">
        <f>+claims!D201</f>
        <v>0</v>
      </c>
      <c r="W201" s="5">
        <f>+claims!E201</f>
        <v>0</v>
      </c>
      <c r="X201" s="5">
        <f>+claims!F201</f>
        <v>0</v>
      </c>
      <c r="Z201" s="14">
        <f t="shared" si="29"/>
        <v>0</v>
      </c>
      <c r="AA201" s="14">
        <f t="shared" si="30"/>
        <v>0</v>
      </c>
      <c r="AB201" s="14">
        <f t="shared" si="31"/>
        <v>0</v>
      </c>
      <c r="AD201" s="14">
        <f t="shared" si="32"/>
        <v>0</v>
      </c>
    </row>
    <row r="202" spans="1:30" outlineLevel="1">
      <c r="A202" s="1" t="s">
        <v>316</v>
      </c>
      <c r="B202" s="1" t="s">
        <v>317</v>
      </c>
      <c r="C202" s="91"/>
      <c r="D202" s="9" t="s">
        <v>317</v>
      </c>
      <c r="E202" s="91"/>
      <c r="F202" s="9">
        <v>53</v>
      </c>
      <c r="G202" s="9">
        <f t="shared" si="33"/>
        <v>53</v>
      </c>
      <c r="H202" s="91"/>
      <c r="I202" s="9" t="s">
        <v>317</v>
      </c>
      <c r="J202" s="91"/>
      <c r="K202" s="9">
        <v>55.5</v>
      </c>
      <c r="L202" s="9">
        <f t="shared" si="34"/>
        <v>55.5</v>
      </c>
      <c r="M202" s="91"/>
      <c r="N202" s="9" t="s">
        <v>317</v>
      </c>
      <c r="O202" s="91"/>
      <c r="P202" s="9">
        <v>57</v>
      </c>
      <c r="Q202" s="9">
        <f t="shared" si="36"/>
        <v>57</v>
      </c>
      <c r="R202" s="8">
        <f t="shared" si="35"/>
        <v>55.833333333333336</v>
      </c>
      <c r="T202" s="14">
        <f t="shared" si="28"/>
        <v>2.9736462597455176E-4</v>
      </c>
      <c r="V202" s="5">
        <f>+claims!D202</f>
        <v>1</v>
      </c>
      <c r="W202" s="5">
        <f>+claims!E202</f>
        <v>0</v>
      </c>
      <c r="X202" s="5">
        <f>+claims!F202</f>
        <v>1</v>
      </c>
      <c r="Z202" s="14">
        <f t="shared" si="29"/>
        <v>0.01</v>
      </c>
      <c r="AA202" s="14">
        <f t="shared" si="30"/>
        <v>0</v>
      </c>
      <c r="AB202" s="14">
        <f t="shared" si="31"/>
        <v>0.01</v>
      </c>
      <c r="AD202" s="14">
        <f t="shared" si="32"/>
        <v>6.6666666666666671E-3</v>
      </c>
    </row>
    <row r="203" spans="1:30" outlineLevel="1">
      <c r="A203" s="1" t="s">
        <v>318</v>
      </c>
      <c r="B203" s="1" t="s">
        <v>319</v>
      </c>
      <c r="C203" s="91"/>
      <c r="D203" s="9" t="s">
        <v>319</v>
      </c>
      <c r="E203" s="91"/>
      <c r="F203" s="9">
        <v>7.5</v>
      </c>
      <c r="G203" s="9">
        <f t="shared" si="33"/>
        <v>7.5</v>
      </c>
      <c r="H203" s="91"/>
      <c r="I203" s="9" t="s">
        <v>319</v>
      </c>
      <c r="J203" s="91"/>
      <c r="K203" s="9">
        <v>7.5</v>
      </c>
      <c r="L203" s="9">
        <f t="shared" si="34"/>
        <v>7.5</v>
      </c>
      <c r="M203" s="91"/>
      <c r="N203" s="9" t="s">
        <v>319</v>
      </c>
      <c r="O203" s="91"/>
      <c r="P203" s="9">
        <v>7.5</v>
      </c>
      <c r="Q203" s="9">
        <f t="shared" si="36"/>
        <v>7.5</v>
      </c>
      <c r="R203" s="8">
        <f t="shared" si="35"/>
        <v>7.5</v>
      </c>
      <c r="T203" s="14">
        <f t="shared" si="28"/>
        <v>3.9944501996581581E-5</v>
      </c>
      <c r="V203" s="5">
        <f>+claims!D203</f>
        <v>0</v>
      </c>
      <c r="W203" s="5">
        <f>+claims!E203</f>
        <v>0</v>
      </c>
      <c r="X203" s="5">
        <f>+claims!F203</f>
        <v>0</v>
      </c>
      <c r="Z203" s="14">
        <f t="shared" si="29"/>
        <v>0</v>
      </c>
      <c r="AA203" s="14">
        <f t="shared" si="30"/>
        <v>0</v>
      </c>
      <c r="AB203" s="14">
        <f t="shared" si="31"/>
        <v>0</v>
      </c>
      <c r="AD203" s="14">
        <f t="shared" si="32"/>
        <v>0</v>
      </c>
    </row>
    <row r="204" spans="1:30" outlineLevel="1">
      <c r="A204" s="1" t="s">
        <v>320</v>
      </c>
      <c r="B204" s="1" t="s">
        <v>321</v>
      </c>
      <c r="C204" s="91"/>
      <c r="D204" s="9" t="s">
        <v>321</v>
      </c>
      <c r="E204" s="91"/>
      <c r="F204" s="9">
        <v>23</v>
      </c>
      <c r="G204" s="9">
        <f t="shared" si="33"/>
        <v>23</v>
      </c>
      <c r="H204" s="91"/>
      <c r="I204" s="9" t="s">
        <v>321</v>
      </c>
      <c r="J204" s="91"/>
      <c r="K204" s="9">
        <v>26</v>
      </c>
      <c r="L204" s="9">
        <f t="shared" si="34"/>
        <v>26</v>
      </c>
      <c r="M204" s="91"/>
      <c r="N204" s="9" t="s">
        <v>321</v>
      </c>
      <c r="O204" s="91"/>
      <c r="P204" s="9">
        <v>26</v>
      </c>
      <c r="Q204" s="9">
        <f t="shared" si="36"/>
        <v>26</v>
      </c>
      <c r="R204" s="8">
        <f t="shared" si="35"/>
        <v>25.5</v>
      </c>
      <c r="T204" s="14">
        <f t="shared" si="28"/>
        <v>1.3581130678837737E-4</v>
      </c>
      <c r="V204" s="5">
        <f>+claims!D204</f>
        <v>0</v>
      </c>
      <c r="W204" s="5">
        <f>+claims!E204</f>
        <v>0</v>
      </c>
      <c r="X204" s="5">
        <f>+claims!F204</f>
        <v>1</v>
      </c>
      <c r="Z204" s="14">
        <f t="shared" si="29"/>
        <v>0</v>
      </c>
      <c r="AA204" s="14">
        <f t="shared" si="30"/>
        <v>0</v>
      </c>
      <c r="AB204" s="14">
        <f t="shared" si="31"/>
        <v>0.01</v>
      </c>
      <c r="AD204" s="14">
        <f t="shared" si="32"/>
        <v>5.0000000000000001E-3</v>
      </c>
    </row>
    <row r="205" spans="1:30" outlineLevel="1">
      <c r="A205" s="1" t="s">
        <v>491</v>
      </c>
      <c r="B205" s="1" t="s">
        <v>490</v>
      </c>
      <c r="C205" s="91"/>
      <c r="D205" s="9" t="s">
        <v>490</v>
      </c>
      <c r="E205" s="91"/>
      <c r="F205" s="9">
        <v>8.5</v>
      </c>
      <c r="G205" s="9">
        <f t="shared" si="33"/>
        <v>8.5</v>
      </c>
      <c r="H205" s="91"/>
      <c r="I205" s="9" t="s">
        <v>490</v>
      </c>
      <c r="J205" s="91"/>
      <c r="K205" s="9">
        <v>8</v>
      </c>
      <c r="L205" s="9">
        <f t="shared" si="34"/>
        <v>8</v>
      </c>
      <c r="M205" s="91"/>
      <c r="N205" s="9" t="s">
        <v>490</v>
      </c>
      <c r="O205" s="91"/>
      <c r="P205" s="9">
        <v>8</v>
      </c>
      <c r="Q205" s="9">
        <f t="shared" si="36"/>
        <v>8</v>
      </c>
      <c r="R205" s="8">
        <f t="shared" si="35"/>
        <v>8.0833333333333339</v>
      </c>
      <c r="T205" s="14">
        <f t="shared" si="28"/>
        <v>4.3051296596315709E-5</v>
      </c>
      <c r="V205" s="5">
        <f>+claims!D205</f>
        <v>0</v>
      </c>
      <c r="W205" s="5">
        <f>+claims!E205</f>
        <v>0</v>
      </c>
      <c r="X205" s="5">
        <f>+claims!F205</f>
        <v>0</v>
      </c>
      <c r="Z205" s="14">
        <f t="shared" si="29"/>
        <v>0</v>
      </c>
      <c r="AA205" s="14">
        <f t="shared" si="30"/>
        <v>0</v>
      </c>
      <c r="AB205" s="14">
        <f t="shared" si="31"/>
        <v>0</v>
      </c>
      <c r="AD205" s="14">
        <f t="shared" si="32"/>
        <v>0</v>
      </c>
    </row>
    <row r="206" spans="1:30" outlineLevel="1">
      <c r="A206" s="1" t="s">
        <v>322</v>
      </c>
      <c r="B206" s="1" t="s">
        <v>323</v>
      </c>
      <c r="C206" s="91"/>
      <c r="D206" s="9" t="s">
        <v>323</v>
      </c>
      <c r="E206" s="91"/>
      <c r="F206" s="9">
        <v>21.5</v>
      </c>
      <c r="G206" s="9">
        <f t="shared" si="33"/>
        <v>21.5</v>
      </c>
      <c r="H206" s="91"/>
      <c r="I206" s="9" t="s">
        <v>323</v>
      </c>
      <c r="J206" s="91"/>
      <c r="K206" s="9">
        <v>21.5</v>
      </c>
      <c r="L206" s="9">
        <f t="shared" si="34"/>
        <v>21.5</v>
      </c>
      <c r="M206" s="91"/>
      <c r="N206" s="9" t="s">
        <v>323</v>
      </c>
      <c r="O206" s="91"/>
      <c r="P206" s="9">
        <v>23</v>
      </c>
      <c r="Q206" s="9">
        <f t="shared" si="36"/>
        <v>23</v>
      </c>
      <c r="R206" s="8">
        <f t="shared" si="35"/>
        <v>22.25</v>
      </c>
      <c r="T206" s="14">
        <f t="shared" si="28"/>
        <v>1.1850202258985869E-4</v>
      </c>
      <c r="V206" s="5">
        <f>+claims!D206</f>
        <v>0</v>
      </c>
      <c r="W206" s="5">
        <f>+claims!E206</f>
        <v>0</v>
      </c>
      <c r="X206" s="5">
        <f>+claims!F206</f>
        <v>2</v>
      </c>
      <c r="Z206" s="14">
        <f t="shared" si="29"/>
        <v>0</v>
      </c>
      <c r="AA206" s="14">
        <f t="shared" si="30"/>
        <v>0</v>
      </c>
      <c r="AB206" s="14">
        <f t="shared" si="31"/>
        <v>0.02</v>
      </c>
      <c r="AD206" s="14">
        <f t="shared" si="32"/>
        <v>0.01</v>
      </c>
    </row>
    <row r="207" spans="1:30" outlineLevel="1">
      <c r="A207" s="1" t="s">
        <v>324</v>
      </c>
      <c r="B207" s="1" t="s">
        <v>325</v>
      </c>
      <c r="C207" s="91"/>
      <c r="D207" s="9" t="s">
        <v>325</v>
      </c>
      <c r="E207" s="91"/>
      <c r="F207" s="9">
        <v>17</v>
      </c>
      <c r="G207" s="9">
        <f t="shared" si="33"/>
        <v>17</v>
      </c>
      <c r="H207" s="91"/>
      <c r="I207" s="9" t="s">
        <v>325</v>
      </c>
      <c r="J207" s="91"/>
      <c r="K207" s="9">
        <v>17</v>
      </c>
      <c r="L207" s="9">
        <f t="shared" si="34"/>
        <v>17</v>
      </c>
      <c r="M207" s="91"/>
      <c r="N207" s="9" t="s">
        <v>325</v>
      </c>
      <c r="O207" s="91"/>
      <c r="P207" s="9">
        <v>19.5</v>
      </c>
      <c r="Q207" s="9">
        <f t="shared" si="36"/>
        <v>19.5</v>
      </c>
      <c r="R207" s="8">
        <f t="shared" si="35"/>
        <v>18.25</v>
      </c>
      <c r="T207" s="14">
        <f t="shared" si="28"/>
        <v>9.719828819168185E-5</v>
      </c>
      <c r="V207" s="5">
        <f>+claims!D207</f>
        <v>0</v>
      </c>
      <c r="W207" s="5">
        <f>+claims!E207</f>
        <v>0</v>
      </c>
      <c r="X207" s="5">
        <f>+claims!F207</f>
        <v>0</v>
      </c>
      <c r="Z207" s="14">
        <f t="shared" si="29"/>
        <v>0</v>
      </c>
      <c r="AA207" s="14">
        <f t="shared" si="30"/>
        <v>0</v>
      </c>
      <c r="AB207" s="14">
        <f t="shared" si="31"/>
        <v>0</v>
      </c>
      <c r="AD207" s="14">
        <f t="shared" si="32"/>
        <v>0</v>
      </c>
    </row>
    <row r="208" spans="1:30" outlineLevel="1">
      <c r="A208" s="1" t="s">
        <v>326</v>
      </c>
      <c r="B208" s="1" t="s">
        <v>327</v>
      </c>
      <c r="C208" s="91"/>
      <c r="D208" s="9" t="s">
        <v>327</v>
      </c>
      <c r="E208" s="91"/>
      <c r="F208" s="9">
        <v>9</v>
      </c>
      <c r="G208" s="9">
        <f t="shared" si="33"/>
        <v>9</v>
      </c>
      <c r="H208" s="91"/>
      <c r="I208" s="9" t="s">
        <v>327</v>
      </c>
      <c r="J208" s="91"/>
      <c r="K208" s="9">
        <v>9</v>
      </c>
      <c r="L208" s="9">
        <f t="shared" si="34"/>
        <v>9</v>
      </c>
      <c r="M208" s="91"/>
      <c r="N208" s="9" t="s">
        <v>327</v>
      </c>
      <c r="O208" s="91"/>
      <c r="P208" s="9">
        <v>11</v>
      </c>
      <c r="Q208" s="9">
        <f t="shared" si="36"/>
        <v>11</v>
      </c>
      <c r="R208" s="8">
        <f t="shared" si="35"/>
        <v>10</v>
      </c>
      <c r="T208" s="14">
        <f t="shared" si="28"/>
        <v>5.3259335995442108E-5</v>
      </c>
      <c r="V208" s="5">
        <f>+claims!D208</f>
        <v>0</v>
      </c>
      <c r="W208" s="5">
        <f>+claims!E208</f>
        <v>0</v>
      </c>
      <c r="X208" s="5">
        <f>+claims!F208</f>
        <v>0</v>
      </c>
      <c r="Z208" s="14">
        <f t="shared" si="29"/>
        <v>0</v>
      </c>
      <c r="AA208" s="14">
        <f t="shared" si="30"/>
        <v>0</v>
      </c>
      <c r="AB208" s="14">
        <f t="shared" si="31"/>
        <v>0</v>
      </c>
      <c r="AD208" s="14">
        <f t="shared" si="32"/>
        <v>0</v>
      </c>
    </row>
    <row r="209" spans="1:30" outlineLevel="1">
      <c r="A209" s="1" t="s">
        <v>328</v>
      </c>
      <c r="B209" s="1" t="s">
        <v>329</v>
      </c>
      <c r="C209" s="91"/>
      <c r="D209" s="9" t="s">
        <v>329</v>
      </c>
      <c r="E209" s="91"/>
      <c r="F209" s="9">
        <v>4</v>
      </c>
      <c r="G209" s="9">
        <f t="shared" si="33"/>
        <v>4</v>
      </c>
      <c r="H209" s="91"/>
      <c r="I209" s="9" t="s">
        <v>329</v>
      </c>
      <c r="J209" s="91"/>
      <c r="K209" s="9">
        <v>4.5</v>
      </c>
      <c r="L209" s="9">
        <f t="shared" si="34"/>
        <v>4.5</v>
      </c>
      <c r="M209" s="91"/>
      <c r="N209" s="9" t="s">
        <v>329</v>
      </c>
      <c r="O209" s="91"/>
      <c r="P209" s="9">
        <v>4</v>
      </c>
      <c r="Q209" s="9">
        <f t="shared" si="36"/>
        <v>4</v>
      </c>
      <c r="R209" s="8">
        <f t="shared" si="35"/>
        <v>4.166666666666667</v>
      </c>
      <c r="T209" s="14">
        <f t="shared" si="28"/>
        <v>2.2191389998100879E-5</v>
      </c>
      <c r="V209" s="5">
        <f>+claims!D209</f>
        <v>0</v>
      </c>
      <c r="W209" s="5">
        <f>+claims!E209</f>
        <v>0</v>
      </c>
      <c r="X209" s="5">
        <f>+claims!F209</f>
        <v>0</v>
      </c>
      <c r="Z209" s="14">
        <f t="shared" si="29"/>
        <v>0</v>
      </c>
      <c r="AA209" s="14">
        <f t="shared" si="30"/>
        <v>0</v>
      </c>
      <c r="AB209" s="14">
        <f t="shared" si="31"/>
        <v>0</v>
      </c>
      <c r="AD209" s="14">
        <f t="shared" si="32"/>
        <v>0</v>
      </c>
    </row>
    <row r="210" spans="1:30" outlineLevel="1">
      <c r="A210" s="1" t="s">
        <v>330</v>
      </c>
      <c r="B210" s="1" t="s">
        <v>331</v>
      </c>
      <c r="C210" s="91"/>
      <c r="D210" s="9" t="s">
        <v>331</v>
      </c>
      <c r="E210" s="91"/>
      <c r="F210" s="9">
        <v>42.5</v>
      </c>
      <c r="G210" s="9">
        <f t="shared" si="33"/>
        <v>42.5</v>
      </c>
      <c r="H210" s="91"/>
      <c r="I210" s="9" t="s">
        <v>331</v>
      </c>
      <c r="J210" s="91"/>
      <c r="K210" s="9">
        <v>41.5</v>
      </c>
      <c r="L210" s="9">
        <f t="shared" si="34"/>
        <v>41.5</v>
      </c>
      <c r="M210" s="91"/>
      <c r="N210" s="9" t="s">
        <v>331</v>
      </c>
      <c r="O210" s="91"/>
      <c r="P210" s="9">
        <v>40</v>
      </c>
      <c r="Q210" s="9">
        <f t="shared" si="36"/>
        <v>40</v>
      </c>
      <c r="R210" s="8">
        <f t="shared" si="35"/>
        <v>40.916666666666664</v>
      </c>
      <c r="T210" s="14">
        <f t="shared" si="28"/>
        <v>2.179194497813506E-4</v>
      </c>
      <c r="V210" s="5">
        <f>+claims!D210</f>
        <v>0</v>
      </c>
      <c r="W210" s="5">
        <f>+claims!E210</f>
        <v>1</v>
      </c>
      <c r="X210" s="5">
        <f>+claims!F210</f>
        <v>2</v>
      </c>
      <c r="Z210" s="14">
        <f t="shared" si="29"/>
        <v>0</v>
      </c>
      <c r="AA210" s="14">
        <f t="shared" si="30"/>
        <v>0.01</v>
      </c>
      <c r="AB210" s="14">
        <f t="shared" si="31"/>
        <v>0.02</v>
      </c>
      <c r="AD210" s="14">
        <f t="shared" si="32"/>
        <v>1.3333333333333334E-2</v>
      </c>
    </row>
    <row r="211" spans="1:30" outlineLevel="1">
      <c r="A211" s="1" t="s">
        <v>332</v>
      </c>
      <c r="B211" s="1" t="s">
        <v>557</v>
      </c>
      <c r="C211" s="91"/>
      <c r="D211" s="9" t="s">
        <v>333</v>
      </c>
      <c r="E211" s="91"/>
      <c r="F211" s="9">
        <v>12</v>
      </c>
      <c r="G211" s="9">
        <f t="shared" si="33"/>
        <v>12</v>
      </c>
      <c r="H211" s="91"/>
      <c r="I211" s="9" t="s">
        <v>333</v>
      </c>
      <c r="J211" s="91"/>
      <c r="K211" s="9">
        <v>13</v>
      </c>
      <c r="L211" s="9">
        <f t="shared" si="34"/>
        <v>13</v>
      </c>
      <c r="M211" s="91"/>
      <c r="N211" s="9" t="s">
        <v>333</v>
      </c>
      <c r="O211" s="91"/>
      <c r="P211" s="9">
        <v>15</v>
      </c>
      <c r="Q211" s="9">
        <f t="shared" si="36"/>
        <v>15</v>
      </c>
      <c r="R211" s="8">
        <f t="shared" si="35"/>
        <v>13.833333333333334</v>
      </c>
      <c r="T211" s="14">
        <f t="shared" ref="T211:T261" si="37">+R211/$R$265</f>
        <v>7.3675414793694918E-5</v>
      </c>
      <c r="V211" s="5">
        <f>+claims!D211</f>
        <v>0</v>
      </c>
      <c r="W211" s="5">
        <f>+claims!E211</f>
        <v>0</v>
      </c>
      <c r="X211" s="5">
        <f>+claims!F211</f>
        <v>0</v>
      </c>
      <c r="Z211" s="14">
        <f t="shared" si="29"/>
        <v>0</v>
      </c>
      <c r="AA211" s="14">
        <f t="shared" si="30"/>
        <v>0</v>
      </c>
      <c r="AB211" s="14">
        <f t="shared" si="31"/>
        <v>0</v>
      </c>
      <c r="AD211" s="14">
        <f t="shared" si="32"/>
        <v>0</v>
      </c>
    </row>
    <row r="212" spans="1:30" outlineLevel="1">
      <c r="A212" s="1" t="s">
        <v>334</v>
      </c>
      <c r="B212" s="1" t="s">
        <v>335</v>
      </c>
      <c r="C212" s="91"/>
      <c r="D212" s="9" t="s">
        <v>335</v>
      </c>
      <c r="E212" s="91"/>
      <c r="F212" s="9">
        <v>10.5</v>
      </c>
      <c r="G212" s="9">
        <f t="shared" si="33"/>
        <v>10.5</v>
      </c>
      <c r="H212" s="91"/>
      <c r="I212" s="9" t="s">
        <v>335</v>
      </c>
      <c r="J212" s="91"/>
      <c r="K212" s="9">
        <v>10.5</v>
      </c>
      <c r="L212" s="9">
        <f t="shared" si="34"/>
        <v>10.5</v>
      </c>
      <c r="M212" s="91"/>
      <c r="N212" s="9" t="s">
        <v>335</v>
      </c>
      <c r="O212" s="91"/>
      <c r="P212" s="9">
        <v>10</v>
      </c>
      <c r="Q212" s="9">
        <f t="shared" si="36"/>
        <v>10</v>
      </c>
      <c r="R212" s="8">
        <f t="shared" si="35"/>
        <v>10.25</v>
      </c>
      <c r="T212" s="14">
        <f t="shared" si="37"/>
        <v>5.4590819395328164E-5</v>
      </c>
      <c r="V212" s="5">
        <f>+claims!D212</f>
        <v>0</v>
      </c>
      <c r="W212" s="5">
        <f>+claims!E212</f>
        <v>0</v>
      </c>
      <c r="X212" s="5">
        <f>+claims!F212</f>
        <v>0</v>
      </c>
      <c r="Z212" s="14">
        <f t="shared" si="29"/>
        <v>0</v>
      </c>
      <c r="AA212" s="14">
        <f t="shared" si="30"/>
        <v>0</v>
      </c>
      <c r="AB212" s="14">
        <f t="shared" si="31"/>
        <v>0</v>
      </c>
      <c r="AD212" s="14">
        <f t="shared" si="32"/>
        <v>0</v>
      </c>
    </row>
    <row r="213" spans="1:30" outlineLevel="1">
      <c r="A213" s="1" t="s">
        <v>336</v>
      </c>
      <c r="B213" s="1" t="s">
        <v>337</v>
      </c>
      <c r="C213" s="91"/>
      <c r="D213" s="9" t="s">
        <v>337</v>
      </c>
      <c r="E213" s="91"/>
      <c r="F213" s="9">
        <v>106</v>
      </c>
      <c r="G213" s="9">
        <f t="shared" si="33"/>
        <v>106</v>
      </c>
      <c r="H213" s="91"/>
      <c r="I213" s="9" t="s">
        <v>337</v>
      </c>
      <c r="J213" s="91"/>
      <c r="K213" s="9">
        <v>110</v>
      </c>
      <c r="L213" s="9">
        <f t="shared" si="34"/>
        <v>110</v>
      </c>
      <c r="M213" s="91"/>
      <c r="N213" s="9" t="s">
        <v>337</v>
      </c>
      <c r="O213" s="91"/>
      <c r="P213" s="9">
        <v>123</v>
      </c>
      <c r="Q213" s="9">
        <f t="shared" si="36"/>
        <v>123</v>
      </c>
      <c r="R213" s="8">
        <f t="shared" si="35"/>
        <v>115.83333333333333</v>
      </c>
      <c r="T213" s="14">
        <f t="shared" si="37"/>
        <v>6.1692064194720435E-4</v>
      </c>
      <c r="V213" s="5">
        <f>+claims!D213</f>
        <v>1</v>
      </c>
      <c r="W213" s="5">
        <f>+claims!E213</f>
        <v>4</v>
      </c>
      <c r="X213" s="5">
        <f>+claims!F213</f>
        <v>1</v>
      </c>
      <c r="Z213" s="14">
        <f t="shared" si="29"/>
        <v>9.433962264150943E-3</v>
      </c>
      <c r="AA213" s="14">
        <f t="shared" si="30"/>
        <v>3.6363636363636362E-2</v>
      </c>
      <c r="AB213" s="14">
        <f t="shared" si="31"/>
        <v>8.130081300813009E-3</v>
      </c>
      <c r="AD213" s="14">
        <f t="shared" si="32"/>
        <v>1.7758579815643782E-2</v>
      </c>
    </row>
    <row r="214" spans="1:30" outlineLevel="1">
      <c r="A214" s="1" t="s">
        <v>474</v>
      </c>
      <c r="B214" s="1" t="s">
        <v>341</v>
      </c>
      <c r="C214" s="91"/>
      <c r="D214" s="9" t="s">
        <v>341</v>
      </c>
      <c r="E214" s="91"/>
      <c r="F214" s="9">
        <v>23.5</v>
      </c>
      <c r="G214" s="9">
        <f t="shared" si="33"/>
        <v>23.5</v>
      </c>
      <c r="H214" s="91"/>
      <c r="I214" s="9" t="s">
        <v>341</v>
      </c>
      <c r="J214" s="91"/>
      <c r="K214" s="9">
        <v>24.5</v>
      </c>
      <c r="L214" s="9">
        <f t="shared" si="34"/>
        <v>24.5</v>
      </c>
      <c r="M214" s="91"/>
      <c r="N214" s="9" t="s">
        <v>341</v>
      </c>
      <c r="O214" s="91"/>
      <c r="P214" s="9">
        <v>25.5</v>
      </c>
      <c r="Q214" s="9">
        <f t="shared" si="36"/>
        <v>25.5</v>
      </c>
      <c r="R214" s="8">
        <f t="shared" si="35"/>
        <v>24.833333333333332</v>
      </c>
      <c r="T214" s="14">
        <f t="shared" si="37"/>
        <v>1.3226068438868124E-4</v>
      </c>
      <c r="V214" s="5">
        <f>+claims!D214</f>
        <v>0</v>
      </c>
      <c r="W214" s="5">
        <f>+claims!E214</f>
        <v>0</v>
      </c>
      <c r="X214" s="5">
        <f>+claims!F214</f>
        <v>0</v>
      </c>
      <c r="Z214" s="14">
        <f t="shared" si="29"/>
        <v>0</v>
      </c>
      <c r="AA214" s="14">
        <f t="shared" si="30"/>
        <v>0</v>
      </c>
      <c r="AB214" s="14">
        <f t="shared" si="31"/>
        <v>0</v>
      </c>
      <c r="AD214" s="14">
        <f t="shared" si="32"/>
        <v>0</v>
      </c>
    </row>
    <row r="215" spans="1:30" outlineLevel="1">
      <c r="A215" s="1" t="s">
        <v>475</v>
      </c>
      <c r="B215" s="1" t="s">
        <v>342</v>
      </c>
      <c r="C215" s="91"/>
      <c r="D215" s="9" t="s">
        <v>342</v>
      </c>
      <c r="E215" s="91"/>
      <c r="F215" s="9">
        <v>9</v>
      </c>
      <c r="G215" s="9">
        <f t="shared" si="33"/>
        <v>9</v>
      </c>
      <c r="H215" s="91"/>
      <c r="I215" s="9" t="s">
        <v>342</v>
      </c>
      <c r="J215" s="91"/>
      <c r="K215" s="9">
        <v>10</v>
      </c>
      <c r="L215" s="9">
        <f t="shared" si="34"/>
        <v>10</v>
      </c>
      <c r="M215" s="91"/>
      <c r="N215" s="9" t="s">
        <v>342</v>
      </c>
      <c r="O215" s="91"/>
      <c r="P215" s="9">
        <v>9</v>
      </c>
      <c r="Q215" s="9">
        <f t="shared" si="36"/>
        <v>9</v>
      </c>
      <c r="R215" s="8">
        <f t="shared" si="35"/>
        <v>9.3333333333333339</v>
      </c>
      <c r="T215" s="14">
        <f t="shared" si="37"/>
        <v>4.9708713595745969E-5</v>
      </c>
      <c r="V215" s="5">
        <f>+claims!D215</f>
        <v>0</v>
      </c>
      <c r="W215" s="5">
        <f>+claims!E215</f>
        <v>0</v>
      </c>
      <c r="X215" s="5">
        <f>+claims!F215</f>
        <v>0</v>
      </c>
      <c r="Z215" s="14">
        <f t="shared" si="29"/>
        <v>0</v>
      </c>
      <c r="AA215" s="14">
        <f t="shared" si="30"/>
        <v>0</v>
      </c>
      <c r="AB215" s="14">
        <f t="shared" si="31"/>
        <v>0</v>
      </c>
      <c r="AD215" s="14">
        <f t="shared" si="32"/>
        <v>0</v>
      </c>
    </row>
    <row r="216" spans="1:30" outlineLevel="1">
      <c r="A216" s="1" t="s">
        <v>476</v>
      </c>
      <c r="B216" s="1" t="s">
        <v>338</v>
      </c>
      <c r="C216" s="91"/>
      <c r="D216" s="9" t="s">
        <v>338</v>
      </c>
      <c r="E216" s="91"/>
      <c r="F216" s="9">
        <v>4</v>
      </c>
      <c r="G216" s="9">
        <f t="shared" si="33"/>
        <v>4</v>
      </c>
      <c r="H216" s="91"/>
      <c r="I216" s="9" t="s">
        <v>338</v>
      </c>
      <c r="J216" s="91"/>
      <c r="K216" s="9">
        <v>5</v>
      </c>
      <c r="L216" s="9">
        <f t="shared" si="34"/>
        <v>5</v>
      </c>
      <c r="M216" s="91"/>
      <c r="N216" s="9" t="s">
        <v>338</v>
      </c>
      <c r="O216" s="91"/>
      <c r="P216" s="9">
        <v>7</v>
      </c>
      <c r="Q216" s="9">
        <f t="shared" si="36"/>
        <v>7</v>
      </c>
      <c r="R216" s="8">
        <f t="shared" si="35"/>
        <v>5.833333333333333</v>
      </c>
      <c r="T216" s="14">
        <f t="shared" si="37"/>
        <v>3.1067945997341225E-5</v>
      </c>
      <c r="V216" s="5">
        <f>+claims!D216</f>
        <v>0</v>
      </c>
      <c r="W216" s="5">
        <f>+claims!E216</f>
        <v>0</v>
      </c>
      <c r="X216" s="5">
        <f>+claims!F216</f>
        <v>0</v>
      </c>
      <c r="Z216" s="14">
        <f t="shared" si="29"/>
        <v>0</v>
      </c>
      <c r="AA216" s="14">
        <f t="shared" si="30"/>
        <v>0</v>
      </c>
      <c r="AB216" s="14">
        <f t="shared" si="31"/>
        <v>0</v>
      </c>
      <c r="AD216" s="14">
        <f t="shared" si="32"/>
        <v>0</v>
      </c>
    </row>
    <row r="217" spans="1:30" outlineLevel="1">
      <c r="A217" s="1" t="s">
        <v>340</v>
      </c>
      <c r="B217" s="1" t="s">
        <v>339</v>
      </c>
      <c r="C217" s="91"/>
      <c r="D217" s="9" t="s">
        <v>339</v>
      </c>
      <c r="E217" s="91"/>
      <c r="F217" s="9">
        <v>63</v>
      </c>
      <c r="G217" s="9">
        <f t="shared" si="33"/>
        <v>63</v>
      </c>
      <c r="H217" s="91"/>
      <c r="I217" s="9" t="s">
        <v>339</v>
      </c>
      <c r="J217" s="91"/>
      <c r="K217" s="9">
        <v>68</v>
      </c>
      <c r="L217" s="9">
        <f t="shared" si="34"/>
        <v>68</v>
      </c>
      <c r="M217" s="91"/>
      <c r="N217" s="9" t="s">
        <v>339</v>
      </c>
      <c r="O217" s="91"/>
      <c r="P217" s="9">
        <v>71</v>
      </c>
      <c r="Q217" s="9">
        <f t="shared" si="36"/>
        <v>71</v>
      </c>
      <c r="R217" s="8">
        <f t="shared" si="35"/>
        <v>68.666666666666671</v>
      </c>
      <c r="T217" s="14">
        <f t="shared" si="37"/>
        <v>3.6571410716870252E-4</v>
      </c>
      <c r="V217" s="5">
        <f>+claims!D217</f>
        <v>0</v>
      </c>
      <c r="W217" s="5">
        <f>+claims!E217</f>
        <v>0</v>
      </c>
      <c r="X217" s="5">
        <f>+claims!F217</f>
        <v>0</v>
      </c>
      <c r="Z217" s="14">
        <f t="shared" si="29"/>
        <v>0</v>
      </c>
      <c r="AA217" s="14">
        <f t="shared" si="30"/>
        <v>0</v>
      </c>
      <c r="AB217" s="14">
        <f t="shared" si="31"/>
        <v>0</v>
      </c>
      <c r="AD217" s="14">
        <f t="shared" si="32"/>
        <v>0</v>
      </c>
    </row>
    <row r="218" spans="1:30" outlineLevel="1">
      <c r="A218" s="1" t="s">
        <v>343</v>
      </c>
      <c r="B218" s="1" t="s">
        <v>344</v>
      </c>
      <c r="C218" s="91"/>
      <c r="D218" s="9" t="s">
        <v>344</v>
      </c>
      <c r="E218" s="91"/>
      <c r="F218" s="9">
        <v>50</v>
      </c>
      <c r="G218" s="9">
        <f t="shared" si="33"/>
        <v>50</v>
      </c>
      <c r="H218" s="91"/>
      <c r="I218" s="9" t="s">
        <v>344</v>
      </c>
      <c r="J218" s="91"/>
      <c r="K218" s="9">
        <v>50.5</v>
      </c>
      <c r="L218" s="9">
        <f t="shared" si="34"/>
        <v>50.5</v>
      </c>
      <c r="M218" s="91"/>
      <c r="N218" s="9" t="s">
        <v>344</v>
      </c>
      <c r="O218" s="91"/>
      <c r="P218" s="9">
        <v>50.5</v>
      </c>
      <c r="Q218" s="9">
        <f t="shared" si="36"/>
        <v>50.5</v>
      </c>
      <c r="R218" s="8">
        <f t="shared" si="35"/>
        <v>50.416666666666664</v>
      </c>
      <c r="T218" s="14">
        <f t="shared" si="37"/>
        <v>2.6851581897702063E-4</v>
      </c>
      <c r="V218" s="5">
        <f>+claims!D218</f>
        <v>0</v>
      </c>
      <c r="W218" s="5">
        <f>+claims!E218</f>
        <v>1</v>
      </c>
      <c r="X218" s="5">
        <f>+claims!F218</f>
        <v>0</v>
      </c>
      <c r="Z218" s="14">
        <f t="shared" si="29"/>
        <v>0</v>
      </c>
      <c r="AA218" s="14">
        <f t="shared" si="30"/>
        <v>0.01</v>
      </c>
      <c r="AB218" s="14">
        <f t="shared" si="31"/>
        <v>0</v>
      </c>
      <c r="AD218" s="14">
        <f t="shared" si="32"/>
        <v>3.3333333333333335E-3</v>
      </c>
    </row>
    <row r="219" spans="1:30" outlineLevel="1">
      <c r="A219" s="1" t="s">
        <v>345</v>
      </c>
      <c r="B219" s="1" t="s">
        <v>346</v>
      </c>
      <c r="C219" s="91"/>
      <c r="D219" s="9" t="s">
        <v>346</v>
      </c>
      <c r="E219" s="91"/>
      <c r="F219" s="9">
        <v>6</v>
      </c>
      <c r="G219" s="9">
        <f t="shared" si="33"/>
        <v>6</v>
      </c>
      <c r="H219" s="91"/>
      <c r="I219" s="9" t="s">
        <v>346</v>
      </c>
      <c r="J219" s="91"/>
      <c r="K219" s="9">
        <v>7</v>
      </c>
      <c r="L219" s="9">
        <f t="shared" si="34"/>
        <v>7</v>
      </c>
      <c r="M219" s="91"/>
      <c r="N219" s="9" t="s">
        <v>346</v>
      </c>
      <c r="O219" s="91"/>
      <c r="P219" s="9">
        <v>8</v>
      </c>
      <c r="Q219" s="9">
        <f t="shared" si="36"/>
        <v>8</v>
      </c>
      <c r="R219" s="8">
        <f t="shared" si="35"/>
        <v>7.333333333333333</v>
      </c>
      <c r="T219" s="14">
        <f t="shared" si="37"/>
        <v>3.9056846396657541E-5</v>
      </c>
      <c r="V219" s="5">
        <f>+claims!D219</f>
        <v>0</v>
      </c>
      <c r="W219" s="5">
        <f>+claims!E219</f>
        <v>0</v>
      </c>
      <c r="X219" s="5">
        <f>+claims!F219</f>
        <v>0</v>
      </c>
      <c r="Z219" s="14">
        <f t="shared" si="29"/>
        <v>0</v>
      </c>
      <c r="AA219" s="14">
        <f t="shared" si="30"/>
        <v>0</v>
      </c>
      <c r="AB219" s="14">
        <f t="shared" si="31"/>
        <v>0</v>
      </c>
      <c r="AD219" s="14">
        <f t="shared" si="32"/>
        <v>0</v>
      </c>
    </row>
    <row r="220" spans="1:30" outlineLevel="1">
      <c r="A220" s="1" t="s">
        <v>347</v>
      </c>
      <c r="B220" s="1" t="s">
        <v>348</v>
      </c>
      <c r="C220" s="91"/>
      <c r="D220" s="9" t="s">
        <v>348</v>
      </c>
      <c r="E220" s="91"/>
      <c r="F220" s="9">
        <v>6</v>
      </c>
      <c r="G220" s="9">
        <f t="shared" si="33"/>
        <v>6</v>
      </c>
      <c r="H220" s="91"/>
      <c r="I220" s="9" t="s">
        <v>348</v>
      </c>
      <c r="J220" s="91"/>
      <c r="K220" s="9">
        <v>7</v>
      </c>
      <c r="L220" s="9">
        <f t="shared" si="34"/>
        <v>7</v>
      </c>
      <c r="M220" s="91"/>
      <c r="N220" s="9" t="s">
        <v>348</v>
      </c>
      <c r="O220" s="91"/>
      <c r="P220" s="9">
        <v>7</v>
      </c>
      <c r="Q220" s="9">
        <f t="shared" si="36"/>
        <v>7</v>
      </c>
      <c r="R220" s="8">
        <f t="shared" si="35"/>
        <v>6.833333333333333</v>
      </c>
      <c r="T220" s="14">
        <f t="shared" si="37"/>
        <v>3.6393879596885436E-5</v>
      </c>
      <c r="V220" s="5">
        <f>+claims!D220</f>
        <v>0</v>
      </c>
      <c r="W220" s="5">
        <f>+claims!E220</f>
        <v>0</v>
      </c>
      <c r="X220" s="5">
        <f>+claims!F220</f>
        <v>0</v>
      </c>
      <c r="Z220" s="14">
        <f t="shared" si="29"/>
        <v>0</v>
      </c>
      <c r="AA220" s="14">
        <f t="shared" si="30"/>
        <v>0</v>
      </c>
      <c r="AB220" s="14">
        <f t="shared" si="31"/>
        <v>0</v>
      </c>
      <c r="AD220" s="14">
        <f t="shared" si="32"/>
        <v>0</v>
      </c>
    </row>
    <row r="221" spans="1:30" outlineLevel="1">
      <c r="A221" s="1" t="s">
        <v>349</v>
      </c>
      <c r="B221" s="1" t="s">
        <v>350</v>
      </c>
      <c r="C221" s="91"/>
      <c r="D221" s="9" t="s">
        <v>350</v>
      </c>
      <c r="E221" s="91"/>
      <c r="F221" s="9">
        <v>46</v>
      </c>
      <c r="G221" s="9">
        <f t="shared" si="33"/>
        <v>46</v>
      </c>
      <c r="H221" s="91"/>
      <c r="I221" s="9" t="s">
        <v>350</v>
      </c>
      <c r="J221" s="91"/>
      <c r="K221" s="9">
        <v>53</v>
      </c>
      <c r="L221" s="9">
        <f t="shared" si="34"/>
        <v>53</v>
      </c>
      <c r="M221" s="91"/>
      <c r="N221" s="9" t="s">
        <v>350</v>
      </c>
      <c r="O221" s="91"/>
      <c r="P221" s="9">
        <v>55</v>
      </c>
      <c r="Q221" s="9">
        <f t="shared" si="36"/>
        <v>55</v>
      </c>
      <c r="R221" s="8">
        <f t="shared" si="35"/>
        <v>52.833333333333336</v>
      </c>
      <c r="T221" s="14">
        <f t="shared" si="37"/>
        <v>2.8138682517591914E-4</v>
      </c>
      <c r="V221" s="5">
        <f>+claims!D221</f>
        <v>0</v>
      </c>
      <c r="W221" s="5">
        <f>+claims!E221</f>
        <v>1</v>
      </c>
      <c r="X221" s="5">
        <f>+claims!F221</f>
        <v>0</v>
      </c>
      <c r="Z221" s="14">
        <f t="shared" si="29"/>
        <v>0</v>
      </c>
      <c r="AA221" s="14">
        <f t="shared" si="30"/>
        <v>0.01</v>
      </c>
      <c r="AB221" s="14">
        <f t="shared" si="31"/>
        <v>0</v>
      </c>
      <c r="AD221" s="14">
        <f t="shared" si="32"/>
        <v>3.3333333333333335E-3</v>
      </c>
    </row>
    <row r="222" spans="1:30" outlineLevel="1">
      <c r="A222" s="1" t="s">
        <v>351</v>
      </c>
      <c r="B222" s="1" t="s">
        <v>352</v>
      </c>
      <c r="C222" s="91"/>
      <c r="D222" s="9" t="s">
        <v>352</v>
      </c>
      <c r="E222" s="91"/>
      <c r="F222" s="9">
        <v>9</v>
      </c>
      <c r="G222" s="9">
        <f t="shared" si="33"/>
        <v>9</v>
      </c>
      <c r="H222" s="91"/>
      <c r="I222" s="9" t="s">
        <v>352</v>
      </c>
      <c r="J222" s="91"/>
      <c r="K222" s="9">
        <v>8</v>
      </c>
      <c r="L222" s="9">
        <f t="shared" si="34"/>
        <v>8</v>
      </c>
      <c r="M222" s="91"/>
      <c r="N222" s="9" t="s">
        <v>352</v>
      </c>
      <c r="O222" s="91"/>
      <c r="P222" s="9">
        <v>9</v>
      </c>
      <c r="Q222" s="9">
        <f t="shared" si="36"/>
        <v>9</v>
      </c>
      <c r="R222" s="8">
        <f t="shared" si="35"/>
        <v>8.6666666666666661</v>
      </c>
      <c r="T222" s="14">
        <f t="shared" si="37"/>
        <v>4.6158091196049824E-5</v>
      </c>
      <c r="V222" s="5">
        <f>+claims!D222</f>
        <v>0</v>
      </c>
      <c r="W222" s="5">
        <f>+claims!E222</f>
        <v>0</v>
      </c>
      <c r="X222" s="5">
        <f>+claims!F222</f>
        <v>0</v>
      </c>
      <c r="Z222" s="14">
        <f t="shared" si="29"/>
        <v>0</v>
      </c>
      <c r="AA222" s="14">
        <f t="shared" si="30"/>
        <v>0</v>
      </c>
      <c r="AB222" s="14">
        <f t="shared" si="31"/>
        <v>0</v>
      </c>
      <c r="AD222" s="14">
        <f t="shared" si="32"/>
        <v>0</v>
      </c>
    </row>
    <row r="223" spans="1:30" outlineLevel="1">
      <c r="A223" s="1" t="s">
        <v>353</v>
      </c>
      <c r="B223" s="1" t="s">
        <v>354</v>
      </c>
      <c r="C223" s="91"/>
      <c r="D223" s="9" t="s">
        <v>354</v>
      </c>
      <c r="E223" s="91"/>
      <c r="F223" s="9">
        <v>9.5</v>
      </c>
      <c r="G223" s="9">
        <f t="shared" si="33"/>
        <v>9.5</v>
      </c>
      <c r="H223" s="91"/>
      <c r="I223" s="9" t="s">
        <v>354</v>
      </c>
      <c r="J223" s="91"/>
      <c r="K223" s="9">
        <v>11</v>
      </c>
      <c r="L223" s="9">
        <f t="shared" si="34"/>
        <v>11</v>
      </c>
      <c r="M223" s="91"/>
      <c r="N223" s="9" t="s">
        <v>354</v>
      </c>
      <c r="O223" s="91"/>
      <c r="P223" s="9">
        <v>12.5</v>
      </c>
      <c r="Q223" s="9">
        <f t="shared" si="36"/>
        <v>12.5</v>
      </c>
      <c r="R223" s="8">
        <f t="shared" si="35"/>
        <v>11.5</v>
      </c>
      <c r="T223" s="14">
        <f t="shared" si="37"/>
        <v>6.124823639475843E-5</v>
      </c>
      <c r="V223" s="5">
        <f>+claims!D223</f>
        <v>0</v>
      </c>
      <c r="W223" s="5">
        <f>+claims!E223</f>
        <v>0</v>
      </c>
      <c r="X223" s="5">
        <f>+claims!F223</f>
        <v>0</v>
      </c>
      <c r="Z223" s="14">
        <f t="shared" si="29"/>
        <v>0</v>
      </c>
      <c r="AA223" s="14">
        <f t="shared" si="30"/>
        <v>0</v>
      </c>
      <c r="AB223" s="14">
        <f t="shared" si="31"/>
        <v>0</v>
      </c>
      <c r="AD223" s="14">
        <f t="shared" si="32"/>
        <v>0</v>
      </c>
    </row>
    <row r="224" spans="1:30" outlineLevel="1">
      <c r="A224" s="1" t="s">
        <v>355</v>
      </c>
      <c r="B224" s="1" t="s">
        <v>356</v>
      </c>
      <c r="C224" s="91"/>
      <c r="D224" s="9" t="s">
        <v>356</v>
      </c>
      <c r="E224" s="91"/>
      <c r="F224" s="9">
        <v>18</v>
      </c>
      <c r="G224" s="9">
        <f t="shared" si="33"/>
        <v>18</v>
      </c>
      <c r="H224" s="91"/>
      <c r="I224" s="9" t="s">
        <v>356</v>
      </c>
      <c r="J224" s="91"/>
      <c r="K224" s="9">
        <v>18</v>
      </c>
      <c r="L224" s="9">
        <f t="shared" si="34"/>
        <v>18</v>
      </c>
      <c r="M224" s="91"/>
      <c r="N224" s="9" t="s">
        <v>356</v>
      </c>
      <c r="O224" s="91"/>
      <c r="P224" s="9">
        <v>19</v>
      </c>
      <c r="Q224" s="9">
        <f t="shared" si="36"/>
        <v>19</v>
      </c>
      <c r="R224" s="8">
        <f t="shared" si="35"/>
        <v>18.5</v>
      </c>
      <c r="T224" s="14">
        <f t="shared" si="37"/>
        <v>9.8529771591567906E-5</v>
      </c>
      <c r="V224" s="5">
        <f>+claims!D224</f>
        <v>1</v>
      </c>
      <c r="W224" s="5">
        <f>+claims!E224</f>
        <v>0</v>
      </c>
      <c r="X224" s="5">
        <f>+claims!F224</f>
        <v>0</v>
      </c>
      <c r="Z224" s="14">
        <f t="shared" si="29"/>
        <v>0.01</v>
      </c>
      <c r="AA224" s="14">
        <f t="shared" si="30"/>
        <v>0</v>
      </c>
      <c r="AB224" s="14">
        <f t="shared" si="31"/>
        <v>0</v>
      </c>
      <c r="AD224" s="14">
        <f t="shared" si="32"/>
        <v>1.6666666666666668E-3</v>
      </c>
    </row>
    <row r="225" spans="1:30" outlineLevel="1">
      <c r="A225" s="1" t="s">
        <v>357</v>
      </c>
      <c r="B225" s="1" t="s">
        <v>358</v>
      </c>
      <c r="C225" s="91"/>
      <c r="D225" s="9" t="s">
        <v>358</v>
      </c>
      <c r="E225" s="91"/>
      <c r="F225" s="9">
        <v>16</v>
      </c>
      <c r="G225" s="9">
        <f t="shared" si="33"/>
        <v>16</v>
      </c>
      <c r="H225" s="91"/>
      <c r="I225" s="9" t="s">
        <v>358</v>
      </c>
      <c r="J225" s="91"/>
      <c r="K225" s="9">
        <v>16</v>
      </c>
      <c r="L225" s="9">
        <f t="shared" si="34"/>
        <v>16</v>
      </c>
      <c r="M225" s="91"/>
      <c r="N225" s="9" t="s">
        <v>358</v>
      </c>
      <c r="O225" s="91"/>
      <c r="P225" s="9">
        <v>16</v>
      </c>
      <c r="Q225" s="9">
        <f t="shared" si="36"/>
        <v>16</v>
      </c>
      <c r="R225" s="8">
        <f t="shared" si="35"/>
        <v>16</v>
      </c>
      <c r="T225" s="14">
        <f t="shared" si="37"/>
        <v>8.5214937592707372E-5</v>
      </c>
      <c r="V225" s="5">
        <f>+claims!D225</f>
        <v>0</v>
      </c>
      <c r="W225" s="5">
        <f>+claims!E225</f>
        <v>0</v>
      </c>
      <c r="X225" s="5">
        <f>+claims!F225</f>
        <v>0</v>
      </c>
      <c r="Z225" s="14">
        <f t="shared" si="29"/>
        <v>0</v>
      </c>
      <c r="AA225" s="14">
        <f t="shared" si="30"/>
        <v>0</v>
      </c>
      <c r="AB225" s="14">
        <f t="shared" si="31"/>
        <v>0</v>
      </c>
      <c r="AD225" s="14">
        <f t="shared" si="32"/>
        <v>0</v>
      </c>
    </row>
    <row r="226" spans="1:30" outlineLevel="1">
      <c r="A226" s="1" t="s">
        <v>359</v>
      </c>
      <c r="B226" s="1" t="s">
        <v>360</v>
      </c>
      <c r="C226" s="91"/>
      <c r="D226" s="9" t="s">
        <v>360</v>
      </c>
      <c r="E226" s="91"/>
      <c r="F226" s="9">
        <v>9</v>
      </c>
      <c r="G226" s="9">
        <f t="shared" si="33"/>
        <v>9</v>
      </c>
      <c r="H226" s="91"/>
      <c r="I226" s="9" t="s">
        <v>360</v>
      </c>
      <c r="J226" s="91"/>
      <c r="K226" s="9">
        <v>9</v>
      </c>
      <c r="L226" s="9">
        <f t="shared" si="34"/>
        <v>9</v>
      </c>
      <c r="M226" s="91"/>
      <c r="N226" s="9" t="s">
        <v>360</v>
      </c>
      <c r="O226" s="91"/>
      <c r="P226" s="9">
        <v>9</v>
      </c>
      <c r="Q226" s="9">
        <f t="shared" si="36"/>
        <v>9</v>
      </c>
      <c r="R226" s="8">
        <f t="shared" si="35"/>
        <v>9</v>
      </c>
      <c r="T226" s="14">
        <f t="shared" si="37"/>
        <v>4.7933402395897897E-5</v>
      </c>
      <c r="V226" s="5">
        <f>+claims!D226</f>
        <v>0</v>
      </c>
      <c r="W226" s="5">
        <f>+claims!E226</f>
        <v>0</v>
      </c>
      <c r="X226" s="5">
        <f>+claims!F226</f>
        <v>0</v>
      </c>
      <c r="Z226" s="14">
        <f t="shared" si="29"/>
        <v>0</v>
      </c>
      <c r="AA226" s="14">
        <f t="shared" si="30"/>
        <v>0</v>
      </c>
      <c r="AB226" s="14">
        <f t="shared" si="31"/>
        <v>0</v>
      </c>
      <c r="AD226" s="14">
        <f t="shared" si="32"/>
        <v>0</v>
      </c>
    </row>
    <row r="227" spans="1:30" outlineLevel="1">
      <c r="A227" s="1" t="s">
        <v>361</v>
      </c>
      <c r="B227" s="1" t="s">
        <v>362</v>
      </c>
      <c r="C227" s="91"/>
      <c r="D227" s="9" t="s">
        <v>362</v>
      </c>
      <c r="E227" s="91"/>
      <c r="F227" s="9">
        <v>145</v>
      </c>
      <c r="G227" s="9">
        <f t="shared" si="33"/>
        <v>145</v>
      </c>
      <c r="H227" s="91"/>
      <c r="I227" s="9" t="s">
        <v>362</v>
      </c>
      <c r="J227" s="91"/>
      <c r="K227" s="9">
        <v>141</v>
      </c>
      <c r="L227" s="9">
        <f t="shared" si="34"/>
        <v>141</v>
      </c>
      <c r="M227" s="91"/>
      <c r="N227" s="9" t="s">
        <v>362</v>
      </c>
      <c r="O227" s="91"/>
      <c r="P227" s="9">
        <v>146</v>
      </c>
      <c r="Q227" s="9">
        <f t="shared" si="36"/>
        <v>146</v>
      </c>
      <c r="R227" s="8">
        <f t="shared" si="35"/>
        <v>144.16666666666666</v>
      </c>
      <c r="T227" s="14">
        <f t="shared" si="37"/>
        <v>7.6782209393429029E-4</v>
      </c>
      <c r="V227" s="5">
        <f>+claims!D227</f>
        <v>2</v>
      </c>
      <c r="W227" s="5">
        <f>+claims!E227</f>
        <v>0</v>
      </c>
      <c r="X227" s="5">
        <f>+claims!F227</f>
        <v>0</v>
      </c>
      <c r="Z227" s="14">
        <f t="shared" si="29"/>
        <v>1.3793103448275862E-2</v>
      </c>
      <c r="AA227" s="14">
        <f t="shared" si="30"/>
        <v>0</v>
      </c>
      <c r="AB227" s="14">
        <f t="shared" si="31"/>
        <v>0</v>
      </c>
      <c r="AD227" s="14">
        <f t="shared" si="32"/>
        <v>2.2988505747126436E-3</v>
      </c>
    </row>
    <row r="228" spans="1:30" outlineLevel="1">
      <c r="A228" s="1" t="s">
        <v>363</v>
      </c>
      <c r="B228" s="1" t="s">
        <v>364</v>
      </c>
      <c r="C228" s="91"/>
      <c r="D228" s="9" t="s">
        <v>364</v>
      </c>
      <c r="E228" s="91"/>
      <c r="F228" s="9">
        <v>19</v>
      </c>
      <c r="G228" s="9">
        <f t="shared" si="33"/>
        <v>19</v>
      </c>
      <c r="H228" s="91"/>
      <c r="I228" s="9" t="s">
        <v>364</v>
      </c>
      <c r="J228" s="91"/>
      <c r="K228" s="9">
        <v>18.5</v>
      </c>
      <c r="L228" s="9">
        <f t="shared" si="34"/>
        <v>18.5</v>
      </c>
      <c r="M228" s="91"/>
      <c r="N228" s="9" t="s">
        <v>364</v>
      </c>
      <c r="O228" s="91"/>
      <c r="P228" s="9">
        <v>18</v>
      </c>
      <c r="Q228" s="9">
        <f t="shared" si="36"/>
        <v>18</v>
      </c>
      <c r="R228" s="8">
        <f t="shared" si="35"/>
        <v>18.333333333333332</v>
      </c>
      <c r="T228" s="14">
        <f t="shared" si="37"/>
        <v>9.7642115991643859E-5</v>
      </c>
      <c r="V228" s="5">
        <f>+claims!D228</f>
        <v>1</v>
      </c>
      <c r="W228" s="5">
        <f>+claims!E228</f>
        <v>0</v>
      </c>
      <c r="X228" s="5">
        <f>+claims!F228</f>
        <v>0</v>
      </c>
      <c r="Z228" s="14">
        <f t="shared" si="29"/>
        <v>0.01</v>
      </c>
      <c r="AA228" s="14">
        <f t="shared" si="30"/>
        <v>0</v>
      </c>
      <c r="AB228" s="14">
        <f t="shared" si="31"/>
        <v>0</v>
      </c>
      <c r="AD228" s="14">
        <f t="shared" si="32"/>
        <v>1.6666666666666668E-3</v>
      </c>
    </row>
    <row r="229" spans="1:30" outlineLevel="1">
      <c r="A229" s="1" t="s">
        <v>365</v>
      </c>
      <c r="B229" s="1" t="s">
        <v>366</v>
      </c>
      <c r="C229" s="91"/>
      <c r="D229" s="9" t="s">
        <v>366</v>
      </c>
      <c r="E229" s="91"/>
      <c r="F229" s="9">
        <v>9</v>
      </c>
      <c r="G229" s="9">
        <f t="shared" si="33"/>
        <v>9</v>
      </c>
      <c r="H229" s="91"/>
      <c r="I229" s="9" t="s">
        <v>366</v>
      </c>
      <c r="J229" s="91"/>
      <c r="K229" s="9">
        <v>8</v>
      </c>
      <c r="L229" s="9">
        <f t="shared" si="34"/>
        <v>8</v>
      </c>
      <c r="M229" s="91"/>
      <c r="N229" s="9" t="s">
        <v>366</v>
      </c>
      <c r="O229" s="91"/>
      <c r="P229" s="9">
        <v>7</v>
      </c>
      <c r="Q229" s="9">
        <f t="shared" si="36"/>
        <v>7</v>
      </c>
      <c r="R229" s="8">
        <f t="shared" si="35"/>
        <v>7.666666666666667</v>
      </c>
      <c r="T229" s="14">
        <f t="shared" si="37"/>
        <v>4.083215759650562E-5</v>
      </c>
      <c r="V229" s="5">
        <f>+claims!D229</f>
        <v>0</v>
      </c>
      <c r="W229" s="5">
        <f>+claims!E229</f>
        <v>0</v>
      </c>
      <c r="X229" s="5">
        <f>+claims!F229</f>
        <v>0</v>
      </c>
      <c r="Z229" s="14">
        <f t="shared" si="29"/>
        <v>0</v>
      </c>
      <c r="AA229" s="14">
        <f t="shared" si="30"/>
        <v>0</v>
      </c>
      <c r="AB229" s="14">
        <f t="shared" si="31"/>
        <v>0</v>
      </c>
      <c r="AD229" s="14">
        <f t="shared" si="32"/>
        <v>0</v>
      </c>
    </row>
    <row r="230" spans="1:30" outlineLevel="1">
      <c r="A230" s="1" t="s">
        <v>367</v>
      </c>
      <c r="B230" s="1" t="s">
        <v>368</v>
      </c>
      <c r="C230" s="91"/>
      <c r="D230" s="9" t="s">
        <v>368</v>
      </c>
      <c r="E230" s="91"/>
      <c r="F230" s="9">
        <v>6</v>
      </c>
      <c r="G230" s="9">
        <f t="shared" si="33"/>
        <v>6</v>
      </c>
      <c r="H230" s="91"/>
      <c r="I230" s="9" t="s">
        <v>368</v>
      </c>
      <c r="J230" s="91"/>
      <c r="K230" s="9">
        <v>6</v>
      </c>
      <c r="L230" s="9">
        <f t="shared" si="34"/>
        <v>6</v>
      </c>
      <c r="M230" s="91"/>
      <c r="N230" s="9" t="s">
        <v>368</v>
      </c>
      <c r="O230" s="91"/>
      <c r="P230" s="9">
        <v>4</v>
      </c>
      <c r="Q230" s="9">
        <f t="shared" si="36"/>
        <v>4</v>
      </c>
      <c r="R230" s="8">
        <f t="shared" si="35"/>
        <v>5</v>
      </c>
      <c r="T230" s="14">
        <f t="shared" si="37"/>
        <v>2.6629667997721054E-5</v>
      </c>
      <c r="V230" s="5">
        <f>+claims!D230</f>
        <v>0</v>
      </c>
      <c r="W230" s="5">
        <f>+claims!E230</f>
        <v>0</v>
      </c>
      <c r="X230" s="5">
        <f>+claims!F230</f>
        <v>0</v>
      </c>
      <c r="Z230" s="14">
        <f t="shared" si="29"/>
        <v>0</v>
      </c>
      <c r="AA230" s="14">
        <f t="shared" si="30"/>
        <v>0</v>
      </c>
      <c r="AB230" s="14">
        <f t="shared" si="31"/>
        <v>0</v>
      </c>
      <c r="AD230" s="14">
        <f t="shared" si="32"/>
        <v>0</v>
      </c>
    </row>
    <row r="231" spans="1:30" outlineLevel="1">
      <c r="A231" s="1" t="s">
        <v>369</v>
      </c>
      <c r="B231" s="1" t="s">
        <v>370</v>
      </c>
      <c r="C231" s="91"/>
      <c r="D231" s="9" t="s">
        <v>370</v>
      </c>
      <c r="E231" s="91"/>
      <c r="F231" s="9">
        <v>29</v>
      </c>
      <c r="G231" s="9">
        <f t="shared" si="33"/>
        <v>29</v>
      </c>
      <c r="H231" s="91"/>
      <c r="I231" s="9" t="s">
        <v>370</v>
      </c>
      <c r="J231" s="91"/>
      <c r="K231" s="9">
        <v>31</v>
      </c>
      <c r="L231" s="9">
        <f t="shared" si="34"/>
        <v>31</v>
      </c>
      <c r="M231" s="91"/>
      <c r="N231" s="9" t="s">
        <v>370</v>
      </c>
      <c r="O231" s="91"/>
      <c r="P231" s="9">
        <v>33</v>
      </c>
      <c r="Q231" s="9">
        <f t="shared" si="36"/>
        <v>33</v>
      </c>
      <c r="R231" s="8">
        <f t="shared" si="35"/>
        <v>31.666666666666668</v>
      </c>
      <c r="T231" s="14">
        <f t="shared" si="37"/>
        <v>1.6865456398556668E-4</v>
      </c>
      <c r="V231" s="5">
        <f>+claims!D231</f>
        <v>0</v>
      </c>
      <c r="W231" s="5">
        <f>+claims!E231</f>
        <v>0</v>
      </c>
      <c r="X231" s="5">
        <f>+claims!F231</f>
        <v>0</v>
      </c>
      <c r="Z231" s="14">
        <f t="shared" si="29"/>
        <v>0</v>
      </c>
      <c r="AA231" s="14">
        <f t="shared" si="30"/>
        <v>0</v>
      </c>
      <c r="AB231" s="14">
        <f t="shared" si="31"/>
        <v>0</v>
      </c>
      <c r="AD231" s="14">
        <f t="shared" si="32"/>
        <v>0</v>
      </c>
    </row>
    <row r="232" spans="1:30" outlineLevel="1">
      <c r="A232" s="1" t="s">
        <v>371</v>
      </c>
      <c r="B232" s="1" t="s">
        <v>372</v>
      </c>
      <c r="C232" s="91"/>
      <c r="D232" s="9" t="s">
        <v>372</v>
      </c>
      <c r="E232" s="91"/>
      <c r="F232" s="9">
        <v>17</v>
      </c>
      <c r="G232" s="9">
        <f t="shared" si="33"/>
        <v>17</v>
      </c>
      <c r="H232" s="91"/>
      <c r="I232" s="9" t="s">
        <v>372</v>
      </c>
      <c r="J232" s="91"/>
      <c r="K232" s="9">
        <v>15.5</v>
      </c>
      <c r="L232" s="9">
        <f t="shared" si="34"/>
        <v>15.5</v>
      </c>
      <c r="M232" s="91"/>
      <c r="N232" s="9" t="s">
        <v>372</v>
      </c>
      <c r="O232" s="91"/>
      <c r="P232" s="9">
        <v>16.5</v>
      </c>
      <c r="Q232" s="9">
        <f t="shared" si="36"/>
        <v>16.5</v>
      </c>
      <c r="R232" s="8">
        <f t="shared" si="35"/>
        <v>16.25</v>
      </c>
      <c r="T232" s="14">
        <f t="shared" si="37"/>
        <v>8.6546420992593428E-5</v>
      </c>
      <c r="V232" s="5">
        <f>+claims!D232</f>
        <v>0</v>
      </c>
      <c r="W232" s="5">
        <f>+claims!E232</f>
        <v>0</v>
      </c>
      <c r="X232" s="5">
        <f>+claims!F232</f>
        <v>1</v>
      </c>
      <c r="Z232" s="14">
        <f t="shared" si="29"/>
        <v>0</v>
      </c>
      <c r="AA232" s="14">
        <f t="shared" si="30"/>
        <v>0</v>
      </c>
      <c r="AB232" s="14">
        <f t="shared" si="31"/>
        <v>0.01</v>
      </c>
      <c r="AD232" s="14">
        <f t="shared" si="32"/>
        <v>5.0000000000000001E-3</v>
      </c>
    </row>
    <row r="233" spans="1:30" outlineLevel="1">
      <c r="A233" s="1" t="s">
        <v>373</v>
      </c>
      <c r="B233" s="1" t="s">
        <v>374</v>
      </c>
      <c r="C233" s="91"/>
      <c r="D233" s="9" t="s">
        <v>374</v>
      </c>
      <c r="E233" s="91"/>
      <c r="F233" s="9">
        <v>22.5</v>
      </c>
      <c r="G233" s="9">
        <f t="shared" si="33"/>
        <v>22.5</v>
      </c>
      <c r="H233" s="91"/>
      <c r="I233" s="9" t="s">
        <v>374</v>
      </c>
      <c r="J233" s="91"/>
      <c r="K233" s="9">
        <v>21.5</v>
      </c>
      <c r="L233" s="9">
        <f t="shared" si="34"/>
        <v>21.5</v>
      </c>
      <c r="M233" s="91"/>
      <c r="N233" s="9" t="s">
        <v>374</v>
      </c>
      <c r="O233" s="91"/>
      <c r="P233" s="9">
        <v>21.5</v>
      </c>
      <c r="Q233" s="9">
        <f t="shared" si="36"/>
        <v>21.5</v>
      </c>
      <c r="R233" s="8">
        <f t="shared" si="35"/>
        <v>21.666666666666668</v>
      </c>
      <c r="T233" s="14">
        <f t="shared" si="37"/>
        <v>1.1539522799012457E-4</v>
      </c>
      <c r="V233" s="5">
        <f>+claims!D233</f>
        <v>2</v>
      </c>
      <c r="W233" s="5">
        <f>+claims!E233</f>
        <v>0</v>
      </c>
      <c r="X233" s="5">
        <f>+claims!F233</f>
        <v>0</v>
      </c>
      <c r="Z233" s="14">
        <f t="shared" si="29"/>
        <v>0.02</v>
      </c>
      <c r="AA233" s="14">
        <f t="shared" si="30"/>
        <v>0</v>
      </c>
      <c r="AB233" s="14">
        <f t="shared" si="31"/>
        <v>0</v>
      </c>
      <c r="AD233" s="14">
        <f t="shared" si="32"/>
        <v>3.3333333333333335E-3</v>
      </c>
    </row>
    <row r="234" spans="1:30" outlineLevel="1">
      <c r="A234" s="1" t="s">
        <v>375</v>
      </c>
      <c r="B234" s="1" t="s">
        <v>376</v>
      </c>
      <c r="C234" s="91"/>
      <c r="D234" s="9" t="s">
        <v>376</v>
      </c>
      <c r="E234" s="91"/>
      <c r="F234" s="9">
        <v>50.5</v>
      </c>
      <c r="G234" s="9">
        <f t="shared" si="33"/>
        <v>50.5</v>
      </c>
      <c r="H234" s="91"/>
      <c r="I234" s="9" t="s">
        <v>376</v>
      </c>
      <c r="J234" s="91"/>
      <c r="K234" s="9">
        <v>58.5</v>
      </c>
      <c r="L234" s="9">
        <f t="shared" si="34"/>
        <v>58.5</v>
      </c>
      <c r="M234" s="91"/>
      <c r="N234" s="9" t="s">
        <v>376</v>
      </c>
      <c r="O234" s="91"/>
      <c r="P234" s="9">
        <v>60.5</v>
      </c>
      <c r="Q234" s="9">
        <f t="shared" si="36"/>
        <v>60.5</v>
      </c>
      <c r="R234" s="8">
        <f t="shared" si="35"/>
        <v>58.166666666666664</v>
      </c>
      <c r="T234" s="14">
        <f t="shared" si="37"/>
        <v>3.0979180437348824E-4</v>
      </c>
      <c r="V234" s="5">
        <f>+claims!D234</f>
        <v>1</v>
      </c>
      <c r="W234" s="5">
        <f>+claims!E234</f>
        <v>1</v>
      </c>
      <c r="X234" s="5">
        <f>+claims!F234</f>
        <v>0</v>
      </c>
      <c r="Z234" s="14">
        <f t="shared" si="29"/>
        <v>0.01</v>
      </c>
      <c r="AA234" s="14">
        <f t="shared" si="30"/>
        <v>0.01</v>
      </c>
      <c r="AB234" s="14">
        <f t="shared" si="31"/>
        <v>0</v>
      </c>
      <c r="AD234" s="14">
        <f t="shared" si="32"/>
        <v>5.0000000000000001E-3</v>
      </c>
    </row>
    <row r="235" spans="1:30" outlineLevel="1">
      <c r="A235" s="10" t="s">
        <v>548</v>
      </c>
      <c r="B235" s="10" t="s">
        <v>549</v>
      </c>
      <c r="C235" s="91"/>
      <c r="D235" s="9" t="s">
        <v>549</v>
      </c>
      <c r="E235" s="91"/>
      <c r="F235" s="9">
        <v>2</v>
      </c>
      <c r="G235" s="9">
        <f t="shared" si="33"/>
        <v>2</v>
      </c>
      <c r="H235" s="91"/>
      <c r="I235" s="9" t="s">
        <v>549</v>
      </c>
      <c r="J235" s="91"/>
      <c r="K235" s="9">
        <v>2</v>
      </c>
      <c r="L235" s="9">
        <f t="shared" si="34"/>
        <v>2</v>
      </c>
      <c r="M235" s="91"/>
      <c r="N235" s="9" t="s">
        <v>549</v>
      </c>
      <c r="O235" s="91"/>
      <c r="P235" s="9">
        <v>2</v>
      </c>
      <c r="Q235" s="9">
        <f t="shared" si="36"/>
        <v>2</v>
      </c>
      <c r="R235" s="8">
        <f t="shared" si="35"/>
        <v>2</v>
      </c>
      <c r="T235" s="14">
        <f t="shared" si="37"/>
        <v>1.0651867199088422E-5</v>
      </c>
      <c r="V235" s="5">
        <f>+claims!D235</f>
        <v>0</v>
      </c>
      <c r="W235" s="5">
        <f>+claims!E235</f>
        <v>0</v>
      </c>
      <c r="X235" s="5">
        <f>+claims!F235</f>
        <v>0</v>
      </c>
      <c r="Z235" s="14">
        <f t="shared" si="29"/>
        <v>0</v>
      </c>
      <c r="AA235" s="14">
        <f t="shared" si="30"/>
        <v>0</v>
      </c>
      <c r="AB235" s="14">
        <f t="shared" si="31"/>
        <v>0</v>
      </c>
      <c r="AD235" s="14">
        <f t="shared" si="32"/>
        <v>0</v>
      </c>
    </row>
    <row r="236" spans="1:30" outlineLevel="1">
      <c r="A236" s="1" t="s">
        <v>377</v>
      </c>
      <c r="B236" s="1" t="s">
        <v>378</v>
      </c>
      <c r="C236" s="91"/>
      <c r="D236" s="9" t="s">
        <v>378</v>
      </c>
      <c r="E236" s="91"/>
      <c r="F236" s="9">
        <v>8</v>
      </c>
      <c r="G236" s="9">
        <f t="shared" si="33"/>
        <v>8</v>
      </c>
      <c r="H236" s="91"/>
      <c r="I236" s="9" t="s">
        <v>378</v>
      </c>
      <c r="J236" s="91"/>
      <c r="K236" s="9">
        <v>8</v>
      </c>
      <c r="L236" s="9">
        <f t="shared" si="34"/>
        <v>8</v>
      </c>
      <c r="M236" s="91"/>
      <c r="N236" s="9" t="s">
        <v>378</v>
      </c>
      <c r="O236" s="91"/>
      <c r="P236" s="9">
        <v>9</v>
      </c>
      <c r="Q236" s="9">
        <f t="shared" si="36"/>
        <v>9</v>
      </c>
      <c r="R236" s="8">
        <f t="shared" si="35"/>
        <v>8.5</v>
      </c>
      <c r="T236" s="14">
        <f t="shared" si="37"/>
        <v>4.5270435596125791E-5</v>
      </c>
      <c r="V236" s="5">
        <f>+claims!D236</f>
        <v>0</v>
      </c>
      <c r="W236" s="5">
        <f>+claims!E236</f>
        <v>0</v>
      </c>
      <c r="X236" s="5">
        <f>+claims!F236</f>
        <v>0</v>
      </c>
      <c r="Z236" s="14">
        <f t="shared" si="29"/>
        <v>0</v>
      </c>
      <c r="AA236" s="14">
        <f t="shared" si="30"/>
        <v>0</v>
      </c>
      <c r="AB236" s="14">
        <f t="shared" si="31"/>
        <v>0</v>
      </c>
      <c r="AD236" s="14">
        <f t="shared" si="32"/>
        <v>0</v>
      </c>
    </row>
    <row r="237" spans="1:30" outlineLevel="1">
      <c r="A237" s="1" t="s">
        <v>379</v>
      </c>
      <c r="B237" s="1" t="s">
        <v>380</v>
      </c>
      <c r="C237" s="91"/>
      <c r="D237" s="9" t="s">
        <v>380</v>
      </c>
      <c r="E237" s="91"/>
      <c r="F237" s="9">
        <v>22.5</v>
      </c>
      <c r="G237" s="9">
        <f t="shared" si="33"/>
        <v>22.5</v>
      </c>
      <c r="H237" s="91"/>
      <c r="I237" s="9" t="s">
        <v>380</v>
      </c>
      <c r="J237" s="91"/>
      <c r="K237" s="9">
        <v>24.5</v>
      </c>
      <c r="L237" s="9">
        <f t="shared" si="34"/>
        <v>24.5</v>
      </c>
      <c r="M237" s="91"/>
      <c r="N237" s="9" t="s">
        <v>380</v>
      </c>
      <c r="O237" s="91"/>
      <c r="P237" s="9">
        <v>24</v>
      </c>
      <c r="Q237" s="9">
        <f t="shared" si="36"/>
        <v>24</v>
      </c>
      <c r="R237" s="8">
        <f t="shared" si="35"/>
        <v>23.916666666666668</v>
      </c>
      <c r="T237" s="14">
        <f t="shared" si="37"/>
        <v>1.2737857858909903E-4</v>
      </c>
      <c r="V237" s="5">
        <f>+claims!D237</f>
        <v>0</v>
      </c>
      <c r="W237" s="5">
        <f>+claims!E237</f>
        <v>0</v>
      </c>
      <c r="X237" s="5">
        <f>+claims!F237</f>
        <v>0</v>
      </c>
      <c r="Z237" s="14">
        <f t="shared" si="29"/>
        <v>0</v>
      </c>
      <c r="AA237" s="14">
        <f t="shared" si="30"/>
        <v>0</v>
      </c>
      <c r="AB237" s="14">
        <f t="shared" si="31"/>
        <v>0</v>
      </c>
      <c r="AD237" s="14">
        <f t="shared" si="32"/>
        <v>0</v>
      </c>
    </row>
    <row r="238" spans="1:30" outlineLevel="1">
      <c r="A238" s="1" t="s">
        <v>381</v>
      </c>
      <c r="B238" s="1" t="s">
        <v>382</v>
      </c>
      <c r="C238" s="91"/>
      <c r="D238" s="9" t="s">
        <v>382</v>
      </c>
      <c r="E238" s="91"/>
      <c r="F238" s="9">
        <v>4</v>
      </c>
      <c r="G238" s="9">
        <f t="shared" si="33"/>
        <v>4</v>
      </c>
      <c r="H238" s="91"/>
      <c r="I238" s="9" t="s">
        <v>382</v>
      </c>
      <c r="J238" s="91"/>
      <c r="K238" s="9">
        <v>5</v>
      </c>
      <c r="L238" s="9">
        <f t="shared" si="34"/>
        <v>5</v>
      </c>
      <c r="M238" s="91"/>
      <c r="N238" s="9" t="s">
        <v>382</v>
      </c>
      <c r="O238" s="91"/>
      <c r="P238" s="9">
        <v>6</v>
      </c>
      <c r="Q238" s="9">
        <f t="shared" si="36"/>
        <v>6</v>
      </c>
      <c r="R238" s="8">
        <f t="shared" si="35"/>
        <v>5.333333333333333</v>
      </c>
      <c r="T238" s="14">
        <f t="shared" si="37"/>
        <v>2.8404979197569123E-5</v>
      </c>
      <c r="V238" s="5">
        <f>+claims!D238</f>
        <v>0</v>
      </c>
      <c r="W238" s="5">
        <f>+claims!E238</f>
        <v>0</v>
      </c>
      <c r="X238" s="5">
        <f>+claims!F238</f>
        <v>0</v>
      </c>
      <c r="Z238" s="14">
        <f t="shared" si="29"/>
        <v>0</v>
      </c>
      <c r="AA238" s="14">
        <f t="shared" si="30"/>
        <v>0</v>
      </c>
      <c r="AB238" s="14">
        <f t="shared" si="31"/>
        <v>0</v>
      </c>
      <c r="AD238" s="14">
        <f t="shared" si="32"/>
        <v>0</v>
      </c>
    </row>
    <row r="239" spans="1:30" outlineLevel="1">
      <c r="A239" s="1" t="s">
        <v>383</v>
      </c>
      <c r="B239" s="1" t="s">
        <v>384</v>
      </c>
      <c r="C239" s="91"/>
      <c r="D239" s="9" t="s">
        <v>384</v>
      </c>
      <c r="E239" s="91"/>
      <c r="F239" s="9">
        <v>62</v>
      </c>
      <c r="G239" s="9">
        <f t="shared" si="33"/>
        <v>62</v>
      </c>
      <c r="H239" s="91"/>
      <c r="I239" s="9" t="s">
        <v>384</v>
      </c>
      <c r="J239" s="91"/>
      <c r="K239" s="9">
        <v>63.5</v>
      </c>
      <c r="L239" s="9">
        <f t="shared" si="34"/>
        <v>63.5</v>
      </c>
      <c r="M239" s="91"/>
      <c r="N239" s="9" t="s">
        <v>384</v>
      </c>
      <c r="O239" s="91"/>
      <c r="P239" s="9">
        <v>66</v>
      </c>
      <c r="Q239" s="9">
        <f t="shared" si="36"/>
        <v>66</v>
      </c>
      <c r="R239" s="8">
        <f t="shared" si="35"/>
        <v>64.5</v>
      </c>
      <c r="T239" s="14">
        <f t="shared" si="37"/>
        <v>3.4352271717060157E-4</v>
      </c>
      <c r="V239" s="5">
        <f>+claims!D239</f>
        <v>1</v>
      </c>
      <c r="W239" s="5">
        <f>+claims!E239</f>
        <v>1</v>
      </c>
      <c r="X239" s="5">
        <f>+claims!F239</f>
        <v>2</v>
      </c>
      <c r="Z239" s="14">
        <f t="shared" si="29"/>
        <v>0.01</v>
      </c>
      <c r="AA239" s="14">
        <f t="shared" si="30"/>
        <v>0.01</v>
      </c>
      <c r="AB239" s="14">
        <f t="shared" si="31"/>
        <v>0.02</v>
      </c>
      <c r="AD239" s="14">
        <f t="shared" si="32"/>
        <v>1.4999999999999999E-2</v>
      </c>
    </row>
    <row r="240" spans="1:30" outlineLevel="1">
      <c r="A240" s="1" t="s">
        <v>385</v>
      </c>
      <c r="B240" s="1" t="s">
        <v>386</v>
      </c>
      <c r="C240" s="91"/>
      <c r="D240" s="9" t="s">
        <v>386</v>
      </c>
      <c r="E240" s="91"/>
      <c r="F240" s="9">
        <v>9</v>
      </c>
      <c r="G240" s="9">
        <f t="shared" si="33"/>
        <v>9</v>
      </c>
      <c r="H240" s="91"/>
      <c r="I240" s="9" t="s">
        <v>386</v>
      </c>
      <c r="J240" s="91"/>
      <c r="K240" s="9">
        <v>10</v>
      </c>
      <c r="L240" s="9">
        <f t="shared" si="34"/>
        <v>10</v>
      </c>
      <c r="M240" s="91"/>
      <c r="N240" s="9" t="s">
        <v>386</v>
      </c>
      <c r="O240" s="91"/>
      <c r="P240" s="9">
        <v>10</v>
      </c>
      <c r="Q240" s="9">
        <f t="shared" si="36"/>
        <v>10</v>
      </c>
      <c r="R240" s="8">
        <f t="shared" si="35"/>
        <v>9.8333333333333339</v>
      </c>
      <c r="T240" s="14">
        <f t="shared" si="37"/>
        <v>5.2371680395518075E-5</v>
      </c>
      <c r="V240" s="5">
        <f>+claims!D240</f>
        <v>0</v>
      </c>
      <c r="W240" s="5">
        <f>+claims!E240</f>
        <v>0</v>
      </c>
      <c r="X240" s="5">
        <f>+claims!F240</f>
        <v>0</v>
      </c>
      <c r="Z240" s="14">
        <f t="shared" si="29"/>
        <v>0</v>
      </c>
      <c r="AA240" s="14">
        <f t="shared" si="30"/>
        <v>0</v>
      </c>
      <c r="AB240" s="14">
        <f t="shared" si="31"/>
        <v>0</v>
      </c>
      <c r="AD240" s="14">
        <f t="shared" si="32"/>
        <v>0</v>
      </c>
    </row>
    <row r="241" spans="1:30" outlineLevel="1">
      <c r="A241" s="1" t="s">
        <v>387</v>
      </c>
      <c r="B241" s="1" t="s">
        <v>388</v>
      </c>
      <c r="C241" s="91"/>
      <c r="D241" s="9" t="s">
        <v>388</v>
      </c>
      <c r="E241" s="91"/>
      <c r="F241" s="9">
        <v>61</v>
      </c>
      <c r="G241" s="9">
        <f t="shared" si="33"/>
        <v>61</v>
      </c>
      <c r="H241" s="91"/>
      <c r="I241" s="9" t="s">
        <v>388</v>
      </c>
      <c r="J241" s="91"/>
      <c r="K241" s="9">
        <v>63</v>
      </c>
      <c r="L241" s="9">
        <f t="shared" si="34"/>
        <v>63</v>
      </c>
      <c r="M241" s="91"/>
      <c r="N241" s="9" t="s">
        <v>388</v>
      </c>
      <c r="O241" s="91"/>
      <c r="P241" s="9">
        <v>64</v>
      </c>
      <c r="Q241" s="9">
        <f t="shared" si="36"/>
        <v>64</v>
      </c>
      <c r="R241" s="8">
        <f t="shared" si="35"/>
        <v>63.166666666666664</v>
      </c>
      <c r="T241" s="14">
        <f t="shared" si="37"/>
        <v>3.3642147237120931E-4</v>
      </c>
      <c r="V241" s="5">
        <f>+claims!D241</f>
        <v>0</v>
      </c>
      <c r="W241" s="5">
        <f>+claims!E241</f>
        <v>0</v>
      </c>
      <c r="X241" s="5">
        <f>+claims!F241</f>
        <v>1</v>
      </c>
      <c r="Z241" s="14">
        <f t="shared" si="29"/>
        <v>0</v>
      </c>
      <c r="AA241" s="14">
        <f t="shared" si="30"/>
        <v>0</v>
      </c>
      <c r="AB241" s="14">
        <f t="shared" si="31"/>
        <v>0.01</v>
      </c>
      <c r="AD241" s="14">
        <f t="shared" si="32"/>
        <v>5.0000000000000001E-3</v>
      </c>
    </row>
    <row r="242" spans="1:30" outlineLevel="1">
      <c r="A242" s="1" t="s">
        <v>389</v>
      </c>
      <c r="B242" s="1" t="s">
        <v>390</v>
      </c>
      <c r="C242" s="91"/>
      <c r="D242" s="9" t="s">
        <v>390</v>
      </c>
      <c r="E242" s="91"/>
      <c r="F242" s="9">
        <v>18</v>
      </c>
      <c r="G242" s="9">
        <f t="shared" si="33"/>
        <v>18</v>
      </c>
      <c r="H242" s="91"/>
      <c r="I242" s="9" t="s">
        <v>390</v>
      </c>
      <c r="J242" s="91"/>
      <c r="K242" s="9">
        <v>18.5</v>
      </c>
      <c r="L242" s="9">
        <f t="shared" si="34"/>
        <v>18.5</v>
      </c>
      <c r="M242" s="91"/>
      <c r="N242" s="9" t="s">
        <v>390</v>
      </c>
      <c r="O242" s="91"/>
      <c r="P242" s="9">
        <v>17.5</v>
      </c>
      <c r="Q242" s="9">
        <f t="shared" si="36"/>
        <v>17.5</v>
      </c>
      <c r="R242" s="8">
        <f t="shared" si="35"/>
        <v>17.916666666666668</v>
      </c>
      <c r="T242" s="14">
        <f t="shared" si="37"/>
        <v>9.5422976991833784E-5</v>
      </c>
      <c r="V242" s="5">
        <f>+claims!D242</f>
        <v>1</v>
      </c>
      <c r="W242" s="5">
        <f>+claims!E242</f>
        <v>0</v>
      </c>
      <c r="X242" s="5">
        <f>+claims!F242</f>
        <v>0</v>
      </c>
      <c r="Z242" s="14">
        <f t="shared" si="29"/>
        <v>0.01</v>
      </c>
      <c r="AA242" s="14">
        <f t="shared" si="30"/>
        <v>0</v>
      </c>
      <c r="AB242" s="14">
        <f t="shared" si="31"/>
        <v>0</v>
      </c>
      <c r="AD242" s="14">
        <f t="shared" si="32"/>
        <v>1.6666666666666668E-3</v>
      </c>
    </row>
    <row r="243" spans="1:30" outlineLevel="1">
      <c r="A243" s="1" t="s">
        <v>391</v>
      </c>
      <c r="B243" s="1" t="s">
        <v>392</v>
      </c>
      <c r="C243" s="91"/>
      <c r="D243" s="9" t="s">
        <v>392</v>
      </c>
      <c r="E243" s="91"/>
      <c r="F243" s="9">
        <v>332</v>
      </c>
      <c r="G243" s="9">
        <f t="shared" si="33"/>
        <v>332</v>
      </c>
      <c r="H243" s="91"/>
      <c r="I243" s="9" t="s">
        <v>392</v>
      </c>
      <c r="J243" s="91"/>
      <c r="K243" s="9">
        <v>358</v>
      </c>
      <c r="L243" s="9">
        <f t="shared" si="34"/>
        <v>358</v>
      </c>
      <c r="M243" s="91"/>
      <c r="N243" s="9" t="s">
        <v>392</v>
      </c>
      <c r="O243" s="91"/>
      <c r="P243" s="9">
        <v>361</v>
      </c>
      <c r="Q243" s="9">
        <f t="shared" si="36"/>
        <v>361</v>
      </c>
      <c r="R243" s="8">
        <f t="shared" si="35"/>
        <v>355.16666666666669</v>
      </c>
      <c r="T243" s="14">
        <f t="shared" si="37"/>
        <v>1.891594083438119E-3</v>
      </c>
      <c r="V243" s="5">
        <f>+claims!D243</f>
        <v>5</v>
      </c>
      <c r="W243" s="5">
        <f>+claims!E243</f>
        <v>1</v>
      </c>
      <c r="X243" s="5">
        <f>+claims!F243</f>
        <v>5</v>
      </c>
      <c r="Z243" s="14">
        <f t="shared" si="29"/>
        <v>1.5060240963855422E-2</v>
      </c>
      <c r="AA243" s="14">
        <f t="shared" si="30"/>
        <v>2.7932960893854749E-3</v>
      </c>
      <c r="AB243" s="14">
        <f t="shared" si="31"/>
        <v>1.3850415512465374E-2</v>
      </c>
      <c r="AD243" s="14">
        <f t="shared" si="32"/>
        <v>1.0366346613337083E-2</v>
      </c>
    </row>
    <row r="244" spans="1:30" outlineLevel="1">
      <c r="A244" s="1" t="s">
        <v>393</v>
      </c>
      <c r="B244" s="1" t="s">
        <v>394</v>
      </c>
      <c r="C244" s="91"/>
      <c r="D244" s="9" t="s">
        <v>394</v>
      </c>
      <c r="E244" s="91"/>
      <c r="F244" s="9">
        <v>87</v>
      </c>
      <c r="G244" s="9">
        <f t="shared" si="33"/>
        <v>87</v>
      </c>
      <c r="H244" s="91"/>
      <c r="I244" s="9" t="s">
        <v>394</v>
      </c>
      <c r="J244" s="91"/>
      <c r="K244" s="9">
        <v>92</v>
      </c>
      <c r="L244" s="9">
        <f t="shared" si="34"/>
        <v>92</v>
      </c>
      <c r="M244" s="91"/>
      <c r="N244" s="9" t="s">
        <v>394</v>
      </c>
      <c r="O244" s="91"/>
      <c r="P244" s="9">
        <v>87</v>
      </c>
      <c r="Q244" s="9">
        <f t="shared" si="36"/>
        <v>87</v>
      </c>
      <c r="R244" s="8">
        <f t="shared" si="35"/>
        <v>88.666666666666671</v>
      </c>
      <c r="T244" s="14">
        <f t="shared" si="37"/>
        <v>4.7223277915958673E-4</v>
      </c>
      <c r="V244" s="5">
        <f>+claims!D244</f>
        <v>0</v>
      </c>
      <c r="W244" s="5">
        <f>+claims!E244</f>
        <v>4</v>
      </c>
      <c r="X244" s="5">
        <f>+claims!F244</f>
        <v>0</v>
      </c>
      <c r="Z244" s="14">
        <f t="shared" si="29"/>
        <v>0</v>
      </c>
      <c r="AA244" s="14">
        <f t="shared" si="30"/>
        <v>0.04</v>
      </c>
      <c r="AB244" s="14">
        <f t="shared" si="31"/>
        <v>0</v>
      </c>
      <c r="AD244" s="14">
        <f t="shared" si="32"/>
        <v>1.3333333333333334E-2</v>
      </c>
    </row>
    <row r="245" spans="1:30" outlineLevel="1">
      <c r="A245" s="1" t="s">
        <v>395</v>
      </c>
      <c r="B245" s="1" t="s">
        <v>396</v>
      </c>
      <c r="C245" s="91"/>
      <c r="D245" s="9" t="s">
        <v>396</v>
      </c>
      <c r="E245" s="91"/>
      <c r="F245" s="9">
        <v>24.5</v>
      </c>
      <c r="G245" s="9">
        <f t="shared" si="33"/>
        <v>24.5</v>
      </c>
      <c r="H245" s="91"/>
      <c r="I245" s="9" t="s">
        <v>396</v>
      </c>
      <c r="J245" s="91"/>
      <c r="K245" s="9">
        <v>26.5</v>
      </c>
      <c r="L245" s="9">
        <f t="shared" si="34"/>
        <v>26.5</v>
      </c>
      <c r="M245" s="91"/>
      <c r="N245" s="9" t="s">
        <v>396</v>
      </c>
      <c r="O245" s="91"/>
      <c r="P245" s="9">
        <v>26</v>
      </c>
      <c r="Q245" s="9">
        <f t="shared" si="36"/>
        <v>26</v>
      </c>
      <c r="R245" s="8">
        <f t="shared" si="35"/>
        <v>25.916666666666668</v>
      </c>
      <c r="T245" s="14">
        <f t="shared" si="37"/>
        <v>1.3803044578818746E-4</v>
      </c>
      <c r="V245" s="5">
        <f>+claims!D245</f>
        <v>1</v>
      </c>
      <c r="W245" s="5">
        <f>+claims!E245</f>
        <v>0</v>
      </c>
      <c r="X245" s="5">
        <f>+claims!F245</f>
        <v>1</v>
      </c>
      <c r="Z245" s="14">
        <f t="shared" si="29"/>
        <v>0.01</v>
      </c>
      <c r="AA245" s="14">
        <f t="shared" si="30"/>
        <v>0</v>
      </c>
      <c r="AB245" s="14">
        <f t="shared" si="31"/>
        <v>0.01</v>
      </c>
      <c r="AD245" s="14">
        <f t="shared" si="32"/>
        <v>6.6666666666666671E-3</v>
      </c>
    </row>
    <row r="246" spans="1:30" outlineLevel="1">
      <c r="A246" s="1" t="s">
        <v>397</v>
      </c>
      <c r="B246" s="1" t="s">
        <v>398</v>
      </c>
      <c r="C246" s="91"/>
      <c r="D246" s="9" t="s">
        <v>398</v>
      </c>
      <c r="E246" s="91"/>
      <c r="F246" s="9">
        <v>130</v>
      </c>
      <c r="G246" s="9">
        <f t="shared" si="33"/>
        <v>130</v>
      </c>
      <c r="H246" s="91"/>
      <c r="I246" s="9" t="s">
        <v>398</v>
      </c>
      <c r="J246" s="91"/>
      <c r="K246" s="9">
        <v>158</v>
      </c>
      <c r="L246" s="9">
        <f t="shared" si="34"/>
        <v>158</v>
      </c>
      <c r="M246" s="91"/>
      <c r="N246" s="9" t="s">
        <v>398</v>
      </c>
      <c r="O246" s="91"/>
      <c r="P246" s="9">
        <v>148</v>
      </c>
      <c r="Q246" s="9">
        <f t="shared" si="36"/>
        <v>148</v>
      </c>
      <c r="R246" s="8">
        <f t="shared" si="35"/>
        <v>148.33333333333334</v>
      </c>
      <c r="T246" s="14">
        <f t="shared" si="37"/>
        <v>7.9001348393239134E-4</v>
      </c>
      <c r="V246" s="5">
        <f>+claims!D246</f>
        <v>4</v>
      </c>
      <c r="W246" s="5">
        <f>+claims!E246</f>
        <v>4</v>
      </c>
      <c r="X246" s="5">
        <f>+claims!F246</f>
        <v>6</v>
      </c>
      <c r="Z246" s="14">
        <f t="shared" si="29"/>
        <v>3.0769230769230771E-2</v>
      </c>
      <c r="AA246" s="14">
        <f t="shared" si="30"/>
        <v>2.5316455696202531E-2</v>
      </c>
      <c r="AB246" s="14">
        <f t="shared" si="31"/>
        <v>4.0540540540540543E-2</v>
      </c>
      <c r="AD246" s="14">
        <f t="shared" si="32"/>
        <v>3.383729396387624E-2</v>
      </c>
    </row>
    <row r="247" spans="1:30" outlineLevel="1">
      <c r="A247" s="1" t="s">
        <v>399</v>
      </c>
      <c r="B247" s="1" t="s">
        <v>400</v>
      </c>
      <c r="C247" s="91"/>
      <c r="D247" s="9" t="s">
        <v>400</v>
      </c>
      <c r="E247" s="91"/>
      <c r="F247" s="9">
        <v>167</v>
      </c>
      <c r="G247" s="9">
        <f t="shared" si="33"/>
        <v>167</v>
      </c>
      <c r="H247" s="91"/>
      <c r="I247" s="9" t="s">
        <v>400</v>
      </c>
      <c r="J247" s="91"/>
      <c r="K247" s="9">
        <v>173.5</v>
      </c>
      <c r="L247" s="9">
        <f t="shared" si="34"/>
        <v>173.5</v>
      </c>
      <c r="M247" s="91"/>
      <c r="N247" s="9" t="s">
        <v>400</v>
      </c>
      <c r="O247" s="91"/>
      <c r="P247" s="9">
        <v>160.5</v>
      </c>
      <c r="Q247" s="9">
        <f t="shared" si="36"/>
        <v>160.5</v>
      </c>
      <c r="R247" s="8">
        <f t="shared" si="35"/>
        <v>165.91666666666666</v>
      </c>
      <c r="T247" s="14">
        <f t="shared" si="37"/>
        <v>8.8366114972437688E-4</v>
      </c>
      <c r="V247" s="5">
        <f>+claims!D247</f>
        <v>1</v>
      </c>
      <c r="W247" s="5">
        <f>+claims!E247</f>
        <v>0</v>
      </c>
      <c r="X247" s="5">
        <f>+claims!F247</f>
        <v>0</v>
      </c>
      <c r="Z247" s="14">
        <f t="shared" si="29"/>
        <v>5.9880239520958087E-3</v>
      </c>
      <c r="AA247" s="14">
        <f t="shared" si="30"/>
        <v>0</v>
      </c>
      <c r="AB247" s="14">
        <f t="shared" si="31"/>
        <v>0</v>
      </c>
      <c r="AD247" s="14">
        <f t="shared" si="32"/>
        <v>9.980039920159682E-4</v>
      </c>
    </row>
    <row r="248" spans="1:30" outlineLevel="1">
      <c r="A248" s="1" t="s">
        <v>401</v>
      </c>
      <c r="B248" s="1" t="s">
        <v>402</v>
      </c>
      <c r="C248" s="91"/>
      <c r="D248" s="9" t="s">
        <v>402</v>
      </c>
      <c r="E248" s="91"/>
      <c r="F248" s="9">
        <v>10.5</v>
      </c>
      <c r="G248" s="9">
        <f t="shared" si="33"/>
        <v>10.5</v>
      </c>
      <c r="H248" s="91"/>
      <c r="I248" s="9" t="s">
        <v>402</v>
      </c>
      <c r="J248" s="91"/>
      <c r="K248" s="9">
        <v>10.5</v>
      </c>
      <c r="L248" s="9">
        <f t="shared" si="34"/>
        <v>10.5</v>
      </c>
      <c r="M248" s="91"/>
      <c r="N248" s="9" t="s">
        <v>402</v>
      </c>
      <c r="O248" s="91"/>
      <c r="P248" s="9">
        <v>11.5</v>
      </c>
      <c r="Q248" s="9">
        <f t="shared" si="36"/>
        <v>11.5</v>
      </c>
      <c r="R248" s="8">
        <f t="shared" si="35"/>
        <v>11</v>
      </c>
      <c r="T248" s="14">
        <f t="shared" si="37"/>
        <v>5.8585269594986318E-5</v>
      </c>
      <c r="V248" s="5">
        <f>+claims!D248</f>
        <v>0</v>
      </c>
      <c r="W248" s="5">
        <f>+claims!E248</f>
        <v>0</v>
      </c>
      <c r="X248" s="5">
        <f>+claims!F248</f>
        <v>0</v>
      </c>
      <c r="Z248" s="14">
        <f t="shared" si="29"/>
        <v>0</v>
      </c>
      <c r="AA248" s="14">
        <f t="shared" si="30"/>
        <v>0</v>
      </c>
      <c r="AB248" s="14">
        <f t="shared" si="31"/>
        <v>0</v>
      </c>
      <c r="AD248" s="14">
        <f t="shared" si="32"/>
        <v>0</v>
      </c>
    </row>
    <row r="249" spans="1:30" outlineLevel="1">
      <c r="A249" s="1" t="s">
        <v>403</v>
      </c>
      <c r="B249" s="1" t="s">
        <v>404</v>
      </c>
      <c r="C249" s="91"/>
      <c r="D249" s="9" t="s">
        <v>404</v>
      </c>
      <c r="E249" s="91"/>
      <c r="F249" s="9">
        <v>58.5</v>
      </c>
      <c r="G249" s="9">
        <f t="shared" si="33"/>
        <v>58.5</v>
      </c>
      <c r="H249" s="91"/>
      <c r="I249" s="9" t="s">
        <v>404</v>
      </c>
      <c r="J249" s="91"/>
      <c r="K249" s="9">
        <v>60.5</v>
      </c>
      <c r="L249" s="9">
        <f t="shared" si="34"/>
        <v>60.5</v>
      </c>
      <c r="M249" s="91"/>
      <c r="N249" s="9" t="s">
        <v>404</v>
      </c>
      <c r="O249" s="91"/>
      <c r="P249" s="9">
        <v>58</v>
      </c>
      <c r="Q249" s="9">
        <f t="shared" si="36"/>
        <v>58</v>
      </c>
      <c r="R249" s="8">
        <f t="shared" si="35"/>
        <v>58.916666666666664</v>
      </c>
      <c r="T249" s="14">
        <f t="shared" si="37"/>
        <v>3.137862545731464E-4</v>
      </c>
      <c r="V249" s="5">
        <f>+claims!D249</f>
        <v>0</v>
      </c>
      <c r="W249" s="5">
        <f>+claims!E249</f>
        <v>0</v>
      </c>
      <c r="X249" s="5">
        <f>+claims!F249</f>
        <v>1</v>
      </c>
      <c r="Z249" s="14">
        <f t="shared" si="29"/>
        <v>0</v>
      </c>
      <c r="AA249" s="14">
        <f t="shared" si="30"/>
        <v>0</v>
      </c>
      <c r="AB249" s="14">
        <f t="shared" si="31"/>
        <v>0.01</v>
      </c>
      <c r="AD249" s="14">
        <f t="shared" si="32"/>
        <v>5.0000000000000001E-3</v>
      </c>
    </row>
    <row r="250" spans="1:30" outlineLevel="1">
      <c r="A250" s="1" t="s">
        <v>405</v>
      </c>
      <c r="B250" s="1" t="s">
        <v>406</v>
      </c>
      <c r="C250" s="91"/>
      <c r="D250" s="9" t="s">
        <v>406</v>
      </c>
      <c r="E250" s="91"/>
      <c r="F250" s="9">
        <v>13</v>
      </c>
      <c r="G250" s="9">
        <f t="shared" si="33"/>
        <v>13</v>
      </c>
      <c r="H250" s="91"/>
      <c r="I250" s="9" t="s">
        <v>406</v>
      </c>
      <c r="J250" s="91"/>
      <c r="K250" s="9">
        <v>16</v>
      </c>
      <c r="L250" s="9">
        <f t="shared" si="34"/>
        <v>16</v>
      </c>
      <c r="M250" s="91"/>
      <c r="N250" s="9" t="s">
        <v>406</v>
      </c>
      <c r="O250" s="91"/>
      <c r="P250" s="9">
        <v>16</v>
      </c>
      <c r="Q250" s="9">
        <f t="shared" si="36"/>
        <v>16</v>
      </c>
      <c r="R250" s="8">
        <f t="shared" si="35"/>
        <v>15.5</v>
      </c>
      <c r="T250" s="14">
        <f t="shared" si="37"/>
        <v>8.2551970792935273E-5</v>
      </c>
      <c r="V250" s="5">
        <f>+claims!D250</f>
        <v>0</v>
      </c>
      <c r="W250" s="5">
        <f>+claims!E250</f>
        <v>0</v>
      </c>
      <c r="X250" s="5">
        <f>+claims!F250</f>
        <v>0</v>
      </c>
      <c r="Z250" s="14">
        <f t="shared" si="29"/>
        <v>0</v>
      </c>
      <c r="AA250" s="14">
        <f t="shared" si="30"/>
        <v>0</v>
      </c>
      <c r="AB250" s="14">
        <f t="shared" si="31"/>
        <v>0</v>
      </c>
      <c r="AD250" s="14">
        <f t="shared" si="32"/>
        <v>0</v>
      </c>
    </row>
    <row r="251" spans="1:30" outlineLevel="1">
      <c r="A251" s="1" t="s">
        <v>407</v>
      </c>
      <c r="B251" s="1" t="s">
        <v>408</v>
      </c>
      <c r="C251" s="91"/>
      <c r="D251" s="9" t="s">
        <v>408</v>
      </c>
      <c r="E251" s="91"/>
      <c r="F251" s="9">
        <v>13</v>
      </c>
      <c r="G251" s="9">
        <f t="shared" si="33"/>
        <v>13</v>
      </c>
      <c r="H251" s="91"/>
      <c r="I251" s="9" t="s">
        <v>408</v>
      </c>
      <c r="J251" s="91"/>
      <c r="K251" s="9">
        <v>13</v>
      </c>
      <c r="L251" s="9">
        <f t="shared" si="34"/>
        <v>13</v>
      </c>
      <c r="M251" s="91"/>
      <c r="N251" s="9" t="s">
        <v>408</v>
      </c>
      <c r="O251" s="91"/>
      <c r="P251" s="9">
        <v>11</v>
      </c>
      <c r="Q251" s="9">
        <f t="shared" si="36"/>
        <v>11</v>
      </c>
      <c r="R251" s="8">
        <f t="shared" si="35"/>
        <v>12</v>
      </c>
      <c r="T251" s="14">
        <f t="shared" si="37"/>
        <v>6.3911203194530529E-5</v>
      </c>
      <c r="V251" s="5">
        <f>+claims!D251</f>
        <v>0</v>
      </c>
      <c r="W251" s="5">
        <f>+claims!E251</f>
        <v>0</v>
      </c>
      <c r="X251" s="5">
        <f>+claims!F251</f>
        <v>0</v>
      </c>
      <c r="Z251" s="14">
        <f t="shared" si="29"/>
        <v>0</v>
      </c>
      <c r="AA251" s="14">
        <f t="shared" si="30"/>
        <v>0</v>
      </c>
      <c r="AB251" s="14">
        <f t="shared" si="31"/>
        <v>0</v>
      </c>
      <c r="AD251" s="14">
        <f t="shared" si="32"/>
        <v>0</v>
      </c>
    </row>
    <row r="252" spans="1:30" outlineLevel="1">
      <c r="A252" s="1" t="s">
        <v>409</v>
      </c>
      <c r="B252" s="1" t="s">
        <v>410</v>
      </c>
      <c r="C252" s="91"/>
      <c r="D252" s="9" t="s">
        <v>410</v>
      </c>
      <c r="E252" s="91"/>
      <c r="F252" s="9">
        <v>43.5</v>
      </c>
      <c r="G252" s="9">
        <f t="shared" si="33"/>
        <v>43.5</v>
      </c>
      <c r="H252" s="91"/>
      <c r="I252" s="9" t="s">
        <v>410</v>
      </c>
      <c r="J252" s="91"/>
      <c r="K252" s="9">
        <v>43</v>
      </c>
      <c r="L252" s="9">
        <f t="shared" si="34"/>
        <v>43</v>
      </c>
      <c r="M252" s="91"/>
      <c r="N252" s="9" t="s">
        <v>410</v>
      </c>
      <c r="O252" s="91"/>
      <c r="P252" s="9">
        <v>41</v>
      </c>
      <c r="Q252" s="9">
        <f t="shared" si="36"/>
        <v>41</v>
      </c>
      <c r="R252" s="8">
        <f t="shared" si="35"/>
        <v>42.083333333333336</v>
      </c>
      <c r="T252" s="14">
        <f t="shared" si="37"/>
        <v>2.2413303898081887E-4</v>
      </c>
      <c r="V252" s="5">
        <f>+claims!D252</f>
        <v>0</v>
      </c>
      <c r="W252" s="5">
        <f>+claims!E252</f>
        <v>1</v>
      </c>
      <c r="X252" s="5">
        <f>+claims!F252</f>
        <v>0</v>
      </c>
      <c r="Z252" s="14">
        <f t="shared" si="29"/>
        <v>0</v>
      </c>
      <c r="AA252" s="14">
        <f t="shared" si="30"/>
        <v>0.01</v>
      </c>
      <c r="AB252" s="14">
        <f t="shared" si="31"/>
        <v>0</v>
      </c>
      <c r="AD252" s="14">
        <f t="shared" si="32"/>
        <v>3.3333333333333335E-3</v>
      </c>
    </row>
    <row r="253" spans="1:30" outlineLevel="1">
      <c r="A253" s="1" t="s">
        <v>411</v>
      </c>
      <c r="B253" s="1" t="s">
        <v>412</v>
      </c>
      <c r="C253" s="91"/>
      <c r="D253" s="9" t="s">
        <v>412</v>
      </c>
      <c r="E253" s="91"/>
      <c r="F253" s="9">
        <v>22.5</v>
      </c>
      <c r="G253" s="9">
        <f t="shared" si="33"/>
        <v>22.5</v>
      </c>
      <c r="H253" s="91"/>
      <c r="I253" s="9" t="s">
        <v>412</v>
      </c>
      <c r="J253" s="91"/>
      <c r="K253" s="9">
        <v>25.5</v>
      </c>
      <c r="L253" s="9">
        <f t="shared" si="34"/>
        <v>25.5</v>
      </c>
      <c r="M253" s="91"/>
      <c r="N253" s="9" t="s">
        <v>412</v>
      </c>
      <c r="O253" s="91"/>
      <c r="P253" s="9">
        <v>24.5</v>
      </c>
      <c r="Q253" s="9">
        <f t="shared" si="36"/>
        <v>24.5</v>
      </c>
      <c r="R253" s="8">
        <f t="shared" si="35"/>
        <v>24.5</v>
      </c>
      <c r="T253" s="14">
        <f t="shared" si="37"/>
        <v>1.3048537318883317E-4</v>
      </c>
      <c r="V253" s="5">
        <f>+claims!D253</f>
        <v>0</v>
      </c>
      <c r="W253" s="5">
        <f>+claims!E253</f>
        <v>1</v>
      </c>
      <c r="X253" s="5">
        <f>+claims!F253</f>
        <v>0</v>
      </c>
      <c r="Z253" s="14">
        <f t="shared" si="29"/>
        <v>0</v>
      </c>
      <c r="AA253" s="14">
        <f t="shared" si="30"/>
        <v>0.01</v>
      </c>
      <c r="AB253" s="14">
        <f t="shared" si="31"/>
        <v>0</v>
      </c>
      <c r="AD253" s="14">
        <f t="shared" si="32"/>
        <v>3.3333333333333335E-3</v>
      </c>
    </row>
    <row r="254" spans="1:30" outlineLevel="1">
      <c r="A254" s="1" t="s">
        <v>413</v>
      </c>
      <c r="B254" s="1" t="s">
        <v>414</v>
      </c>
      <c r="C254" s="91"/>
      <c r="D254" s="9" t="s">
        <v>414</v>
      </c>
      <c r="E254" s="91"/>
      <c r="F254" s="9">
        <v>52</v>
      </c>
      <c r="G254" s="9">
        <f t="shared" si="33"/>
        <v>52</v>
      </c>
      <c r="H254" s="91"/>
      <c r="I254" s="9" t="s">
        <v>414</v>
      </c>
      <c r="J254" s="91"/>
      <c r="K254" s="9">
        <v>54.5</v>
      </c>
      <c r="L254" s="9">
        <f t="shared" si="34"/>
        <v>54.5</v>
      </c>
      <c r="M254" s="91"/>
      <c r="N254" s="9" t="s">
        <v>414</v>
      </c>
      <c r="O254" s="91"/>
      <c r="P254" s="9">
        <v>52</v>
      </c>
      <c r="Q254" s="9">
        <f t="shared" si="36"/>
        <v>52</v>
      </c>
      <c r="R254" s="8">
        <f t="shared" si="35"/>
        <v>52.833333333333336</v>
      </c>
      <c r="T254" s="14">
        <f t="shared" si="37"/>
        <v>2.8138682517591914E-4</v>
      </c>
      <c r="V254" s="5">
        <f>+claims!D254</f>
        <v>5</v>
      </c>
      <c r="W254" s="5">
        <f>+claims!E254</f>
        <v>0</v>
      </c>
      <c r="X254" s="5">
        <f>+claims!F254</f>
        <v>0</v>
      </c>
      <c r="Z254" s="14">
        <f t="shared" si="29"/>
        <v>0.05</v>
      </c>
      <c r="AA254" s="14">
        <f t="shared" si="30"/>
        <v>0</v>
      </c>
      <c r="AB254" s="14">
        <f t="shared" si="31"/>
        <v>0</v>
      </c>
      <c r="AD254" s="14">
        <f t="shared" si="32"/>
        <v>8.3333333333333332E-3</v>
      </c>
    </row>
    <row r="255" spans="1:30" outlineLevel="1">
      <c r="A255" s="1" t="s">
        <v>415</v>
      </c>
      <c r="B255" s="1" t="s">
        <v>416</v>
      </c>
      <c r="C255" s="91"/>
      <c r="D255" s="9" t="s">
        <v>416</v>
      </c>
      <c r="E255" s="91"/>
      <c r="F255" s="9">
        <v>2</v>
      </c>
      <c r="G255" s="9">
        <f t="shared" si="33"/>
        <v>2</v>
      </c>
      <c r="H255" s="91"/>
      <c r="I255" s="9" t="s">
        <v>416</v>
      </c>
      <c r="J255" s="91"/>
      <c r="K255" s="9">
        <v>2</v>
      </c>
      <c r="L255" s="9">
        <f t="shared" si="34"/>
        <v>2</v>
      </c>
      <c r="M255" s="91"/>
      <c r="N255" s="9" t="s">
        <v>416</v>
      </c>
      <c r="O255" s="91"/>
      <c r="P255" s="9">
        <v>1</v>
      </c>
      <c r="Q255" s="9">
        <f t="shared" si="36"/>
        <v>1</v>
      </c>
      <c r="R255" s="8">
        <f t="shared" si="35"/>
        <v>1.5</v>
      </c>
      <c r="T255" s="14">
        <f t="shared" si="37"/>
        <v>7.9889003993163161E-6</v>
      </c>
      <c r="V255" s="5">
        <f>+claims!D255</f>
        <v>0</v>
      </c>
      <c r="W255" s="5">
        <f>+claims!E255</f>
        <v>0</v>
      </c>
      <c r="X255" s="5">
        <f>+claims!F255</f>
        <v>0</v>
      </c>
      <c r="Z255" s="14">
        <f t="shared" si="29"/>
        <v>0</v>
      </c>
      <c r="AA255" s="14">
        <f t="shared" si="30"/>
        <v>0</v>
      </c>
      <c r="AB255" s="14">
        <f t="shared" si="31"/>
        <v>0</v>
      </c>
      <c r="AD255" s="14">
        <f t="shared" si="32"/>
        <v>0</v>
      </c>
    </row>
    <row r="256" spans="1:30" outlineLevel="1">
      <c r="A256" s="1" t="s">
        <v>417</v>
      </c>
      <c r="B256" s="1" t="s">
        <v>418</v>
      </c>
      <c r="C256" s="91"/>
      <c r="D256" s="9" t="s">
        <v>418</v>
      </c>
      <c r="E256" s="91"/>
      <c r="F256" s="9">
        <v>21</v>
      </c>
      <c r="G256" s="9">
        <f t="shared" si="33"/>
        <v>21</v>
      </c>
      <c r="H256" s="91"/>
      <c r="I256" s="9" t="s">
        <v>418</v>
      </c>
      <c r="J256" s="91"/>
      <c r="K256" s="9">
        <v>23</v>
      </c>
      <c r="L256" s="9">
        <f t="shared" si="34"/>
        <v>23</v>
      </c>
      <c r="M256" s="91"/>
      <c r="N256" s="9" t="s">
        <v>418</v>
      </c>
      <c r="O256" s="91"/>
      <c r="P256" s="9">
        <v>24</v>
      </c>
      <c r="Q256" s="9">
        <f t="shared" si="36"/>
        <v>24</v>
      </c>
      <c r="R256" s="8">
        <f t="shared" si="35"/>
        <v>23.166666666666668</v>
      </c>
      <c r="T256" s="14">
        <f>+R256/$R$265</f>
        <v>1.2338412838944088E-4</v>
      </c>
      <c r="V256" s="5">
        <f>+claims!D256</f>
        <v>0</v>
      </c>
      <c r="W256" s="5">
        <f>+claims!E256</f>
        <v>0</v>
      </c>
      <c r="X256" s="5">
        <f>+claims!F256</f>
        <v>0</v>
      </c>
      <c r="Z256" s="14">
        <f t="shared" si="29"/>
        <v>0</v>
      </c>
      <c r="AA256" s="14">
        <f t="shared" si="30"/>
        <v>0</v>
      </c>
      <c r="AB256" s="14">
        <f t="shared" si="31"/>
        <v>0</v>
      </c>
      <c r="AD256" s="14">
        <f t="shared" si="32"/>
        <v>0</v>
      </c>
    </row>
    <row r="257" spans="1:30" outlineLevel="1">
      <c r="A257" s="1" t="s">
        <v>419</v>
      </c>
      <c r="B257" s="1" t="s">
        <v>420</v>
      </c>
      <c r="C257" s="91"/>
      <c r="D257" s="9" t="s">
        <v>420</v>
      </c>
      <c r="E257" s="91"/>
      <c r="F257" s="9">
        <v>4.5</v>
      </c>
      <c r="G257" s="9">
        <f t="shared" si="33"/>
        <v>4.5</v>
      </c>
      <c r="H257" s="91"/>
      <c r="I257" s="9" t="s">
        <v>420</v>
      </c>
      <c r="J257" s="91"/>
      <c r="K257" s="9">
        <v>4</v>
      </c>
      <c r="L257" s="9">
        <f t="shared" si="34"/>
        <v>4</v>
      </c>
      <c r="M257" s="91"/>
      <c r="N257" s="9" t="s">
        <v>420</v>
      </c>
      <c r="O257" s="91"/>
      <c r="P257" s="9">
        <v>4</v>
      </c>
      <c r="Q257" s="9">
        <f t="shared" si="36"/>
        <v>4</v>
      </c>
      <c r="R257" s="8">
        <f t="shared" si="35"/>
        <v>4.083333333333333</v>
      </c>
      <c r="T257" s="14">
        <f t="shared" si="37"/>
        <v>2.1747562198138859E-5</v>
      </c>
      <c r="V257" s="5">
        <f>+claims!D257</f>
        <v>0</v>
      </c>
      <c r="W257" s="5">
        <f>+claims!E257</f>
        <v>0</v>
      </c>
      <c r="X257" s="5">
        <f>+claims!F257</f>
        <v>0</v>
      </c>
      <c r="Z257" s="14">
        <f t="shared" si="29"/>
        <v>0</v>
      </c>
      <c r="AA257" s="14">
        <f t="shared" si="30"/>
        <v>0</v>
      </c>
      <c r="AB257" s="14">
        <f t="shared" si="31"/>
        <v>0</v>
      </c>
      <c r="AD257" s="14">
        <f t="shared" si="32"/>
        <v>0</v>
      </c>
    </row>
    <row r="258" spans="1:30" outlineLevel="1">
      <c r="A258" s="1" t="s">
        <v>421</v>
      </c>
      <c r="B258" s="1" t="s">
        <v>422</v>
      </c>
      <c r="C258" s="91"/>
      <c r="D258" s="9" t="s">
        <v>422</v>
      </c>
      <c r="E258" s="91"/>
      <c r="F258" s="9">
        <v>78</v>
      </c>
      <c r="G258" s="9">
        <f t="shared" si="33"/>
        <v>78</v>
      </c>
      <c r="H258" s="91"/>
      <c r="I258" s="9" t="s">
        <v>422</v>
      </c>
      <c r="J258" s="91"/>
      <c r="K258" s="9">
        <v>90</v>
      </c>
      <c r="L258" s="9">
        <f t="shared" si="34"/>
        <v>90</v>
      </c>
      <c r="M258" s="91"/>
      <c r="N258" s="9" t="s">
        <v>422</v>
      </c>
      <c r="O258" s="91"/>
      <c r="P258" s="9">
        <v>93</v>
      </c>
      <c r="Q258" s="9">
        <f t="shared" si="36"/>
        <v>93</v>
      </c>
      <c r="R258" s="8">
        <f t="shared" si="35"/>
        <v>89.5</v>
      </c>
      <c r="T258" s="14">
        <f t="shared" si="37"/>
        <v>4.7667105715920686E-4</v>
      </c>
      <c r="V258" s="5">
        <f>+claims!D258</f>
        <v>2</v>
      </c>
      <c r="W258" s="5">
        <f>+claims!E258</f>
        <v>3</v>
      </c>
      <c r="X258" s="5">
        <f>+claims!F258</f>
        <v>0</v>
      </c>
      <c r="Z258" s="14">
        <f t="shared" si="29"/>
        <v>0.02</v>
      </c>
      <c r="AA258" s="14">
        <f t="shared" si="30"/>
        <v>0.03</v>
      </c>
      <c r="AB258" s="14">
        <f t="shared" si="31"/>
        <v>0</v>
      </c>
      <c r="AD258" s="14">
        <f t="shared" si="32"/>
        <v>1.3333333333333334E-2</v>
      </c>
    </row>
    <row r="259" spans="1:30" outlineLevel="1">
      <c r="A259" s="1" t="s">
        <v>423</v>
      </c>
      <c r="B259" s="1" t="s">
        <v>424</v>
      </c>
      <c r="C259" s="91"/>
      <c r="D259" s="9" t="s">
        <v>424</v>
      </c>
      <c r="E259" s="91"/>
      <c r="F259" s="9">
        <v>3.5</v>
      </c>
      <c r="G259" s="9">
        <f t="shared" si="33"/>
        <v>3.5</v>
      </c>
      <c r="H259" s="91"/>
      <c r="I259" s="9" t="s">
        <v>424</v>
      </c>
      <c r="J259" s="91"/>
      <c r="K259" s="9">
        <v>3.5</v>
      </c>
      <c r="L259" s="9">
        <f t="shared" si="34"/>
        <v>3.5</v>
      </c>
      <c r="M259" s="91"/>
      <c r="N259" s="9" t="s">
        <v>424</v>
      </c>
      <c r="O259" s="91"/>
      <c r="P259" s="9">
        <v>4.5</v>
      </c>
      <c r="Q259" s="9">
        <f t="shared" si="36"/>
        <v>4.5</v>
      </c>
      <c r="R259" s="8">
        <f t="shared" si="35"/>
        <v>4</v>
      </c>
      <c r="T259" s="14">
        <f t="shared" si="37"/>
        <v>2.1303734398176843E-5</v>
      </c>
      <c r="V259" s="5">
        <f>+claims!D259</f>
        <v>0</v>
      </c>
      <c r="W259" s="5">
        <f>+claims!E259</f>
        <v>0</v>
      </c>
      <c r="X259" s="5">
        <f>+claims!F259</f>
        <v>0</v>
      </c>
      <c r="Z259" s="14">
        <f t="shared" si="29"/>
        <v>0</v>
      </c>
      <c r="AA259" s="14">
        <f t="shared" si="30"/>
        <v>0</v>
      </c>
      <c r="AB259" s="14">
        <f t="shared" si="31"/>
        <v>0</v>
      </c>
      <c r="AD259" s="14">
        <f t="shared" si="32"/>
        <v>0</v>
      </c>
    </row>
    <row r="260" spans="1:30" outlineLevel="1">
      <c r="A260" s="1" t="s">
        <v>558</v>
      </c>
      <c r="B260" s="1" t="s">
        <v>550</v>
      </c>
      <c r="C260" s="91"/>
      <c r="D260" s="9" t="s">
        <v>550</v>
      </c>
      <c r="E260" s="91"/>
      <c r="F260" s="9">
        <v>16</v>
      </c>
      <c r="G260" s="9">
        <f t="shared" si="33"/>
        <v>16</v>
      </c>
      <c r="H260" s="91"/>
      <c r="I260" s="9" t="s">
        <v>550</v>
      </c>
      <c r="J260" s="91"/>
      <c r="K260" s="9">
        <v>17</v>
      </c>
      <c r="L260" s="9">
        <f t="shared" si="34"/>
        <v>17</v>
      </c>
      <c r="M260" s="91"/>
      <c r="N260" s="9" t="s">
        <v>550</v>
      </c>
      <c r="O260" s="91"/>
      <c r="P260" s="9">
        <v>18</v>
      </c>
      <c r="Q260" s="9">
        <f t="shared" si="36"/>
        <v>18</v>
      </c>
      <c r="R260" s="8">
        <f t="shared" si="35"/>
        <v>17.333333333333332</v>
      </c>
      <c r="T260" s="14">
        <f t="shared" si="37"/>
        <v>9.2316182392099649E-5</v>
      </c>
      <c r="V260" s="5">
        <f>+claims!D260</f>
        <v>0</v>
      </c>
      <c r="W260" s="5">
        <f>+claims!E260</f>
        <v>0</v>
      </c>
      <c r="X260" s="5">
        <f>+claims!F260</f>
        <v>0</v>
      </c>
      <c r="Z260" s="14">
        <f t="shared" si="29"/>
        <v>0</v>
      </c>
      <c r="AA260" s="14">
        <f t="shared" si="30"/>
        <v>0</v>
      </c>
      <c r="AB260" s="14">
        <f t="shared" si="31"/>
        <v>0</v>
      </c>
      <c r="AD260" s="14">
        <f t="shared" si="32"/>
        <v>0</v>
      </c>
    </row>
    <row r="261" spans="1:30" outlineLevel="1">
      <c r="A261" s="1" t="s">
        <v>425</v>
      </c>
      <c r="B261" s="1" t="s">
        <v>426</v>
      </c>
      <c r="C261" s="91"/>
      <c r="D261" s="9" t="s">
        <v>426</v>
      </c>
      <c r="E261" s="91"/>
      <c r="F261" s="9">
        <v>8</v>
      </c>
      <c r="G261" s="9">
        <f t="shared" si="33"/>
        <v>8</v>
      </c>
      <c r="H261" s="91"/>
      <c r="I261" s="9" t="s">
        <v>426</v>
      </c>
      <c r="J261" s="91"/>
      <c r="K261" s="9">
        <v>8</v>
      </c>
      <c r="L261" s="9">
        <f t="shared" si="34"/>
        <v>8</v>
      </c>
      <c r="M261" s="91"/>
      <c r="N261" s="9" t="s">
        <v>426</v>
      </c>
      <c r="O261" s="91"/>
      <c r="P261" s="9">
        <v>9</v>
      </c>
      <c r="Q261" s="9">
        <f t="shared" si="36"/>
        <v>9</v>
      </c>
      <c r="R261" s="8">
        <f t="shared" si="35"/>
        <v>8.5</v>
      </c>
      <c r="T261" s="14">
        <f t="shared" si="37"/>
        <v>4.5270435596125791E-5</v>
      </c>
      <c r="V261" s="5">
        <f>+claims!D261</f>
        <v>0</v>
      </c>
      <c r="W261" s="5">
        <f>+claims!E261</f>
        <v>0</v>
      </c>
      <c r="X261" s="5">
        <f>+claims!F261</f>
        <v>0</v>
      </c>
      <c r="Z261" s="14">
        <f t="shared" si="29"/>
        <v>0</v>
      </c>
      <c r="AA261" s="14">
        <f t="shared" si="30"/>
        <v>0</v>
      </c>
      <c r="AB261" s="14">
        <f t="shared" si="31"/>
        <v>0</v>
      </c>
      <c r="AD261" s="14">
        <f>(+Z261+(AA261*2)+(AB261*3))/6</f>
        <v>0</v>
      </c>
    </row>
    <row r="262" spans="1:30" outlineLevel="1">
      <c r="A262" s="1" t="s">
        <v>559</v>
      </c>
      <c r="B262" s="1" t="s">
        <v>427</v>
      </c>
      <c r="C262" s="92"/>
      <c r="D262" s="22" t="s">
        <v>427</v>
      </c>
      <c r="E262" s="92"/>
      <c r="F262" s="22">
        <v>7</v>
      </c>
      <c r="G262" s="9">
        <f>AVERAGE(C262:F262)</f>
        <v>7</v>
      </c>
      <c r="H262" s="91"/>
      <c r="I262" s="9" t="s">
        <v>427</v>
      </c>
      <c r="J262" s="91"/>
      <c r="K262" s="9">
        <v>7</v>
      </c>
      <c r="L262" s="9">
        <f>AVERAGE(H262:K262)</f>
        <v>7</v>
      </c>
      <c r="M262" s="91"/>
      <c r="N262" s="9" t="s">
        <v>427</v>
      </c>
      <c r="O262" s="91"/>
      <c r="P262" s="9">
        <v>7.5</v>
      </c>
      <c r="Q262" s="9">
        <f>AVERAGE(M262:P262)</f>
        <v>7.5</v>
      </c>
      <c r="R262" s="8">
        <f>IF(G262&gt;0,(+G262+(L262*2)+(Q262*3))/6,IF(L262&gt;0,((L262*2)+(Q262*3))/5,Q262))</f>
        <v>7.25</v>
      </c>
      <c r="T262" s="14">
        <f>+R262/$R$265</f>
        <v>3.8613018596695531E-5</v>
      </c>
      <c r="V262" s="5">
        <f>+claims!D262</f>
        <v>0</v>
      </c>
      <c r="W262" s="5">
        <f>+claims!E262</f>
        <v>0</v>
      </c>
      <c r="X262" s="5">
        <f>+claims!F262</f>
        <v>0</v>
      </c>
      <c r="Z262" s="14">
        <f>IF(G262&gt;100,IF(V262&lt;1,0,+V262/G262),IF(V262&lt;1,0,+V262/100))</f>
        <v>0</v>
      </c>
      <c r="AA262" s="14">
        <f>IF(L262&gt;100,IF(W262&lt;1,0,+W262/L262),IF(W262&lt;1,0,+W262/100))</f>
        <v>0</v>
      </c>
      <c r="AB262" s="14">
        <f>IF(Q262&gt;100,IF(X262&lt;1,0,+X262/Q262),IF(X262&lt;1,0,+X262/100))</f>
        <v>0</v>
      </c>
      <c r="AD262" s="14">
        <f>(+Z262+(AA262*2)+(AB262*3))/6</f>
        <v>0</v>
      </c>
    </row>
    <row r="263" spans="1:30" s="10" customFormat="1">
      <c r="B263" s="10" t="s">
        <v>471</v>
      </c>
      <c r="C263" s="9"/>
      <c r="D263" s="9"/>
      <c r="E263" s="9"/>
      <c r="F263" s="9">
        <f>SUBTOTAL(9,F141:F262)</f>
        <v>5413.5</v>
      </c>
      <c r="G263" s="9">
        <f>SUBTOTAL(9,G141:G262)</f>
        <v>5413.5</v>
      </c>
      <c r="H263" s="54"/>
      <c r="I263" s="54"/>
      <c r="J263" s="54"/>
      <c r="K263" s="54">
        <f>SUBTOTAL(9,K141:K262)</f>
        <v>5636.5</v>
      </c>
      <c r="L263" s="9">
        <f>SUBTOTAL(9,L141:L262)</f>
        <v>5636.5</v>
      </c>
      <c r="M263" s="54"/>
      <c r="N263" s="54"/>
      <c r="O263" s="54"/>
      <c r="P263" s="54">
        <f>SUM(P141:P262)</f>
        <v>5775.5</v>
      </c>
      <c r="Q263" s="9"/>
      <c r="R263" s="9">
        <f>SUBTOTAL(9,R141:R262)</f>
        <v>5668.8333333333358</v>
      </c>
      <c r="T263" s="45"/>
      <c r="V263" s="6">
        <f>SUBTOTAL(9,V141:V262)</f>
        <v>67</v>
      </c>
      <c r="W263" s="6">
        <f>SUBTOTAL(9,W141:W262)</f>
        <v>53</v>
      </c>
      <c r="X263" s="6">
        <f>SUBTOTAL(9,X141:X262)</f>
        <v>67</v>
      </c>
      <c r="Y263" s="6">
        <f t="shared" ref="Y263" si="38">SUBTOTAL(9,Y141:Y262)</f>
        <v>0</v>
      </c>
      <c r="Z263" s="61"/>
      <c r="AA263" s="61"/>
      <c r="AB263" s="61"/>
      <c r="AD263" s="14"/>
    </row>
    <row r="264" spans="1:30" ht="6" customHeight="1">
      <c r="C264" s="9"/>
      <c r="D264" s="9"/>
      <c r="E264" s="9"/>
      <c r="F264" s="9"/>
      <c r="G264" s="22"/>
      <c r="H264" s="9"/>
      <c r="I264" s="9"/>
      <c r="J264" s="9"/>
      <c r="K264" s="9"/>
      <c r="L264" s="22"/>
      <c r="M264" s="77"/>
      <c r="N264" s="77"/>
      <c r="O264" s="77"/>
      <c r="P264" s="77"/>
      <c r="Q264" s="22"/>
      <c r="R264" s="8"/>
      <c r="V264" s="5"/>
      <c r="W264" s="5"/>
      <c r="X264" s="5"/>
    </row>
    <row r="265" spans="1:30" s="10" customFormat="1" ht="13.5" thickBot="1">
      <c r="C265" s="9">
        <f t="shared" ref="C265:O265" si="39">SUBTOTAL(9,C4:C264)</f>
        <v>173063.00000000009</v>
      </c>
      <c r="D265" s="9">
        <f t="shared" si="39"/>
        <v>173154.50000000003</v>
      </c>
      <c r="E265" s="9">
        <f t="shared" si="39"/>
        <v>176629.69999999995</v>
      </c>
      <c r="F265" s="9">
        <f t="shared" si="39"/>
        <v>174183.19999999992</v>
      </c>
      <c r="G265" s="9">
        <f t="shared" si="39"/>
        <v>178340</v>
      </c>
      <c r="H265" s="9">
        <f t="shared" si="39"/>
        <v>181882</v>
      </c>
      <c r="I265" s="9">
        <f t="shared" si="39"/>
        <v>182131.4</v>
      </c>
      <c r="J265" s="9">
        <f t="shared" si="39"/>
        <v>183616.69999999995</v>
      </c>
      <c r="K265" s="9">
        <f t="shared" si="39"/>
        <v>180892.69999999998</v>
      </c>
      <c r="L265" s="9">
        <f t="shared" si="39"/>
        <v>186358.07499999995</v>
      </c>
      <c r="M265" s="77">
        <f t="shared" si="39"/>
        <v>187681.19999999992</v>
      </c>
      <c r="N265" s="77">
        <f t="shared" si="39"/>
        <v>187708.9</v>
      </c>
      <c r="O265" s="77">
        <f t="shared" si="39"/>
        <v>189511.3</v>
      </c>
      <c r="P265" s="77">
        <f>SUBTOTAL(9,P4:P262)</f>
        <v>184871.69999999998</v>
      </c>
      <c r="Q265" s="9">
        <f>SUBTOTAL(9,Q4:Q264)</f>
        <v>191774.9</v>
      </c>
      <c r="R265" s="43">
        <f>SUBTOTAL(9,R4:R264)</f>
        <v>187760.50833333319</v>
      </c>
      <c r="T265" s="46">
        <f>SUBTOTAL(9,T4:T264)</f>
        <v>1.0000000000000007</v>
      </c>
      <c r="V265" s="7">
        <f>SUBTOTAL(9,V4:V264)</f>
        <v>5321</v>
      </c>
      <c r="W265" s="7">
        <f>SUBTOTAL(9,W4:W264)</f>
        <v>5839</v>
      </c>
      <c r="X265" s="7">
        <f>SUBTOTAL(9,X4:X264)</f>
        <v>6234</v>
      </c>
      <c r="Z265" s="45">
        <f>IF(G265&gt;100,IF(V265&lt;1,0,+V265/G265),IF(V265&lt;1,0,+V265/100))</f>
        <v>2.9836267803072782E-2</v>
      </c>
      <c r="AA265" s="45">
        <f>IF(L265&gt;100,IF(W265&lt;1,0,+W265/L265),IF(W265&lt;1,0,+W265/100))</f>
        <v>3.1332154509537628E-2</v>
      </c>
      <c r="AB265" s="45">
        <f>IF(Q265&gt;100,IF(X265&lt;1,0,+X265/Q265),IF(X265&lt;1,0,+X265/100))</f>
        <v>3.250686090828362E-2</v>
      </c>
      <c r="AD265" s="45">
        <f>(+Z265+(AA265*2)+(AB265*3))/6</f>
        <v>3.167019325783315E-2</v>
      </c>
    </row>
    <row r="266" spans="1:30" ht="13.5" thickTop="1"/>
  </sheetData>
  <sortState xmlns:xlrd2="http://schemas.microsoft.com/office/spreadsheetml/2017/richdata2" ref="A106:AE118">
    <sortCondition ref="A106:A118"/>
  </sortState>
  <phoneticPr fontId="6" type="noConversion"/>
  <printOptions horizontalCentered="1"/>
  <pageMargins left="0.17" right="0.16" top="0.7" bottom="0.45" header="0.25" footer="0.21"/>
  <pageSetup scale="90" orientation="landscape" horizontalDpi="4294967292" r:id="rId1"/>
  <headerFooter alignWithMargins="0">
    <oddHeader>&amp;C&amp;"Arial,Bold"&amp;14FTE and IFR Data
FY 2027 Assessments</oddHeader>
    <oddFooter>&amp;L&amp;D&amp;CPage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G278"/>
  <sheetViews>
    <sheetView showGridLines="0" showRuler="0" zoomScaleNormal="100" zoomScalePageLayoutView="85" workbookViewId="0">
      <selection activeCell="B275" sqref="B275"/>
    </sheetView>
  </sheetViews>
  <sheetFormatPr defaultColWidth="9.140625" defaultRowHeight="12.75" outlineLevelRow="1"/>
  <cols>
    <col min="1" max="1" width="8" style="1" bestFit="1" customWidth="1"/>
    <col min="2" max="2" width="51.85546875" style="1" customWidth="1"/>
    <col min="3" max="3" width="1.5703125" style="1" customWidth="1"/>
    <col min="4" max="4" width="11.42578125" style="10" customWidth="1"/>
    <col min="5" max="5" width="7.42578125" style="10" customWidth="1"/>
    <col min="6" max="6" width="8.5703125" style="10" customWidth="1"/>
    <col min="7" max="7" width="9" style="1" customWidth="1"/>
    <col min="8" max="8" width="2.5703125" style="1" customWidth="1"/>
    <col min="9" max="9" width="10" style="1" customWidth="1"/>
    <col min="10" max="10" width="9.140625" style="1" customWidth="1"/>
    <col min="11" max="11" width="9.28515625" style="1" customWidth="1"/>
    <col min="12" max="12" width="9.140625" style="1" customWidth="1"/>
    <col min="13" max="13" width="8.42578125" style="1" bestFit="1" customWidth="1"/>
    <col min="14" max="14" width="1" style="1" customWidth="1"/>
    <col min="15" max="15" width="1.140625" style="1" customWidth="1"/>
    <col min="16" max="16" width="9.140625" style="1" customWidth="1"/>
    <col min="17" max="17" width="1.5703125" style="1" customWidth="1"/>
    <col min="18" max="18" width="9.7109375" style="13" customWidth="1"/>
    <col min="19" max="19" width="1.5703125" style="1" customWidth="1"/>
    <col min="20" max="20" width="12.7109375" style="1" customWidth="1"/>
    <col min="21" max="21" width="1.5703125" style="1" customWidth="1"/>
    <col min="22" max="22" width="7.42578125" style="1" customWidth="1"/>
    <col min="23" max="23" width="1.140625" style="1" customWidth="1"/>
    <col min="24" max="24" width="12.5703125" style="1" customWidth="1"/>
    <col min="25" max="25" width="2.140625" style="1" customWidth="1"/>
    <col min="26" max="26" width="9.28515625" style="1" customWidth="1"/>
    <col min="27" max="27" width="1.140625" style="1" customWidth="1"/>
    <col min="28" max="28" width="9.140625" style="1" hidden="1" customWidth="1"/>
    <col min="29" max="29" width="9.140625" style="1" customWidth="1"/>
    <col min="30" max="16384" width="9.140625" style="1"/>
  </cols>
  <sheetData>
    <row r="1" spans="1:33">
      <c r="H1" s="3"/>
      <c r="I1" s="3" t="s">
        <v>430</v>
      </c>
      <c r="J1" s="3"/>
      <c r="K1" s="3"/>
      <c r="L1" s="3" t="s">
        <v>465</v>
      </c>
      <c r="M1" s="3"/>
      <c r="N1" s="3"/>
      <c r="O1" s="3"/>
      <c r="P1" s="3" t="s">
        <v>431</v>
      </c>
      <c r="R1" s="3"/>
      <c r="T1" s="3" t="s">
        <v>432</v>
      </c>
      <c r="X1" s="3" t="s">
        <v>433</v>
      </c>
    </row>
    <row r="2" spans="1:33">
      <c r="A2" s="47" t="s">
        <v>448</v>
      </c>
      <c r="B2" s="26"/>
      <c r="D2" s="3" t="s">
        <v>568</v>
      </c>
      <c r="E2" s="3" t="s">
        <v>578</v>
      </c>
      <c r="F2" s="3" t="s">
        <v>592</v>
      </c>
      <c r="G2" s="3"/>
      <c r="H2" s="3"/>
      <c r="I2" s="3" t="s">
        <v>429</v>
      </c>
      <c r="J2" s="3" t="s">
        <v>434</v>
      </c>
      <c r="K2" s="3" t="s">
        <v>2</v>
      </c>
      <c r="L2" s="3" t="s">
        <v>429</v>
      </c>
      <c r="M2" s="3" t="s">
        <v>442</v>
      </c>
      <c r="N2" s="3"/>
      <c r="O2" s="3"/>
      <c r="P2" s="3" t="s">
        <v>429</v>
      </c>
      <c r="R2" s="3" t="s">
        <v>3</v>
      </c>
      <c r="T2" s="3" t="s">
        <v>3</v>
      </c>
      <c r="V2" s="3" t="s">
        <v>4</v>
      </c>
      <c r="X2" s="48">
        <v>0.02</v>
      </c>
      <c r="Z2" s="3"/>
    </row>
    <row r="3" spans="1:33">
      <c r="A3" s="28" t="s">
        <v>446</v>
      </c>
      <c r="B3" s="4" t="s">
        <v>447</v>
      </c>
      <c r="C3" s="4"/>
      <c r="D3" s="4" t="s">
        <v>436</v>
      </c>
      <c r="E3" s="4" t="s">
        <v>436</v>
      </c>
      <c r="F3" s="4" t="s">
        <v>436</v>
      </c>
      <c r="G3" s="4" t="s">
        <v>455</v>
      </c>
      <c r="H3" s="4"/>
      <c r="I3" s="4" t="s">
        <v>436</v>
      </c>
      <c r="J3" s="4" t="s">
        <v>437</v>
      </c>
      <c r="K3" s="4" t="s">
        <v>464</v>
      </c>
      <c r="L3" s="4" t="s">
        <v>436</v>
      </c>
      <c r="M3" s="4" t="s">
        <v>443</v>
      </c>
      <c r="N3" s="4"/>
      <c r="O3" s="4"/>
      <c r="P3" s="4" t="s">
        <v>436</v>
      </c>
      <c r="R3" s="4" t="s">
        <v>5</v>
      </c>
      <c r="S3" s="4"/>
      <c r="T3" s="4" t="s">
        <v>6</v>
      </c>
      <c r="U3" s="4"/>
      <c r="V3" s="4" t="s">
        <v>1</v>
      </c>
      <c r="W3" s="4"/>
      <c r="X3" s="4" t="s">
        <v>438</v>
      </c>
      <c r="Y3" s="4"/>
      <c r="Z3" s="4" t="s">
        <v>439</v>
      </c>
      <c r="AA3" s="4"/>
      <c r="AB3" s="4"/>
      <c r="AC3" s="4"/>
    </row>
    <row r="4" spans="1:33" ht="12.75" customHeight="1">
      <c r="I4" s="14"/>
      <c r="J4" s="14"/>
      <c r="K4" s="14"/>
      <c r="L4" s="14"/>
      <c r="M4" s="14"/>
      <c r="N4" s="14"/>
      <c r="P4" s="14"/>
    </row>
    <row r="5" spans="1:33">
      <c r="A5" s="1" t="s">
        <v>7</v>
      </c>
      <c r="B5" s="1" t="s">
        <v>499</v>
      </c>
      <c r="D5" s="6">
        <v>0</v>
      </c>
      <c r="E5" s="6">
        <v>0</v>
      </c>
      <c r="F5" s="6">
        <v>1</v>
      </c>
      <c r="G5" s="1">
        <f t="shared" ref="G5:G70" si="0">SUM(D5:F5)</f>
        <v>1</v>
      </c>
      <c r="I5" s="16">
        <f>AVERAGE(D5:F5)</f>
        <v>0.33333333333333331</v>
      </c>
      <c r="J5" s="14">
        <f>+IFR!AD5</f>
        <v>8.8750832039050369E-4</v>
      </c>
      <c r="K5" s="12">
        <f t="shared" ref="K5:K36" si="1">IF(+J5&lt;$E$268,$I$268,IF(J5&gt;$E$270,$I$270,$I$269))</f>
        <v>0.95</v>
      </c>
      <c r="L5" s="16">
        <f>+I5*K5</f>
        <v>0.31666666666666665</v>
      </c>
      <c r="M5" s="12">
        <v>1</v>
      </c>
      <c r="N5" s="12">
        <v>1</v>
      </c>
      <c r="P5" s="16">
        <f>+L5*M5*N5</f>
        <v>0.31666666666666665</v>
      </c>
      <c r="R5" s="13">
        <f t="shared" ref="R5:R36" si="2">+P5/$P$265</f>
        <v>5.4953477542827609E-5</v>
      </c>
      <c r="T5" s="15">
        <f>+R5*(assessment!$J$273*assessment!$E$3)</f>
        <v>491.30932112209263</v>
      </c>
      <c r="V5" s="14">
        <f>+T5/payroll!F5</f>
        <v>1.15904970919853E-5</v>
      </c>
      <c r="X5" s="15">
        <f>IF(V5&lt;$X$2,T5, +payroll!F5 * $X$2)</f>
        <v>491.30932112209263</v>
      </c>
      <c r="Z5" s="15">
        <f>+T5-X5</f>
        <v>0</v>
      </c>
      <c r="AB5" s="1">
        <f t="shared" ref="AB5:AB69" si="3">+X5/T5</f>
        <v>1</v>
      </c>
      <c r="AG5" s="17"/>
    </row>
    <row r="6" spans="1:33">
      <c r="A6" s="1" t="s">
        <v>8</v>
      </c>
      <c r="B6" s="1" t="s">
        <v>500</v>
      </c>
      <c r="D6" s="6">
        <v>1</v>
      </c>
      <c r="E6" s="6">
        <v>1</v>
      </c>
      <c r="F6" s="6">
        <v>4</v>
      </c>
      <c r="G6" s="1">
        <f t="shared" si="0"/>
        <v>6</v>
      </c>
      <c r="I6" s="16">
        <f t="shared" ref="I6:I71" si="4">AVERAGE(D6:F6)</f>
        <v>2</v>
      </c>
      <c r="J6" s="14">
        <f>+IFR!AD6</f>
        <v>2.8778964396336342E-3</v>
      </c>
      <c r="K6" s="12">
        <f t="shared" si="1"/>
        <v>0.95</v>
      </c>
      <c r="L6" s="16">
        <f t="shared" ref="L6:L70" si="5">+I6*K6</f>
        <v>1.9</v>
      </c>
      <c r="M6" s="12">
        <v>1</v>
      </c>
      <c r="N6" s="12">
        <v>1</v>
      </c>
      <c r="P6" s="16">
        <f t="shared" ref="P6:P70" si="6">+L6*M6*N6</f>
        <v>1.9</v>
      </c>
      <c r="R6" s="13">
        <f t="shared" si="2"/>
        <v>3.2972086525696567E-4</v>
      </c>
      <c r="T6" s="15">
        <f>+R6*(assessment!$J$273*assessment!$E$3)</f>
        <v>2947.8559267325559</v>
      </c>
      <c r="V6" s="14">
        <f>+T6/payroll!F6</f>
        <v>6.4391111724897401E-5</v>
      </c>
      <c r="X6" s="15">
        <f>IF(V6&lt;$X$2,T6, +payroll!F6 * $X$2)</f>
        <v>2947.8559267325559</v>
      </c>
      <c r="Z6" s="15">
        <f t="shared" ref="Z6:Z70" si="7">+T6-X6</f>
        <v>0</v>
      </c>
      <c r="AB6" s="1">
        <f t="shared" si="3"/>
        <v>1</v>
      </c>
      <c r="AG6" s="17"/>
    </row>
    <row r="7" spans="1:33">
      <c r="A7" s="1" t="s">
        <v>9</v>
      </c>
      <c r="B7" s="1" t="s">
        <v>10</v>
      </c>
      <c r="D7" s="6">
        <v>0</v>
      </c>
      <c r="E7" s="6">
        <v>0</v>
      </c>
      <c r="F7" s="6">
        <v>1</v>
      </c>
      <c r="G7" s="1">
        <f t="shared" si="0"/>
        <v>1</v>
      </c>
      <c r="I7" s="16">
        <f t="shared" si="4"/>
        <v>0.33333333333333331</v>
      </c>
      <c r="J7" s="14">
        <f>+IFR!AD7</f>
        <v>1.175917215428034E-3</v>
      </c>
      <c r="K7" s="12">
        <f t="shared" si="1"/>
        <v>0.95</v>
      </c>
      <c r="L7" s="16">
        <f t="shared" si="5"/>
        <v>0.31666666666666665</v>
      </c>
      <c r="M7" s="12">
        <v>1</v>
      </c>
      <c r="N7" s="12">
        <v>1</v>
      </c>
      <c r="P7" s="16">
        <f t="shared" si="6"/>
        <v>0.31666666666666665</v>
      </c>
      <c r="R7" s="13">
        <f t="shared" si="2"/>
        <v>5.4953477542827609E-5</v>
      </c>
      <c r="T7" s="15">
        <f>+R7*(assessment!$J$273*assessment!$E$3)</f>
        <v>491.30932112209263</v>
      </c>
      <c r="V7" s="14">
        <f>+T7/payroll!F7</f>
        <v>1.3768373528229075E-5</v>
      </c>
      <c r="X7" s="15">
        <f>IF(V7&lt;$X$2,T7, +payroll!F7 * $X$2)</f>
        <v>491.30932112209263</v>
      </c>
      <c r="Z7" s="15">
        <f t="shared" si="7"/>
        <v>0</v>
      </c>
      <c r="AB7" s="1">
        <f t="shared" si="3"/>
        <v>1</v>
      </c>
      <c r="AG7" s="17"/>
    </row>
    <row r="8" spans="1:33">
      <c r="A8" s="1" t="s">
        <v>11</v>
      </c>
      <c r="B8" s="1" t="s">
        <v>12</v>
      </c>
      <c r="D8" s="6">
        <v>0</v>
      </c>
      <c r="E8" s="6">
        <v>0</v>
      </c>
      <c r="F8" s="6">
        <v>0</v>
      </c>
      <c r="G8" s="1">
        <f t="shared" si="0"/>
        <v>0</v>
      </c>
      <c r="I8" s="16">
        <f t="shared" si="4"/>
        <v>0</v>
      </c>
      <c r="J8" s="14">
        <f>+IFR!AD8</f>
        <v>0</v>
      </c>
      <c r="K8" s="12">
        <f t="shared" si="1"/>
        <v>0.95</v>
      </c>
      <c r="L8" s="16">
        <f t="shared" si="5"/>
        <v>0</v>
      </c>
      <c r="M8" s="12">
        <v>1</v>
      </c>
      <c r="N8" s="12">
        <v>1</v>
      </c>
      <c r="P8" s="16">
        <f t="shared" si="6"/>
        <v>0</v>
      </c>
      <c r="R8" s="13">
        <f t="shared" si="2"/>
        <v>0</v>
      </c>
      <c r="T8" s="15">
        <f>+R8*(assessment!$J$273*assessment!$E$3)</f>
        <v>0</v>
      </c>
      <c r="V8" s="14">
        <f>+T8/payroll!F8</f>
        <v>0</v>
      </c>
      <c r="X8" s="15">
        <f>IF(V8&lt;$X$2,T8, +payroll!F8 * $X$2)</f>
        <v>0</v>
      </c>
      <c r="Z8" s="15">
        <f t="shared" si="7"/>
        <v>0</v>
      </c>
      <c r="AB8" s="1" t="e">
        <f t="shared" si="3"/>
        <v>#DIV/0!</v>
      </c>
      <c r="AG8" s="17"/>
    </row>
    <row r="9" spans="1:33">
      <c r="A9" s="1" t="s">
        <v>13</v>
      </c>
      <c r="B9" s="1" t="s">
        <v>14</v>
      </c>
      <c r="D9" s="6">
        <v>0</v>
      </c>
      <c r="E9" s="6">
        <v>0</v>
      </c>
      <c r="F9" s="6">
        <v>0</v>
      </c>
      <c r="G9" s="1">
        <f t="shared" si="0"/>
        <v>0</v>
      </c>
      <c r="I9" s="16">
        <f t="shared" si="4"/>
        <v>0</v>
      </c>
      <c r="J9" s="14">
        <f>+IFR!AD9</f>
        <v>0</v>
      </c>
      <c r="K9" s="12">
        <f t="shared" si="1"/>
        <v>0.95</v>
      </c>
      <c r="L9" s="16">
        <f t="shared" si="5"/>
        <v>0</v>
      </c>
      <c r="M9" s="12">
        <v>1</v>
      </c>
      <c r="N9" s="12">
        <v>1</v>
      </c>
      <c r="P9" s="16">
        <f t="shared" si="6"/>
        <v>0</v>
      </c>
      <c r="R9" s="13">
        <f t="shared" si="2"/>
        <v>0</v>
      </c>
      <c r="T9" s="15">
        <f>+R9*(assessment!$J$273*assessment!$E$3)</f>
        <v>0</v>
      </c>
      <c r="V9" s="14">
        <f>+T9/payroll!F9</f>
        <v>0</v>
      </c>
      <c r="X9" s="15">
        <f>IF(V9&lt;$X$2,T9, +payroll!F9 * $X$2)</f>
        <v>0</v>
      </c>
      <c r="Z9" s="15">
        <f t="shared" si="7"/>
        <v>0</v>
      </c>
      <c r="AB9" s="1" t="e">
        <f t="shared" si="3"/>
        <v>#DIV/0!</v>
      </c>
      <c r="AG9" s="17"/>
    </row>
    <row r="10" spans="1:33">
      <c r="A10" s="1" t="s">
        <v>15</v>
      </c>
      <c r="B10" s="1" t="s">
        <v>16</v>
      </c>
      <c r="D10" s="6">
        <v>0</v>
      </c>
      <c r="E10" s="6">
        <v>0</v>
      </c>
      <c r="F10" s="6">
        <v>0</v>
      </c>
      <c r="G10" s="1">
        <f t="shared" si="0"/>
        <v>0</v>
      </c>
      <c r="I10" s="16">
        <f t="shared" si="4"/>
        <v>0</v>
      </c>
      <c r="J10" s="14">
        <f>+IFR!AD10</f>
        <v>0</v>
      </c>
      <c r="K10" s="12">
        <f t="shared" si="1"/>
        <v>0.95</v>
      </c>
      <c r="L10" s="16">
        <f t="shared" si="5"/>
        <v>0</v>
      </c>
      <c r="M10" s="12">
        <v>1</v>
      </c>
      <c r="N10" s="12">
        <v>1</v>
      </c>
      <c r="P10" s="16">
        <f t="shared" si="6"/>
        <v>0</v>
      </c>
      <c r="R10" s="13">
        <f t="shared" si="2"/>
        <v>0</v>
      </c>
      <c r="T10" s="15">
        <f>+R10*(assessment!$J$273*assessment!$E$3)</f>
        <v>0</v>
      </c>
      <c r="V10" s="14">
        <f>+T10/payroll!F10</f>
        <v>0</v>
      </c>
      <c r="X10" s="15">
        <f>IF(V10&lt;$X$2,T10, +payroll!F10 * $X$2)</f>
        <v>0</v>
      </c>
      <c r="Z10" s="15">
        <f t="shared" si="7"/>
        <v>0</v>
      </c>
      <c r="AB10" s="1" t="e">
        <f t="shared" si="3"/>
        <v>#DIV/0!</v>
      </c>
      <c r="AG10" s="17"/>
    </row>
    <row r="11" spans="1:33">
      <c r="A11" s="1" t="s">
        <v>17</v>
      </c>
      <c r="B11" s="1" t="s">
        <v>18</v>
      </c>
      <c r="D11" s="6">
        <v>1</v>
      </c>
      <c r="E11" s="6">
        <v>0</v>
      </c>
      <c r="F11" s="6">
        <v>0</v>
      </c>
      <c r="G11" s="1">
        <f t="shared" si="0"/>
        <v>1</v>
      </c>
      <c r="I11" s="16">
        <f t="shared" si="4"/>
        <v>0.33333333333333331</v>
      </c>
      <c r="J11" s="14">
        <f>+IFR!AD11</f>
        <v>1.6666666666666668E-3</v>
      </c>
      <c r="K11" s="12">
        <f t="shared" si="1"/>
        <v>0.95</v>
      </c>
      <c r="L11" s="16">
        <f t="shared" si="5"/>
        <v>0.31666666666666665</v>
      </c>
      <c r="M11" s="12">
        <v>1</v>
      </c>
      <c r="N11" s="12">
        <v>1</v>
      </c>
      <c r="P11" s="16">
        <f t="shared" si="6"/>
        <v>0.31666666666666665</v>
      </c>
      <c r="R11" s="13">
        <f t="shared" si="2"/>
        <v>5.4953477542827609E-5</v>
      </c>
      <c r="T11" s="15">
        <f>+R11*(assessment!$J$273*assessment!$E$3)</f>
        <v>491.30932112209263</v>
      </c>
      <c r="V11" s="14">
        <f>+T11/payroll!F11</f>
        <v>6.1405846129187791E-5</v>
      </c>
      <c r="X11" s="15">
        <f>IF(V11&lt;$X$2,T11, +payroll!F11 * $X$2)</f>
        <v>491.30932112209263</v>
      </c>
      <c r="Z11" s="15">
        <f t="shared" si="7"/>
        <v>0</v>
      </c>
      <c r="AB11" s="1">
        <f t="shared" si="3"/>
        <v>1</v>
      </c>
      <c r="AG11" s="17"/>
    </row>
    <row r="12" spans="1:33">
      <c r="A12" s="1" t="s">
        <v>19</v>
      </c>
      <c r="B12" s="1" t="s">
        <v>20</v>
      </c>
      <c r="D12" s="6">
        <v>0</v>
      </c>
      <c r="E12" s="6">
        <v>0</v>
      </c>
      <c r="F12" s="6">
        <v>0</v>
      </c>
      <c r="G12" s="1">
        <f t="shared" si="0"/>
        <v>0</v>
      </c>
      <c r="I12" s="16">
        <f t="shared" si="4"/>
        <v>0</v>
      </c>
      <c r="J12" s="14">
        <f>+IFR!AD12</f>
        <v>0</v>
      </c>
      <c r="K12" s="12">
        <f t="shared" si="1"/>
        <v>0.95</v>
      </c>
      <c r="L12" s="16">
        <f t="shared" si="5"/>
        <v>0</v>
      </c>
      <c r="M12" s="12">
        <v>1</v>
      </c>
      <c r="N12" s="12">
        <v>1</v>
      </c>
      <c r="P12" s="16">
        <f t="shared" si="6"/>
        <v>0</v>
      </c>
      <c r="R12" s="13">
        <f t="shared" si="2"/>
        <v>0</v>
      </c>
      <c r="T12" s="15">
        <f>+R12*(assessment!$J$273*assessment!$E$3)</f>
        <v>0</v>
      </c>
      <c r="V12" s="14">
        <f>+T12/payroll!F12</f>
        <v>0</v>
      </c>
      <c r="X12" s="15">
        <f>IF(V12&lt;$X$2,T12, +payroll!F12 * $X$2)</f>
        <v>0</v>
      </c>
      <c r="Z12" s="15">
        <f t="shared" si="7"/>
        <v>0</v>
      </c>
      <c r="AB12" s="1" t="e">
        <f t="shared" si="3"/>
        <v>#DIV/0!</v>
      </c>
      <c r="AG12" s="17"/>
    </row>
    <row r="13" spans="1:33">
      <c r="A13" s="1" t="s">
        <v>21</v>
      </c>
      <c r="B13" s="1" t="s">
        <v>22</v>
      </c>
      <c r="D13" s="6">
        <v>0</v>
      </c>
      <c r="E13" s="6">
        <v>0</v>
      </c>
      <c r="F13" s="6">
        <v>0</v>
      </c>
      <c r="G13" s="1">
        <f t="shared" si="0"/>
        <v>0</v>
      </c>
      <c r="I13" s="16">
        <f t="shared" si="4"/>
        <v>0</v>
      </c>
      <c r="J13" s="14">
        <f>+IFR!AD13</f>
        <v>0</v>
      </c>
      <c r="K13" s="12">
        <f t="shared" si="1"/>
        <v>0.95</v>
      </c>
      <c r="L13" s="16">
        <f t="shared" si="5"/>
        <v>0</v>
      </c>
      <c r="M13" s="12">
        <v>1</v>
      </c>
      <c r="N13" s="12">
        <v>1</v>
      </c>
      <c r="P13" s="16">
        <f t="shared" si="6"/>
        <v>0</v>
      </c>
      <c r="R13" s="13">
        <f t="shared" si="2"/>
        <v>0</v>
      </c>
      <c r="T13" s="15">
        <f>+R13*(assessment!$J$273*assessment!$E$3)</f>
        <v>0</v>
      </c>
      <c r="V13" s="14">
        <f>+T13/payroll!F13</f>
        <v>0</v>
      </c>
      <c r="X13" s="15">
        <f>IF(V13&lt;$X$2,T13, +payroll!F13 * $X$2)</f>
        <v>0</v>
      </c>
      <c r="Z13" s="15">
        <f t="shared" si="7"/>
        <v>0</v>
      </c>
      <c r="AB13" s="1" t="e">
        <f t="shared" si="3"/>
        <v>#DIV/0!</v>
      </c>
      <c r="AG13" s="17"/>
    </row>
    <row r="14" spans="1:33">
      <c r="A14" s="1" t="s">
        <v>23</v>
      </c>
      <c r="B14" s="1" t="s">
        <v>24</v>
      </c>
      <c r="D14" s="6">
        <v>0</v>
      </c>
      <c r="E14" s="6">
        <v>0</v>
      </c>
      <c r="F14" s="6">
        <v>0</v>
      </c>
      <c r="G14" s="1">
        <f t="shared" si="0"/>
        <v>0</v>
      </c>
      <c r="I14" s="16">
        <f t="shared" si="4"/>
        <v>0</v>
      </c>
      <c r="J14" s="14">
        <f>+IFR!AD14</f>
        <v>0</v>
      </c>
      <c r="K14" s="12">
        <f t="shared" si="1"/>
        <v>0.95</v>
      </c>
      <c r="L14" s="16">
        <f t="shared" si="5"/>
        <v>0</v>
      </c>
      <c r="M14" s="12">
        <v>1</v>
      </c>
      <c r="N14" s="12">
        <v>1</v>
      </c>
      <c r="P14" s="16">
        <f t="shared" si="6"/>
        <v>0</v>
      </c>
      <c r="R14" s="13">
        <f t="shared" si="2"/>
        <v>0</v>
      </c>
      <c r="T14" s="15">
        <f>+R14*(assessment!$J$273*assessment!$E$3)</f>
        <v>0</v>
      </c>
      <c r="V14" s="14">
        <f>+T14/payroll!F14</f>
        <v>0</v>
      </c>
      <c r="X14" s="15">
        <f>IF(V14&lt;$X$2,T14, +payroll!F14 * $X$2)</f>
        <v>0</v>
      </c>
      <c r="Z14" s="15">
        <f t="shared" si="7"/>
        <v>0</v>
      </c>
      <c r="AB14" s="1" t="e">
        <f t="shared" si="3"/>
        <v>#DIV/0!</v>
      </c>
      <c r="AG14" s="17"/>
    </row>
    <row r="15" spans="1:33">
      <c r="A15" s="1" t="s">
        <v>25</v>
      </c>
      <c r="B15" s="1" t="s">
        <v>26</v>
      </c>
      <c r="D15" s="6">
        <v>0</v>
      </c>
      <c r="E15" s="6">
        <v>0</v>
      </c>
      <c r="F15" s="6">
        <v>0</v>
      </c>
      <c r="G15" s="1">
        <f t="shared" si="0"/>
        <v>0</v>
      </c>
      <c r="I15" s="16">
        <f t="shared" si="4"/>
        <v>0</v>
      </c>
      <c r="J15" s="14">
        <f>+IFR!AD15</f>
        <v>0</v>
      </c>
      <c r="K15" s="12">
        <f t="shared" si="1"/>
        <v>0.95</v>
      </c>
      <c r="L15" s="16">
        <f t="shared" si="5"/>
        <v>0</v>
      </c>
      <c r="M15" s="12">
        <v>1</v>
      </c>
      <c r="N15" s="12">
        <v>1</v>
      </c>
      <c r="P15" s="16">
        <f t="shared" si="6"/>
        <v>0</v>
      </c>
      <c r="R15" s="13">
        <f t="shared" si="2"/>
        <v>0</v>
      </c>
      <c r="T15" s="15">
        <f>+R15*(assessment!$J$273*assessment!$E$3)</f>
        <v>0</v>
      </c>
      <c r="V15" s="14">
        <f>+T15/payroll!F15</f>
        <v>0</v>
      </c>
      <c r="X15" s="15">
        <f>IF(V15&lt;$X$2,T15, +payroll!F15 * $X$2)</f>
        <v>0</v>
      </c>
      <c r="Z15" s="15">
        <f t="shared" si="7"/>
        <v>0</v>
      </c>
      <c r="AB15" s="1" t="e">
        <f t="shared" si="3"/>
        <v>#DIV/0!</v>
      </c>
      <c r="AG15" s="17"/>
    </row>
    <row r="16" spans="1:33">
      <c r="A16" s="1" t="s">
        <v>531</v>
      </c>
      <c r="B16" s="1" t="s">
        <v>552</v>
      </c>
      <c r="D16" s="6">
        <v>0</v>
      </c>
      <c r="E16" s="6">
        <v>0</v>
      </c>
      <c r="F16" s="6">
        <v>2</v>
      </c>
      <c r="G16" s="1">
        <f t="shared" si="0"/>
        <v>2</v>
      </c>
      <c r="I16" s="16">
        <f t="shared" si="4"/>
        <v>0.66666666666666663</v>
      </c>
      <c r="J16" s="14">
        <f>+IFR!AD16</f>
        <v>0.01</v>
      </c>
      <c r="K16" s="12">
        <f t="shared" si="1"/>
        <v>0.95</v>
      </c>
      <c r="L16" s="16">
        <f t="shared" si="5"/>
        <v>0.6333333333333333</v>
      </c>
      <c r="M16" s="12">
        <v>1</v>
      </c>
      <c r="N16" s="12">
        <v>1</v>
      </c>
      <c r="P16" s="16">
        <f t="shared" si="6"/>
        <v>0.6333333333333333</v>
      </c>
      <c r="R16" s="13">
        <f t="shared" si="2"/>
        <v>1.0990695508565522E-4</v>
      </c>
      <c r="T16" s="15">
        <f>+R16*(assessment!$J$273*assessment!$E$3)</f>
        <v>982.61864224418525</v>
      </c>
      <c r="V16" s="14">
        <f>+T16/payroll!F16</f>
        <v>3.839046056818711E-4</v>
      </c>
      <c r="X16" s="15">
        <f>IF(V16&lt;$X$2,T16, +payroll!F16 * $X$2)</f>
        <v>982.61864224418525</v>
      </c>
      <c r="Z16" s="15">
        <f t="shared" si="7"/>
        <v>0</v>
      </c>
      <c r="AB16" s="1">
        <f t="shared" si="3"/>
        <v>1</v>
      </c>
      <c r="AG16" s="17"/>
    </row>
    <row r="17" spans="1:33">
      <c r="A17" s="1" t="s">
        <v>27</v>
      </c>
      <c r="B17" s="1" t="s">
        <v>501</v>
      </c>
      <c r="D17" s="6">
        <v>0</v>
      </c>
      <c r="E17" s="6">
        <v>0</v>
      </c>
      <c r="F17" s="6">
        <v>0</v>
      </c>
      <c r="G17" s="1">
        <f t="shared" si="0"/>
        <v>0</v>
      </c>
      <c r="I17" s="16">
        <f t="shared" si="4"/>
        <v>0</v>
      </c>
      <c r="J17" s="14">
        <f>+IFR!AD17</f>
        <v>0</v>
      </c>
      <c r="K17" s="12">
        <f t="shared" si="1"/>
        <v>0.95</v>
      </c>
      <c r="L17" s="16">
        <f t="shared" si="5"/>
        <v>0</v>
      </c>
      <c r="M17" s="12">
        <v>1</v>
      </c>
      <c r="N17" s="12">
        <v>1</v>
      </c>
      <c r="P17" s="16">
        <f t="shared" si="6"/>
        <v>0</v>
      </c>
      <c r="R17" s="13">
        <f t="shared" si="2"/>
        <v>0</v>
      </c>
      <c r="T17" s="15">
        <f>+R17*(assessment!$J$273*assessment!$E$3)</f>
        <v>0</v>
      </c>
      <c r="V17" s="14">
        <f>+T17/payroll!F17</f>
        <v>0</v>
      </c>
      <c r="X17" s="15">
        <f>IF(V17&lt;$X$2,T17, +payroll!F17 * $X$2)</f>
        <v>0</v>
      </c>
      <c r="Z17" s="15">
        <f t="shared" si="7"/>
        <v>0</v>
      </c>
      <c r="AB17" s="1" t="e">
        <f t="shared" si="3"/>
        <v>#DIV/0!</v>
      </c>
      <c r="AG17" s="17"/>
    </row>
    <row r="18" spans="1:33">
      <c r="A18" s="1" t="s">
        <v>28</v>
      </c>
      <c r="B18" s="1" t="s">
        <v>502</v>
      </c>
      <c r="D18" s="6">
        <v>1</v>
      </c>
      <c r="E18" s="6">
        <v>0</v>
      </c>
      <c r="F18" s="6">
        <v>1</v>
      </c>
      <c r="G18" s="1">
        <f t="shared" si="0"/>
        <v>2</v>
      </c>
      <c r="I18" s="16">
        <f t="shared" si="4"/>
        <v>0.66666666666666663</v>
      </c>
      <c r="J18" s="14">
        <f>+IFR!AD18</f>
        <v>6.6666666666666671E-3</v>
      </c>
      <c r="K18" s="12">
        <f t="shared" si="1"/>
        <v>0.95</v>
      </c>
      <c r="L18" s="16">
        <f t="shared" si="5"/>
        <v>0.6333333333333333</v>
      </c>
      <c r="M18" s="12">
        <v>1</v>
      </c>
      <c r="N18" s="12">
        <v>1</v>
      </c>
      <c r="P18" s="16">
        <f t="shared" si="6"/>
        <v>0.6333333333333333</v>
      </c>
      <c r="R18" s="13">
        <f t="shared" si="2"/>
        <v>1.0990695508565522E-4</v>
      </c>
      <c r="T18" s="15">
        <f>+R18*(assessment!$J$273*assessment!$E$3)</f>
        <v>982.61864224418525</v>
      </c>
      <c r="V18" s="14">
        <f>+T18/payroll!F18</f>
        <v>2.2813826185071395E-4</v>
      </c>
      <c r="X18" s="15">
        <f>IF(V18&lt;$X$2,T18, +payroll!F18 * $X$2)</f>
        <v>982.61864224418525</v>
      </c>
      <c r="Z18" s="15">
        <f t="shared" si="7"/>
        <v>0</v>
      </c>
      <c r="AB18" s="1">
        <f t="shared" si="3"/>
        <v>1</v>
      </c>
      <c r="AG18" s="17"/>
    </row>
    <row r="19" spans="1:33">
      <c r="A19" s="1" t="s">
        <v>29</v>
      </c>
      <c r="B19" s="1" t="s">
        <v>503</v>
      </c>
      <c r="D19" s="6">
        <v>0</v>
      </c>
      <c r="E19" s="6">
        <v>0</v>
      </c>
      <c r="F19" s="6">
        <v>0</v>
      </c>
      <c r="G19" s="1">
        <f t="shared" si="0"/>
        <v>0</v>
      </c>
      <c r="I19" s="16">
        <f t="shared" si="4"/>
        <v>0</v>
      </c>
      <c r="J19" s="14">
        <f>+IFR!AD19</f>
        <v>0</v>
      </c>
      <c r="K19" s="12">
        <f t="shared" si="1"/>
        <v>0.95</v>
      </c>
      <c r="L19" s="16">
        <f t="shared" si="5"/>
        <v>0</v>
      </c>
      <c r="M19" s="12">
        <v>1</v>
      </c>
      <c r="N19" s="12">
        <v>1</v>
      </c>
      <c r="P19" s="16">
        <f t="shared" si="6"/>
        <v>0</v>
      </c>
      <c r="R19" s="13">
        <f t="shared" si="2"/>
        <v>0</v>
      </c>
      <c r="T19" s="15">
        <f>+R19*(assessment!$J$273*assessment!$E$3)</f>
        <v>0</v>
      </c>
      <c r="V19" s="14">
        <f>+T19/payroll!F19</f>
        <v>0</v>
      </c>
      <c r="X19" s="15">
        <f>IF(V19&lt;$X$2,T19, +payroll!F19 * $X$2)</f>
        <v>0</v>
      </c>
      <c r="Z19" s="15">
        <f t="shared" si="7"/>
        <v>0</v>
      </c>
      <c r="AB19" s="1" t="e">
        <f t="shared" si="3"/>
        <v>#DIV/0!</v>
      </c>
      <c r="AG19" s="17"/>
    </row>
    <row r="20" spans="1:33">
      <c r="A20" s="1" t="s">
        <v>30</v>
      </c>
      <c r="B20" s="1" t="s">
        <v>504</v>
      </c>
      <c r="D20" s="6">
        <v>0</v>
      </c>
      <c r="E20" s="6">
        <v>0</v>
      </c>
      <c r="F20" s="6">
        <v>0</v>
      </c>
      <c r="G20" s="1">
        <f t="shared" si="0"/>
        <v>0</v>
      </c>
      <c r="I20" s="16">
        <f t="shared" si="4"/>
        <v>0</v>
      </c>
      <c r="J20" s="14">
        <f>+IFR!AD20</f>
        <v>0</v>
      </c>
      <c r="K20" s="12">
        <f t="shared" si="1"/>
        <v>0.95</v>
      </c>
      <c r="L20" s="16">
        <f t="shared" si="5"/>
        <v>0</v>
      </c>
      <c r="M20" s="12">
        <v>1</v>
      </c>
      <c r="N20" s="12">
        <v>1</v>
      </c>
      <c r="P20" s="16">
        <f t="shared" si="6"/>
        <v>0</v>
      </c>
      <c r="R20" s="13">
        <f t="shared" si="2"/>
        <v>0</v>
      </c>
      <c r="T20" s="15">
        <f>+R20*(assessment!$J$273*assessment!$E$3)</f>
        <v>0</v>
      </c>
      <c r="V20" s="14">
        <f>+T20/payroll!F20</f>
        <v>0</v>
      </c>
      <c r="X20" s="15">
        <f>IF(V20&lt;$X$2,T20, +payroll!F20 * $X$2)</f>
        <v>0</v>
      </c>
      <c r="Z20" s="15">
        <f t="shared" si="7"/>
        <v>0</v>
      </c>
      <c r="AB20" s="1" t="e">
        <f t="shared" si="3"/>
        <v>#DIV/0!</v>
      </c>
      <c r="AG20" s="17"/>
    </row>
    <row r="21" spans="1:33">
      <c r="A21" s="1" t="s">
        <v>31</v>
      </c>
      <c r="B21" s="1" t="s">
        <v>505</v>
      </c>
      <c r="D21" s="6">
        <v>0</v>
      </c>
      <c r="E21" s="6">
        <v>0</v>
      </c>
      <c r="F21" s="6">
        <v>0</v>
      </c>
      <c r="G21" s="1">
        <f t="shared" si="0"/>
        <v>0</v>
      </c>
      <c r="I21" s="16">
        <f t="shared" si="4"/>
        <v>0</v>
      </c>
      <c r="J21" s="14">
        <f>+IFR!AD21</f>
        <v>0</v>
      </c>
      <c r="K21" s="12">
        <f t="shared" si="1"/>
        <v>0.95</v>
      </c>
      <c r="L21" s="16">
        <f t="shared" si="5"/>
        <v>0</v>
      </c>
      <c r="M21" s="12">
        <v>1</v>
      </c>
      <c r="N21" s="12">
        <v>1</v>
      </c>
      <c r="P21" s="16">
        <f t="shared" si="6"/>
        <v>0</v>
      </c>
      <c r="R21" s="13">
        <f t="shared" si="2"/>
        <v>0</v>
      </c>
      <c r="T21" s="15">
        <f>+R21*(assessment!$J$273*assessment!$E$3)</f>
        <v>0</v>
      </c>
      <c r="V21" s="14">
        <f>+T21/payroll!F21</f>
        <v>0</v>
      </c>
      <c r="X21" s="15">
        <f>IF(V21&lt;$X$2,T21, +payroll!F21 * $X$2)</f>
        <v>0</v>
      </c>
      <c r="Z21" s="15">
        <f t="shared" si="7"/>
        <v>0</v>
      </c>
      <c r="AB21" s="1" t="e">
        <f t="shared" si="3"/>
        <v>#DIV/0!</v>
      </c>
      <c r="AG21" s="17"/>
    </row>
    <row r="22" spans="1:33">
      <c r="A22" s="1" t="s">
        <v>32</v>
      </c>
      <c r="B22" s="1" t="s">
        <v>506</v>
      </c>
      <c r="D22" s="6">
        <v>0</v>
      </c>
      <c r="E22" s="6">
        <v>0</v>
      </c>
      <c r="F22" s="6">
        <v>0</v>
      </c>
      <c r="G22" s="1">
        <f t="shared" si="0"/>
        <v>0</v>
      </c>
      <c r="I22" s="16">
        <f t="shared" si="4"/>
        <v>0</v>
      </c>
      <c r="J22" s="14">
        <f>+IFR!AD22</f>
        <v>0</v>
      </c>
      <c r="K22" s="12">
        <f t="shared" si="1"/>
        <v>0.95</v>
      </c>
      <c r="L22" s="16">
        <f t="shared" si="5"/>
        <v>0</v>
      </c>
      <c r="M22" s="12">
        <v>1</v>
      </c>
      <c r="N22" s="12">
        <v>1</v>
      </c>
      <c r="P22" s="16">
        <f t="shared" si="6"/>
        <v>0</v>
      </c>
      <c r="R22" s="13">
        <f t="shared" si="2"/>
        <v>0</v>
      </c>
      <c r="T22" s="15">
        <f>+R22*(assessment!$J$273*assessment!$E$3)</f>
        <v>0</v>
      </c>
      <c r="V22" s="14">
        <f>+T22/payroll!F22</f>
        <v>0</v>
      </c>
      <c r="X22" s="15">
        <f>IF(V22&lt;$X$2,T22, +payroll!F22 * $X$2)</f>
        <v>0</v>
      </c>
      <c r="Z22" s="15">
        <f t="shared" si="7"/>
        <v>0</v>
      </c>
      <c r="AB22" s="1" t="e">
        <f t="shared" si="3"/>
        <v>#DIV/0!</v>
      </c>
      <c r="AG22" s="17"/>
    </row>
    <row r="23" spans="1:33">
      <c r="A23" s="1" t="s">
        <v>33</v>
      </c>
      <c r="B23" s="1" t="s">
        <v>507</v>
      </c>
      <c r="D23" s="6">
        <v>0</v>
      </c>
      <c r="E23" s="6">
        <v>0</v>
      </c>
      <c r="F23" s="6">
        <v>0</v>
      </c>
      <c r="G23" s="1">
        <f t="shared" si="0"/>
        <v>0</v>
      </c>
      <c r="I23" s="16">
        <f t="shared" si="4"/>
        <v>0</v>
      </c>
      <c r="J23" s="14">
        <f>+IFR!AD23</f>
        <v>0</v>
      </c>
      <c r="K23" s="12">
        <f t="shared" si="1"/>
        <v>0.95</v>
      </c>
      <c r="L23" s="16">
        <f t="shared" si="5"/>
        <v>0</v>
      </c>
      <c r="M23" s="12">
        <v>1</v>
      </c>
      <c r="N23" s="12">
        <v>1</v>
      </c>
      <c r="P23" s="16">
        <f t="shared" si="6"/>
        <v>0</v>
      </c>
      <c r="R23" s="13">
        <f t="shared" si="2"/>
        <v>0</v>
      </c>
      <c r="T23" s="15">
        <f>+R23*(assessment!$J$273*assessment!$E$3)</f>
        <v>0</v>
      </c>
      <c r="V23" s="14">
        <f>+T23/payroll!F23</f>
        <v>0</v>
      </c>
      <c r="X23" s="15">
        <f>IF(V23&lt;$X$2,T23, +payroll!F23 * $X$2)</f>
        <v>0</v>
      </c>
      <c r="Z23" s="15">
        <f t="shared" si="7"/>
        <v>0</v>
      </c>
      <c r="AB23" s="1" t="e">
        <f t="shared" si="3"/>
        <v>#DIV/0!</v>
      </c>
      <c r="AG23" s="17"/>
    </row>
    <row r="24" spans="1:33">
      <c r="A24" s="1" t="s">
        <v>34</v>
      </c>
      <c r="B24" s="1" t="s">
        <v>508</v>
      </c>
      <c r="D24" s="6">
        <v>0</v>
      </c>
      <c r="E24" s="6">
        <v>0</v>
      </c>
      <c r="F24" s="6">
        <v>0</v>
      </c>
      <c r="G24" s="1">
        <f t="shared" si="0"/>
        <v>0</v>
      </c>
      <c r="I24" s="16">
        <f t="shared" si="4"/>
        <v>0</v>
      </c>
      <c r="J24" s="14">
        <f>+IFR!AD24</f>
        <v>0</v>
      </c>
      <c r="K24" s="12">
        <f t="shared" si="1"/>
        <v>0.95</v>
      </c>
      <c r="L24" s="16">
        <f t="shared" si="5"/>
        <v>0</v>
      </c>
      <c r="M24" s="12">
        <v>1</v>
      </c>
      <c r="N24" s="12">
        <v>1</v>
      </c>
      <c r="P24" s="16">
        <f t="shared" si="6"/>
        <v>0</v>
      </c>
      <c r="R24" s="13">
        <f t="shared" si="2"/>
        <v>0</v>
      </c>
      <c r="T24" s="15">
        <f>+R24*(assessment!$J$273*assessment!$E$3)</f>
        <v>0</v>
      </c>
      <c r="V24" s="14">
        <f>+T24/payroll!F24</f>
        <v>0</v>
      </c>
      <c r="X24" s="15">
        <f>IF(V24&lt;$X$2,T24, +payroll!F24 * $X$2)</f>
        <v>0</v>
      </c>
      <c r="Z24" s="15">
        <f t="shared" si="7"/>
        <v>0</v>
      </c>
      <c r="AB24" s="1" t="e">
        <f t="shared" si="3"/>
        <v>#DIV/0!</v>
      </c>
      <c r="AG24" s="17"/>
    </row>
    <row r="25" spans="1:33">
      <c r="A25" s="1" t="s">
        <v>35</v>
      </c>
      <c r="B25" s="1" t="s">
        <v>509</v>
      </c>
      <c r="D25" s="6">
        <v>1</v>
      </c>
      <c r="E25" s="6">
        <v>0</v>
      </c>
      <c r="F25" s="6">
        <v>0</v>
      </c>
      <c r="G25" s="1">
        <f t="shared" si="0"/>
        <v>1</v>
      </c>
      <c r="I25" s="16">
        <f t="shared" si="4"/>
        <v>0.33333333333333331</v>
      </c>
      <c r="J25" s="14">
        <f>+IFR!AD25</f>
        <v>1.6666666666666668E-3</v>
      </c>
      <c r="K25" s="12">
        <f t="shared" si="1"/>
        <v>0.95</v>
      </c>
      <c r="L25" s="16">
        <f t="shared" si="5"/>
        <v>0.31666666666666665</v>
      </c>
      <c r="M25" s="12">
        <v>1</v>
      </c>
      <c r="N25" s="12">
        <v>1</v>
      </c>
      <c r="P25" s="16">
        <f t="shared" si="6"/>
        <v>0.31666666666666665</v>
      </c>
      <c r="R25" s="13">
        <f t="shared" si="2"/>
        <v>5.4953477542827609E-5</v>
      </c>
      <c r="T25" s="15">
        <f>+R25*(assessment!$J$273*assessment!$E$3)</f>
        <v>491.30932112209263</v>
      </c>
      <c r="V25" s="14">
        <f>+T25/payroll!F25</f>
        <v>2.4279417671913174E-4</v>
      </c>
      <c r="X25" s="15">
        <f>IF(V25&lt;$X$2,T25, +payroll!F25 * $X$2)</f>
        <v>491.30932112209263</v>
      </c>
      <c r="Z25" s="15">
        <f t="shared" si="7"/>
        <v>0</v>
      </c>
      <c r="AB25" s="1">
        <f t="shared" si="3"/>
        <v>1</v>
      </c>
      <c r="AG25" s="17"/>
    </row>
    <row r="26" spans="1:33">
      <c r="A26" s="1" t="s">
        <v>36</v>
      </c>
      <c r="B26" s="1" t="s">
        <v>510</v>
      </c>
      <c r="D26" s="6">
        <v>0</v>
      </c>
      <c r="E26" s="6">
        <v>0</v>
      </c>
      <c r="F26" s="6">
        <v>1</v>
      </c>
      <c r="G26" s="1">
        <f t="shared" si="0"/>
        <v>1</v>
      </c>
      <c r="I26" s="16">
        <f t="shared" si="4"/>
        <v>0.33333333333333331</v>
      </c>
      <c r="J26" s="14">
        <f>+IFR!AD26</f>
        <v>5.0000000000000001E-3</v>
      </c>
      <c r="K26" s="12">
        <f t="shared" si="1"/>
        <v>0.95</v>
      </c>
      <c r="L26" s="16">
        <f t="shared" si="5"/>
        <v>0.31666666666666665</v>
      </c>
      <c r="M26" s="12">
        <v>1</v>
      </c>
      <c r="N26" s="12">
        <v>1</v>
      </c>
      <c r="P26" s="16">
        <f t="shared" si="6"/>
        <v>0.31666666666666665</v>
      </c>
      <c r="R26" s="13">
        <f t="shared" si="2"/>
        <v>5.4953477542827609E-5</v>
      </c>
      <c r="T26" s="15">
        <f>+R26*(assessment!$J$273*assessment!$E$3)</f>
        <v>491.30932112209263</v>
      </c>
      <c r="V26" s="14">
        <f>+T26/payroll!F26</f>
        <v>2.7768490642009262E-4</v>
      </c>
      <c r="X26" s="15">
        <f>IF(V26&lt;$X$2,T26, +payroll!F26 * $X$2)</f>
        <v>491.30932112209263</v>
      </c>
      <c r="Z26" s="15">
        <f t="shared" si="7"/>
        <v>0</v>
      </c>
      <c r="AB26" s="1">
        <f t="shared" si="3"/>
        <v>1</v>
      </c>
      <c r="AG26" s="17"/>
    </row>
    <row r="27" spans="1:33">
      <c r="A27" s="1" t="s">
        <v>37</v>
      </c>
      <c r="B27" s="1" t="s">
        <v>511</v>
      </c>
      <c r="D27" s="6">
        <v>0</v>
      </c>
      <c r="E27" s="6">
        <v>0</v>
      </c>
      <c r="F27" s="6">
        <v>0</v>
      </c>
      <c r="G27" s="1">
        <f t="shared" si="0"/>
        <v>0</v>
      </c>
      <c r="I27" s="16">
        <f t="shared" si="4"/>
        <v>0</v>
      </c>
      <c r="J27" s="14">
        <f>+IFR!AD27</f>
        <v>0</v>
      </c>
      <c r="K27" s="12">
        <f t="shared" si="1"/>
        <v>0.95</v>
      </c>
      <c r="L27" s="16">
        <f t="shared" si="5"/>
        <v>0</v>
      </c>
      <c r="M27" s="12">
        <v>1</v>
      </c>
      <c r="N27" s="12">
        <v>1</v>
      </c>
      <c r="P27" s="16">
        <f t="shared" si="6"/>
        <v>0</v>
      </c>
      <c r="R27" s="13">
        <f t="shared" si="2"/>
        <v>0</v>
      </c>
      <c r="T27" s="15">
        <f>+R27*(assessment!$J$273*assessment!$E$3)</f>
        <v>0</v>
      </c>
      <c r="V27" s="14">
        <f>+T27/payroll!F27</f>
        <v>0</v>
      </c>
      <c r="X27" s="15">
        <f>IF(V27&lt;$X$2,T27, +payroll!F27 * $X$2)</f>
        <v>0</v>
      </c>
      <c r="Z27" s="15">
        <f t="shared" si="7"/>
        <v>0</v>
      </c>
      <c r="AB27" s="1" t="e">
        <f t="shared" si="3"/>
        <v>#DIV/0!</v>
      </c>
      <c r="AG27" s="17"/>
    </row>
    <row r="28" spans="1:33">
      <c r="A28" s="1" t="s">
        <v>38</v>
      </c>
      <c r="B28" s="1" t="s">
        <v>512</v>
      </c>
      <c r="D28" s="6">
        <v>0</v>
      </c>
      <c r="E28" s="6">
        <v>0</v>
      </c>
      <c r="F28" s="6">
        <v>0</v>
      </c>
      <c r="G28" s="1">
        <f t="shared" si="0"/>
        <v>0</v>
      </c>
      <c r="I28" s="16">
        <f t="shared" si="4"/>
        <v>0</v>
      </c>
      <c r="J28" s="14">
        <f>+IFR!AD28</f>
        <v>0</v>
      </c>
      <c r="K28" s="12">
        <f t="shared" si="1"/>
        <v>0.95</v>
      </c>
      <c r="L28" s="16">
        <f t="shared" si="5"/>
        <v>0</v>
      </c>
      <c r="M28" s="12">
        <v>1</v>
      </c>
      <c r="N28" s="12">
        <v>1</v>
      </c>
      <c r="P28" s="16">
        <f t="shared" si="6"/>
        <v>0</v>
      </c>
      <c r="R28" s="13">
        <f t="shared" si="2"/>
        <v>0</v>
      </c>
      <c r="T28" s="15">
        <f>+R28*(assessment!$J$273*assessment!$E$3)</f>
        <v>0</v>
      </c>
      <c r="V28" s="14">
        <f>+T28/payroll!F28</f>
        <v>0</v>
      </c>
      <c r="X28" s="15">
        <f>IF(V28&lt;$X$2,T28, +payroll!F28 * $X$2)</f>
        <v>0</v>
      </c>
      <c r="Z28" s="15">
        <f t="shared" si="7"/>
        <v>0</v>
      </c>
      <c r="AB28" s="1" t="e">
        <f t="shared" si="3"/>
        <v>#DIV/0!</v>
      </c>
      <c r="AG28" s="17"/>
    </row>
    <row r="29" spans="1:33">
      <c r="A29" s="1" t="s">
        <v>39</v>
      </c>
      <c r="B29" s="1" t="s">
        <v>513</v>
      </c>
      <c r="D29" s="6">
        <v>0</v>
      </c>
      <c r="E29" s="6">
        <v>0</v>
      </c>
      <c r="F29" s="6">
        <v>0</v>
      </c>
      <c r="G29" s="1">
        <f t="shared" si="0"/>
        <v>0</v>
      </c>
      <c r="I29" s="16">
        <f t="shared" si="4"/>
        <v>0</v>
      </c>
      <c r="J29" s="14">
        <f>+IFR!AD29</f>
        <v>0</v>
      </c>
      <c r="K29" s="12">
        <f t="shared" si="1"/>
        <v>0.95</v>
      </c>
      <c r="L29" s="16">
        <f t="shared" si="5"/>
        <v>0</v>
      </c>
      <c r="M29" s="12">
        <v>1</v>
      </c>
      <c r="N29" s="12">
        <v>1</v>
      </c>
      <c r="P29" s="16">
        <f t="shared" si="6"/>
        <v>0</v>
      </c>
      <c r="R29" s="13">
        <f t="shared" si="2"/>
        <v>0</v>
      </c>
      <c r="T29" s="15">
        <f>+R29*(assessment!$J$273*assessment!$E$3)</f>
        <v>0</v>
      </c>
      <c r="V29" s="14">
        <f>+T29/payroll!F29</f>
        <v>0</v>
      </c>
      <c r="X29" s="15">
        <f>IF(V29&lt;$X$2,T29, +payroll!F29 * $X$2)</f>
        <v>0</v>
      </c>
      <c r="Z29" s="15">
        <f t="shared" si="7"/>
        <v>0</v>
      </c>
      <c r="AB29" s="1" t="e">
        <f t="shared" si="3"/>
        <v>#DIV/0!</v>
      </c>
      <c r="AG29" s="17"/>
    </row>
    <row r="30" spans="1:33">
      <c r="A30" s="1" t="s">
        <v>40</v>
      </c>
      <c r="B30" s="1" t="s">
        <v>514</v>
      </c>
      <c r="D30" s="6">
        <v>0</v>
      </c>
      <c r="E30" s="6">
        <v>0</v>
      </c>
      <c r="F30" s="6">
        <v>0</v>
      </c>
      <c r="G30" s="1">
        <f t="shared" si="0"/>
        <v>0</v>
      </c>
      <c r="I30" s="16">
        <f t="shared" si="4"/>
        <v>0</v>
      </c>
      <c r="J30" s="14">
        <f>+IFR!AD30</f>
        <v>0</v>
      </c>
      <c r="K30" s="12">
        <f t="shared" si="1"/>
        <v>0.95</v>
      </c>
      <c r="L30" s="16">
        <f t="shared" si="5"/>
        <v>0</v>
      </c>
      <c r="M30" s="12">
        <v>1</v>
      </c>
      <c r="N30" s="12">
        <v>1</v>
      </c>
      <c r="P30" s="16">
        <f t="shared" si="6"/>
        <v>0</v>
      </c>
      <c r="R30" s="13">
        <f t="shared" si="2"/>
        <v>0</v>
      </c>
      <c r="T30" s="15">
        <f>+R30*(assessment!$J$273*assessment!$E$3)</f>
        <v>0</v>
      </c>
      <c r="V30" s="14">
        <f>+T30/payroll!F30</f>
        <v>0</v>
      </c>
      <c r="X30" s="15">
        <f>IF(V30&lt;$X$2,T30, +payroll!F30 * $X$2)</f>
        <v>0</v>
      </c>
      <c r="Z30" s="15">
        <f t="shared" si="7"/>
        <v>0</v>
      </c>
      <c r="AB30" s="1" t="e">
        <f t="shared" si="3"/>
        <v>#DIV/0!</v>
      </c>
      <c r="AG30" s="17"/>
    </row>
    <row r="31" spans="1:33">
      <c r="A31" s="1" t="s">
        <v>586</v>
      </c>
      <c r="B31" s="1" t="s">
        <v>587</v>
      </c>
      <c r="D31" s="6">
        <v>0</v>
      </c>
      <c r="E31" s="6">
        <v>0</v>
      </c>
      <c r="F31" s="6">
        <v>0</v>
      </c>
      <c r="G31" s="1">
        <f t="shared" si="0"/>
        <v>0</v>
      </c>
      <c r="I31" s="16">
        <f t="shared" si="4"/>
        <v>0</v>
      </c>
      <c r="J31" s="14">
        <f>+IFR!AD31</f>
        <v>0</v>
      </c>
      <c r="K31" s="12">
        <f t="shared" si="1"/>
        <v>0.95</v>
      </c>
      <c r="L31" s="16">
        <f t="shared" si="5"/>
        <v>0</v>
      </c>
      <c r="M31" s="12">
        <v>1</v>
      </c>
      <c r="N31" s="12"/>
      <c r="P31" s="16">
        <f t="shared" si="6"/>
        <v>0</v>
      </c>
      <c r="R31" s="13">
        <f t="shared" si="2"/>
        <v>0</v>
      </c>
      <c r="T31" s="15">
        <f>+R31*(assessment!$J$273*assessment!$E$3)</f>
        <v>0</v>
      </c>
      <c r="V31" s="14">
        <f>+T31/payroll!F31</f>
        <v>0</v>
      </c>
      <c r="X31" s="15">
        <f>IF(V31&lt;$X$2,T31, +payroll!F31 * $X$2)</f>
        <v>0</v>
      </c>
      <c r="Z31" s="15">
        <f t="shared" si="7"/>
        <v>0</v>
      </c>
      <c r="AG31" s="17"/>
    </row>
    <row r="32" spans="1:33">
      <c r="A32" s="1" t="s">
        <v>41</v>
      </c>
      <c r="B32" s="1" t="s">
        <v>515</v>
      </c>
      <c r="D32" s="6">
        <v>0</v>
      </c>
      <c r="E32" s="6">
        <v>0</v>
      </c>
      <c r="F32" s="6">
        <v>0</v>
      </c>
      <c r="G32" s="1">
        <f t="shared" si="0"/>
        <v>0</v>
      </c>
      <c r="I32" s="16">
        <f t="shared" si="4"/>
        <v>0</v>
      </c>
      <c r="J32" s="14">
        <f>+IFR!AD32</f>
        <v>0</v>
      </c>
      <c r="K32" s="12">
        <f t="shared" si="1"/>
        <v>0.95</v>
      </c>
      <c r="L32" s="16">
        <f t="shared" si="5"/>
        <v>0</v>
      </c>
      <c r="M32" s="12">
        <v>1</v>
      </c>
      <c r="N32" s="12">
        <v>1</v>
      </c>
      <c r="P32" s="16">
        <f t="shared" si="6"/>
        <v>0</v>
      </c>
      <c r="R32" s="13">
        <f t="shared" si="2"/>
        <v>0</v>
      </c>
      <c r="T32" s="15">
        <f>+R32*(assessment!$J$273*assessment!$E$3)</f>
        <v>0</v>
      </c>
      <c r="V32" s="14">
        <f>+T32/payroll!F32</f>
        <v>0</v>
      </c>
      <c r="X32" s="15">
        <f>IF(V32&lt;$X$2,T32, +payroll!F32 * $X$2)</f>
        <v>0</v>
      </c>
      <c r="Z32" s="15">
        <f t="shared" si="7"/>
        <v>0</v>
      </c>
      <c r="AB32" s="1" t="e">
        <f t="shared" si="3"/>
        <v>#DIV/0!</v>
      </c>
      <c r="AG32" s="17"/>
    </row>
    <row r="33" spans="1:33">
      <c r="A33" s="1" t="s">
        <v>42</v>
      </c>
      <c r="B33" s="1" t="s">
        <v>43</v>
      </c>
      <c r="D33" s="6">
        <v>0</v>
      </c>
      <c r="E33" s="6">
        <v>0</v>
      </c>
      <c r="F33" s="6">
        <v>0</v>
      </c>
      <c r="G33" s="1">
        <f t="shared" si="0"/>
        <v>0</v>
      </c>
      <c r="I33" s="16">
        <f t="shared" si="4"/>
        <v>0</v>
      </c>
      <c r="J33" s="14">
        <f>+IFR!AD33</f>
        <v>0</v>
      </c>
      <c r="K33" s="12">
        <f t="shared" si="1"/>
        <v>0.95</v>
      </c>
      <c r="L33" s="16">
        <f t="shared" si="5"/>
        <v>0</v>
      </c>
      <c r="M33" s="12">
        <v>1</v>
      </c>
      <c r="N33" s="12">
        <v>1</v>
      </c>
      <c r="P33" s="16">
        <f t="shared" si="6"/>
        <v>0</v>
      </c>
      <c r="R33" s="13">
        <f t="shared" si="2"/>
        <v>0</v>
      </c>
      <c r="T33" s="15">
        <f>+R33*(assessment!$J$273*assessment!$E$3)</f>
        <v>0</v>
      </c>
      <c r="V33" s="14">
        <f>+T33/payroll!F33</f>
        <v>0</v>
      </c>
      <c r="X33" s="15">
        <f>IF(V33&lt;$X$2,T33, +payroll!F33 * $X$2)</f>
        <v>0</v>
      </c>
      <c r="Z33" s="15">
        <f t="shared" si="7"/>
        <v>0</v>
      </c>
      <c r="AB33" s="1" t="e">
        <f t="shared" si="3"/>
        <v>#DIV/0!</v>
      </c>
      <c r="AG33" s="17"/>
    </row>
    <row r="34" spans="1:33">
      <c r="A34" s="1" t="s">
        <v>44</v>
      </c>
      <c r="B34" s="1" t="s">
        <v>45</v>
      </c>
      <c r="D34" s="6">
        <v>0</v>
      </c>
      <c r="E34" s="6">
        <v>0</v>
      </c>
      <c r="F34" s="6">
        <v>0</v>
      </c>
      <c r="G34" s="1">
        <f t="shared" si="0"/>
        <v>0</v>
      </c>
      <c r="I34" s="16">
        <f t="shared" si="4"/>
        <v>0</v>
      </c>
      <c r="J34" s="14">
        <f>+IFR!AD34</f>
        <v>0</v>
      </c>
      <c r="K34" s="12">
        <f t="shared" si="1"/>
        <v>0.95</v>
      </c>
      <c r="L34" s="16">
        <f t="shared" si="5"/>
        <v>0</v>
      </c>
      <c r="M34" s="12">
        <v>1</v>
      </c>
      <c r="N34" s="12">
        <v>1</v>
      </c>
      <c r="P34" s="16">
        <f t="shared" si="6"/>
        <v>0</v>
      </c>
      <c r="R34" s="13">
        <f t="shared" si="2"/>
        <v>0</v>
      </c>
      <c r="T34" s="15">
        <f>+R34*(assessment!$J$273*assessment!$E$3)</f>
        <v>0</v>
      </c>
      <c r="V34" s="14">
        <f>+T34/payroll!F34</f>
        <v>0</v>
      </c>
      <c r="X34" s="15">
        <f>IF(V34&lt;$X$2,T34, +payroll!F34 * $X$2)</f>
        <v>0</v>
      </c>
      <c r="Z34" s="15">
        <f t="shared" si="7"/>
        <v>0</v>
      </c>
      <c r="AB34" s="1" t="e">
        <f t="shared" si="3"/>
        <v>#DIV/0!</v>
      </c>
      <c r="AG34" s="17"/>
    </row>
    <row r="35" spans="1:33">
      <c r="A35" s="1" t="s">
        <v>46</v>
      </c>
      <c r="B35" s="1" t="s">
        <v>47</v>
      </c>
      <c r="D35" s="6">
        <v>0</v>
      </c>
      <c r="E35" s="6">
        <v>0</v>
      </c>
      <c r="F35" s="6">
        <v>3</v>
      </c>
      <c r="G35" s="1">
        <f t="shared" si="0"/>
        <v>3</v>
      </c>
      <c r="I35" s="16">
        <f t="shared" si="4"/>
        <v>1</v>
      </c>
      <c r="J35" s="14">
        <f>+IFR!AD35</f>
        <v>4.6853037638606909E-3</v>
      </c>
      <c r="K35" s="12">
        <f t="shared" si="1"/>
        <v>0.95</v>
      </c>
      <c r="L35" s="16">
        <f t="shared" si="5"/>
        <v>0.95</v>
      </c>
      <c r="M35" s="12">
        <v>1</v>
      </c>
      <c r="N35" s="12">
        <v>1</v>
      </c>
      <c r="P35" s="16">
        <f t="shared" si="6"/>
        <v>0.95</v>
      </c>
      <c r="R35" s="13">
        <f t="shared" si="2"/>
        <v>1.6486043262848283E-4</v>
      </c>
      <c r="T35" s="15">
        <f>+R35*(assessment!$J$273*assessment!$E$3)</f>
        <v>1473.9279633662779</v>
      </c>
      <c r="V35" s="14">
        <f>+T35/payroll!F35</f>
        <v>5.0975520719356847E-5</v>
      </c>
      <c r="X35" s="15">
        <f>IF(V35&lt;$X$2,T35, +payroll!F35 * $X$2)</f>
        <v>1473.9279633662779</v>
      </c>
      <c r="Z35" s="15">
        <f t="shared" si="7"/>
        <v>0</v>
      </c>
      <c r="AB35" s="1">
        <f t="shared" si="3"/>
        <v>1</v>
      </c>
      <c r="AG35" s="17"/>
    </row>
    <row r="36" spans="1:33">
      <c r="A36" s="1" t="s">
        <v>48</v>
      </c>
      <c r="B36" s="1" t="s">
        <v>49</v>
      </c>
      <c r="D36" s="6">
        <v>8</v>
      </c>
      <c r="E36" s="6">
        <v>16</v>
      </c>
      <c r="F36" s="6">
        <v>10</v>
      </c>
      <c r="G36" s="1">
        <f t="shared" si="0"/>
        <v>34</v>
      </c>
      <c r="I36" s="16">
        <f t="shared" si="4"/>
        <v>11.333333333333334</v>
      </c>
      <c r="J36" s="14">
        <f>+IFR!AD36</f>
        <v>2.8151540586863768E-3</v>
      </c>
      <c r="K36" s="12">
        <f t="shared" si="1"/>
        <v>0.95</v>
      </c>
      <c r="L36" s="16">
        <f t="shared" si="5"/>
        <v>10.766666666666667</v>
      </c>
      <c r="M36" s="12">
        <v>1</v>
      </c>
      <c r="N36" s="12">
        <v>1</v>
      </c>
      <c r="P36" s="16">
        <f t="shared" si="6"/>
        <v>10.766666666666667</v>
      </c>
      <c r="R36" s="13">
        <f t="shared" si="2"/>
        <v>1.8684182364561389E-3</v>
      </c>
      <c r="T36" s="15">
        <f>+R36*(assessment!$J$273*assessment!$E$3)</f>
        <v>16704.516918151152</v>
      </c>
      <c r="V36" s="14">
        <f>+T36/payroll!F36</f>
        <v>5.7185896597299282E-5</v>
      </c>
      <c r="X36" s="15">
        <f>IF(V36&lt;$X$2,T36, +payroll!F36 * $X$2)</f>
        <v>16704.516918151152</v>
      </c>
      <c r="Z36" s="15">
        <f t="shared" si="7"/>
        <v>0</v>
      </c>
      <c r="AB36" s="1">
        <f t="shared" si="3"/>
        <v>1</v>
      </c>
      <c r="AG36" s="17"/>
    </row>
    <row r="37" spans="1:33">
      <c r="A37" s="1" t="s">
        <v>50</v>
      </c>
      <c r="B37" s="1" t="s">
        <v>485</v>
      </c>
      <c r="D37" s="6">
        <v>14</v>
      </c>
      <c r="E37" s="6">
        <v>5</v>
      </c>
      <c r="F37" s="6">
        <v>13</v>
      </c>
      <c r="G37" s="1">
        <f t="shared" si="0"/>
        <v>32</v>
      </c>
      <c r="I37" s="16">
        <f t="shared" si="4"/>
        <v>10.666666666666666</v>
      </c>
      <c r="J37" s="14">
        <f>+IFR!AD37</f>
        <v>2.4399681695213837E-2</v>
      </c>
      <c r="K37" s="12">
        <f t="shared" ref="K37:K56" si="8">IF(+J37&lt;$E$268,$I$268,IF(J37&gt;$E$270,$I$270,$I$269))</f>
        <v>0.95</v>
      </c>
      <c r="L37" s="16">
        <f t="shared" si="5"/>
        <v>10.133333333333333</v>
      </c>
      <c r="M37" s="12">
        <v>1</v>
      </c>
      <c r="N37" s="12">
        <v>1</v>
      </c>
      <c r="P37" s="16">
        <f t="shared" si="6"/>
        <v>10.133333333333333</v>
      </c>
      <c r="R37" s="13">
        <f t="shared" ref="R37:R56" si="9">+P37/$P$265</f>
        <v>1.7585112813704835E-3</v>
      </c>
      <c r="T37" s="15">
        <f>+R37*(assessment!$J$273*assessment!$E$3)</f>
        <v>15721.898275906964</v>
      </c>
      <c r="V37" s="14">
        <f>+T37/payroll!F37</f>
        <v>5.2340005274344311E-4</v>
      </c>
      <c r="X37" s="15">
        <f>IF(V37&lt;$X$2,T37, +payroll!F37 * $X$2)</f>
        <v>15721.898275906964</v>
      </c>
      <c r="Z37" s="15">
        <f t="shared" si="7"/>
        <v>0</v>
      </c>
      <c r="AB37" s="1">
        <f t="shared" si="3"/>
        <v>1</v>
      </c>
      <c r="AG37" s="17"/>
    </row>
    <row r="38" spans="1:33">
      <c r="A38" s="1" t="s">
        <v>51</v>
      </c>
      <c r="B38" s="1" t="s">
        <v>52</v>
      </c>
      <c r="D38" s="6">
        <v>7</v>
      </c>
      <c r="E38" s="6">
        <v>6</v>
      </c>
      <c r="F38" s="6">
        <v>14</v>
      </c>
      <c r="G38" s="1">
        <f t="shared" si="0"/>
        <v>27</v>
      </c>
      <c r="I38" s="16">
        <f t="shared" si="4"/>
        <v>9</v>
      </c>
      <c r="J38" s="14">
        <f>+IFR!AD38</f>
        <v>3.6219035450790493E-3</v>
      </c>
      <c r="K38" s="12">
        <f t="shared" si="8"/>
        <v>0.95</v>
      </c>
      <c r="L38" s="16">
        <f t="shared" si="5"/>
        <v>8.5499999999999989</v>
      </c>
      <c r="M38" s="12">
        <v>1</v>
      </c>
      <c r="N38" s="12">
        <v>1</v>
      </c>
      <c r="P38" s="16">
        <f t="shared" si="6"/>
        <v>8.5499999999999989</v>
      </c>
      <c r="R38" s="13">
        <f t="shared" si="9"/>
        <v>1.4837438936563454E-3</v>
      </c>
      <c r="T38" s="15">
        <f>+R38*(assessment!$J$273*assessment!$E$3)</f>
        <v>13265.351670296501</v>
      </c>
      <c r="V38" s="14">
        <f>+T38/payroll!F38</f>
        <v>5.7388420587781996E-5</v>
      </c>
      <c r="X38" s="15">
        <f>IF(V38&lt;$X$2,T38, +payroll!F38 * $X$2)</f>
        <v>13265.351670296501</v>
      </c>
      <c r="Z38" s="15">
        <f t="shared" si="7"/>
        <v>0</v>
      </c>
      <c r="AB38" s="1">
        <f t="shared" si="3"/>
        <v>1</v>
      </c>
      <c r="AG38" s="17"/>
    </row>
    <row r="39" spans="1:33">
      <c r="A39" s="1" t="s">
        <v>53</v>
      </c>
      <c r="B39" s="1" t="s">
        <v>54</v>
      </c>
      <c r="D39" s="6">
        <v>4</v>
      </c>
      <c r="E39" s="6">
        <v>6</v>
      </c>
      <c r="F39" s="6">
        <v>2</v>
      </c>
      <c r="G39" s="1">
        <f t="shared" si="0"/>
        <v>12</v>
      </c>
      <c r="I39" s="16">
        <f t="shared" si="4"/>
        <v>4</v>
      </c>
      <c r="J39" s="14">
        <f>+IFR!AD39</f>
        <v>4.6883383698948008E-3</v>
      </c>
      <c r="K39" s="12">
        <f t="shared" si="8"/>
        <v>0.95</v>
      </c>
      <c r="L39" s="16">
        <f t="shared" si="5"/>
        <v>3.8</v>
      </c>
      <c r="M39" s="12">
        <v>1</v>
      </c>
      <c r="N39" s="12">
        <v>1</v>
      </c>
      <c r="P39" s="16">
        <f t="shared" si="6"/>
        <v>3.8</v>
      </c>
      <c r="R39" s="13">
        <f t="shared" si="9"/>
        <v>6.5944173051393133E-4</v>
      </c>
      <c r="T39" s="15">
        <f>+R39*(assessment!$J$273*assessment!$E$3)</f>
        <v>5895.7118534651117</v>
      </c>
      <c r="V39" s="14">
        <f>+T39/payroll!F39</f>
        <v>7.7269141191599531E-5</v>
      </c>
      <c r="X39" s="15">
        <f>IF(V39&lt;$X$2,T39, +payroll!F39 * $X$2)</f>
        <v>5895.7118534651117</v>
      </c>
      <c r="Z39" s="15">
        <f t="shared" si="7"/>
        <v>0</v>
      </c>
      <c r="AB39" s="1">
        <f t="shared" si="3"/>
        <v>1</v>
      </c>
      <c r="AG39" s="17"/>
    </row>
    <row r="40" spans="1:33">
      <c r="A40" s="1" t="s">
        <v>55</v>
      </c>
      <c r="B40" s="1" t="s">
        <v>56</v>
      </c>
      <c r="D40" s="6">
        <v>1</v>
      </c>
      <c r="E40" s="6">
        <v>2</v>
      </c>
      <c r="F40" s="6">
        <v>2</v>
      </c>
      <c r="G40" s="1">
        <f t="shared" si="0"/>
        <v>5</v>
      </c>
      <c r="I40" s="16">
        <f t="shared" si="4"/>
        <v>1.6666666666666667</v>
      </c>
      <c r="J40" s="14">
        <f>+IFR!AD40</f>
        <v>1.1304656263091276E-2</v>
      </c>
      <c r="K40" s="12">
        <f t="shared" si="8"/>
        <v>0.95</v>
      </c>
      <c r="L40" s="16">
        <f t="shared" si="5"/>
        <v>1.5833333333333333</v>
      </c>
      <c r="M40" s="12">
        <v>1</v>
      </c>
      <c r="N40" s="12">
        <v>1</v>
      </c>
      <c r="P40" s="16">
        <f t="shared" si="6"/>
        <v>1.5833333333333333</v>
      </c>
      <c r="R40" s="13">
        <f t="shared" si="9"/>
        <v>2.7476738771413806E-4</v>
      </c>
      <c r="T40" s="15">
        <f>+R40*(assessment!$J$273*assessment!$E$3)</f>
        <v>2456.5466056104633</v>
      </c>
      <c r="V40" s="14">
        <f>+T40/payroll!F40</f>
        <v>2.5406563904324718E-4</v>
      </c>
      <c r="X40" s="15">
        <f>IF(V40&lt;$X$2,T40, +payroll!F40 * $X$2)</f>
        <v>2456.5466056104633</v>
      </c>
      <c r="Z40" s="15">
        <f t="shared" si="7"/>
        <v>0</v>
      </c>
      <c r="AB40" s="1">
        <f t="shared" si="3"/>
        <v>1</v>
      </c>
      <c r="AG40" s="17"/>
    </row>
    <row r="41" spans="1:33">
      <c r="A41" s="1" t="s">
        <v>57</v>
      </c>
      <c r="B41" s="1" t="s">
        <v>58</v>
      </c>
      <c r="D41" s="6">
        <v>0</v>
      </c>
      <c r="E41" s="6">
        <v>0</v>
      </c>
      <c r="F41" s="6">
        <v>2</v>
      </c>
      <c r="G41" s="1">
        <f t="shared" si="0"/>
        <v>2</v>
      </c>
      <c r="I41" s="16">
        <f t="shared" si="4"/>
        <v>0.66666666666666663</v>
      </c>
      <c r="J41" s="14">
        <f>+IFR!AD41</f>
        <v>3.7309952429810649E-3</v>
      </c>
      <c r="K41" s="12">
        <f t="shared" si="8"/>
        <v>0.95</v>
      </c>
      <c r="L41" s="16">
        <f t="shared" si="5"/>
        <v>0.6333333333333333</v>
      </c>
      <c r="M41" s="12">
        <v>1</v>
      </c>
      <c r="N41" s="12">
        <v>1</v>
      </c>
      <c r="P41" s="16">
        <f t="shared" si="6"/>
        <v>0.6333333333333333</v>
      </c>
      <c r="R41" s="13">
        <f t="shared" si="9"/>
        <v>1.0990695508565522E-4</v>
      </c>
      <c r="T41" s="15">
        <f>+R41*(assessment!$J$273*assessment!$E$3)</f>
        <v>982.61864224418525</v>
      </c>
      <c r="V41" s="14">
        <f>+T41/payroll!F41</f>
        <v>5.0729077032039386E-5</v>
      </c>
      <c r="X41" s="15">
        <f>IF(V41&lt;$X$2,T41, +payroll!F41 * $X$2)</f>
        <v>982.61864224418525</v>
      </c>
      <c r="Z41" s="15">
        <f t="shared" si="7"/>
        <v>0</v>
      </c>
      <c r="AB41" s="1">
        <f t="shared" si="3"/>
        <v>1</v>
      </c>
      <c r="AG41" s="17"/>
    </row>
    <row r="42" spans="1:33">
      <c r="A42" s="1" t="s">
        <v>59</v>
      </c>
      <c r="B42" s="1" t="s">
        <v>60</v>
      </c>
      <c r="D42" s="6">
        <v>1</v>
      </c>
      <c r="E42" s="6">
        <v>0</v>
      </c>
      <c r="F42" s="6">
        <v>0</v>
      </c>
      <c r="G42" s="1">
        <f t="shared" si="0"/>
        <v>1</v>
      </c>
      <c r="I42" s="16">
        <f t="shared" si="4"/>
        <v>0.33333333333333331</v>
      </c>
      <c r="J42" s="14">
        <f>+IFR!AD42</f>
        <v>9.531979792202841E-4</v>
      </c>
      <c r="K42" s="12">
        <f t="shared" si="8"/>
        <v>0.95</v>
      </c>
      <c r="L42" s="16">
        <f t="shared" si="5"/>
        <v>0.31666666666666665</v>
      </c>
      <c r="M42" s="12">
        <v>1</v>
      </c>
      <c r="N42" s="12">
        <v>1</v>
      </c>
      <c r="P42" s="16">
        <f t="shared" si="6"/>
        <v>0.31666666666666665</v>
      </c>
      <c r="R42" s="13">
        <f t="shared" si="9"/>
        <v>5.4953477542827609E-5</v>
      </c>
      <c r="T42" s="15">
        <f>+R42*(assessment!$J$273*assessment!$E$3)</f>
        <v>491.30932112209263</v>
      </c>
      <c r="V42" s="14">
        <f>+T42/payroll!F42</f>
        <v>2.7343045536489312E-5</v>
      </c>
      <c r="X42" s="15">
        <f>IF(V42&lt;$X$2,T42, +payroll!F42 * $X$2)</f>
        <v>491.30932112209263</v>
      </c>
      <c r="Z42" s="15">
        <f t="shared" si="7"/>
        <v>0</v>
      </c>
      <c r="AB42" s="1">
        <f t="shared" si="3"/>
        <v>1</v>
      </c>
      <c r="AG42" s="17"/>
    </row>
    <row r="43" spans="1:33">
      <c r="A43" s="1" t="s">
        <v>61</v>
      </c>
      <c r="B43" s="1" t="s">
        <v>516</v>
      </c>
      <c r="D43" s="6">
        <v>0</v>
      </c>
      <c r="E43" s="6">
        <v>0</v>
      </c>
      <c r="F43" s="6">
        <v>0</v>
      </c>
      <c r="G43" s="1">
        <f t="shared" si="0"/>
        <v>0</v>
      </c>
      <c r="I43" s="16">
        <f t="shared" si="4"/>
        <v>0</v>
      </c>
      <c r="J43" s="14">
        <f>+IFR!AD43</f>
        <v>0</v>
      </c>
      <c r="K43" s="12">
        <f t="shared" si="8"/>
        <v>0.95</v>
      </c>
      <c r="L43" s="16">
        <f t="shared" si="5"/>
        <v>0</v>
      </c>
      <c r="M43" s="12">
        <v>1</v>
      </c>
      <c r="N43" s="12">
        <v>1</v>
      </c>
      <c r="P43" s="16">
        <f t="shared" si="6"/>
        <v>0</v>
      </c>
      <c r="R43" s="13">
        <f t="shared" si="9"/>
        <v>0</v>
      </c>
      <c r="T43" s="15">
        <f>+R43*(assessment!$J$273*assessment!$E$3)</f>
        <v>0</v>
      </c>
      <c r="V43" s="14">
        <f>+T43/payroll!F43</f>
        <v>0</v>
      </c>
      <c r="X43" s="15">
        <f>IF(V43&lt;$X$2,T43, +payroll!F43 * $X$2)</f>
        <v>0</v>
      </c>
      <c r="Z43" s="15">
        <f t="shared" si="7"/>
        <v>0</v>
      </c>
      <c r="AB43" s="1" t="e">
        <f t="shared" si="3"/>
        <v>#DIV/0!</v>
      </c>
      <c r="AG43" s="17"/>
    </row>
    <row r="44" spans="1:33">
      <c r="A44" s="1" t="s">
        <v>62</v>
      </c>
      <c r="B44" s="1" t="s">
        <v>63</v>
      </c>
      <c r="D44" s="6">
        <v>0</v>
      </c>
      <c r="E44" s="6">
        <v>1</v>
      </c>
      <c r="F44" s="6">
        <v>1</v>
      </c>
      <c r="G44" s="1">
        <f t="shared" si="0"/>
        <v>2</v>
      </c>
      <c r="I44" s="16">
        <f t="shared" si="4"/>
        <v>0.66666666666666663</v>
      </c>
      <c r="J44" s="14">
        <f>+IFR!AD44</f>
        <v>3.3365556113599316E-3</v>
      </c>
      <c r="K44" s="12">
        <f t="shared" si="8"/>
        <v>0.95</v>
      </c>
      <c r="L44" s="16">
        <f t="shared" si="5"/>
        <v>0.6333333333333333</v>
      </c>
      <c r="M44" s="12">
        <v>1</v>
      </c>
      <c r="N44" s="12">
        <v>1</v>
      </c>
      <c r="P44" s="16">
        <f t="shared" si="6"/>
        <v>0.6333333333333333</v>
      </c>
      <c r="R44" s="13">
        <f t="shared" si="9"/>
        <v>1.0990695508565522E-4</v>
      </c>
      <c r="T44" s="15">
        <f>+R44*(assessment!$J$273*assessment!$E$3)</f>
        <v>982.61864224418525</v>
      </c>
      <c r="V44" s="14">
        <f>+T44/payroll!F44</f>
        <v>3.8142667112772516E-5</v>
      </c>
      <c r="X44" s="15">
        <f>IF(V44&lt;$X$2,T44, +payroll!F44 * $X$2)</f>
        <v>982.61864224418525</v>
      </c>
      <c r="Z44" s="15">
        <f t="shared" si="7"/>
        <v>0</v>
      </c>
      <c r="AB44" s="1">
        <f t="shared" si="3"/>
        <v>1</v>
      </c>
      <c r="AG44" s="17"/>
    </row>
    <row r="45" spans="1:33">
      <c r="A45" s="1" t="s">
        <v>64</v>
      </c>
      <c r="B45" s="1" t="s">
        <v>517</v>
      </c>
      <c r="D45" s="6">
        <v>25</v>
      </c>
      <c r="E45" s="6">
        <v>28</v>
      </c>
      <c r="F45" s="6">
        <v>29</v>
      </c>
      <c r="G45" s="1">
        <f t="shared" si="0"/>
        <v>82</v>
      </c>
      <c r="I45" s="16">
        <f t="shared" si="4"/>
        <v>27.333333333333332</v>
      </c>
      <c r="J45" s="14">
        <f>+IFR!AD45</f>
        <v>5.9915755595914694E-3</v>
      </c>
      <c r="K45" s="12">
        <f t="shared" si="8"/>
        <v>0.95</v>
      </c>
      <c r="L45" s="16">
        <f t="shared" si="5"/>
        <v>25.966666666666665</v>
      </c>
      <c r="M45" s="12">
        <v>1</v>
      </c>
      <c r="N45" s="12">
        <v>1</v>
      </c>
      <c r="P45" s="16">
        <f t="shared" si="6"/>
        <v>25.966666666666665</v>
      </c>
      <c r="R45" s="13">
        <f t="shared" si="9"/>
        <v>4.5061851585118636E-3</v>
      </c>
      <c r="T45" s="15">
        <f>+R45*(assessment!$J$273*assessment!$E$3)</f>
        <v>40287.364332011595</v>
      </c>
      <c r="V45" s="14">
        <f>+T45/payroll!F45</f>
        <v>1.4325362895159277E-4</v>
      </c>
      <c r="X45" s="15">
        <f>IF(V45&lt;$X$2,T45, +payroll!F45 * $X$2)</f>
        <v>40287.364332011595</v>
      </c>
      <c r="Z45" s="15">
        <f t="shared" si="7"/>
        <v>0</v>
      </c>
      <c r="AB45" s="1">
        <f t="shared" si="3"/>
        <v>1</v>
      </c>
      <c r="AG45" s="17"/>
    </row>
    <row r="46" spans="1:33">
      <c r="A46" s="1" t="s">
        <v>538</v>
      </c>
      <c r="B46" s="1" t="s">
        <v>539</v>
      </c>
      <c r="D46" s="6">
        <v>0</v>
      </c>
      <c r="E46" s="6">
        <v>0</v>
      </c>
      <c r="F46" s="6">
        <v>0</v>
      </c>
      <c r="G46" s="1">
        <f t="shared" si="0"/>
        <v>0</v>
      </c>
      <c r="I46" s="16">
        <f t="shared" si="4"/>
        <v>0</v>
      </c>
      <c r="J46" s="14">
        <f>+IFR!AD46</f>
        <v>0</v>
      </c>
      <c r="K46" s="12">
        <f t="shared" si="8"/>
        <v>0.95</v>
      </c>
      <c r="L46" s="16">
        <f t="shared" si="5"/>
        <v>0</v>
      </c>
      <c r="M46" s="12">
        <v>1</v>
      </c>
      <c r="N46" s="12">
        <v>1</v>
      </c>
      <c r="P46" s="16">
        <f t="shared" si="6"/>
        <v>0</v>
      </c>
      <c r="R46" s="13">
        <f t="shared" si="9"/>
        <v>0</v>
      </c>
      <c r="T46" s="15">
        <f>+R46*(assessment!$J$273*assessment!$E$3)</f>
        <v>0</v>
      </c>
      <c r="V46" s="14">
        <f>+T46/payroll!F46</f>
        <v>0</v>
      </c>
      <c r="X46" s="15">
        <f>IF(V46&lt;$X$2,T46, +payroll!F46 * $X$2)</f>
        <v>0</v>
      </c>
      <c r="Z46" s="15">
        <f t="shared" si="7"/>
        <v>0</v>
      </c>
      <c r="AB46" s="1" t="e">
        <f t="shared" si="3"/>
        <v>#DIV/0!</v>
      </c>
      <c r="AG46" s="17"/>
    </row>
    <row r="47" spans="1:33">
      <c r="A47" s="1" t="s">
        <v>65</v>
      </c>
      <c r="B47" s="1" t="s">
        <v>66</v>
      </c>
      <c r="D47" s="6">
        <v>0</v>
      </c>
      <c r="E47" s="6">
        <v>0</v>
      </c>
      <c r="F47" s="6">
        <v>0</v>
      </c>
      <c r="G47" s="1">
        <f t="shared" si="0"/>
        <v>0</v>
      </c>
      <c r="I47" s="16">
        <f t="shared" si="4"/>
        <v>0</v>
      </c>
      <c r="J47" s="14">
        <f>+IFR!AD47</f>
        <v>0</v>
      </c>
      <c r="K47" s="12">
        <f t="shared" si="8"/>
        <v>0.95</v>
      </c>
      <c r="L47" s="16">
        <f t="shared" si="5"/>
        <v>0</v>
      </c>
      <c r="M47" s="12">
        <v>1</v>
      </c>
      <c r="N47" s="12">
        <v>1</v>
      </c>
      <c r="P47" s="16">
        <f t="shared" si="6"/>
        <v>0</v>
      </c>
      <c r="R47" s="13">
        <f t="shared" si="9"/>
        <v>0</v>
      </c>
      <c r="T47" s="15">
        <f>+R47*(assessment!$J$273*assessment!$E$3)</f>
        <v>0</v>
      </c>
      <c r="V47" s="14">
        <f>+T47/payroll!F47</f>
        <v>0</v>
      </c>
      <c r="X47" s="15">
        <f>IF(V47&lt;$X$2,T47, +payroll!F47 * $X$2)</f>
        <v>0</v>
      </c>
      <c r="Z47" s="15">
        <f t="shared" si="7"/>
        <v>0</v>
      </c>
      <c r="AB47" s="1" t="e">
        <f t="shared" si="3"/>
        <v>#DIV/0!</v>
      </c>
      <c r="AG47" s="17"/>
    </row>
    <row r="48" spans="1:33">
      <c r="A48" s="1" t="s">
        <v>67</v>
      </c>
      <c r="B48" s="1" t="s">
        <v>68</v>
      </c>
      <c r="D48" s="6">
        <v>1</v>
      </c>
      <c r="E48" s="6">
        <v>0</v>
      </c>
      <c r="F48" s="6">
        <v>0</v>
      </c>
      <c r="G48" s="1">
        <f t="shared" si="0"/>
        <v>1</v>
      </c>
      <c r="I48" s="16">
        <f t="shared" si="4"/>
        <v>0.33333333333333331</v>
      </c>
      <c r="J48" s="14">
        <f>+IFR!AD48</f>
        <v>4.7789725209080046E-4</v>
      </c>
      <c r="K48" s="12">
        <f t="shared" si="8"/>
        <v>0.95</v>
      </c>
      <c r="L48" s="16">
        <f t="shared" si="5"/>
        <v>0.31666666666666665</v>
      </c>
      <c r="M48" s="12">
        <v>1</v>
      </c>
      <c r="N48" s="12">
        <v>1</v>
      </c>
      <c r="P48" s="16">
        <f t="shared" si="6"/>
        <v>0.31666666666666665</v>
      </c>
      <c r="R48" s="13">
        <f t="shared" si="9"/>
        <v>5.4953477542827609E-5</v>
      </c>
      <c r="T48" s="15">
        <f>+R48*(assessment!$J$273*assessment!$E$3)</f>
        <v>491.30932112209263</v>
      </c>
      <c r="V48" s="14">
        <f>+T48/payroll!F48</f>
        <v>1.5686472813271996E-5</v>
      </c>
      <c r="X48" s="15">
        <f>IF(V48&lt;$X$2,T48, +payroll!F48 * $X$2)</f>
        <v>491.30932112209263</v>
      </c>
      <c r="Z48" s="15">
        <f t="shared" si="7"/>
        <v>0</v>
      </c>
      <c r="AB48" s="1">
        <f t="shared" si="3"/>
        <v>1</v>
      </c>
      <c r="AG48" s="17"/>
    </row>
    <row r="49" spans="1:33">
      <c r="A49" s="1" t="s">
        <v>69</v>
      </c>
      <c r="B49" s="1" t="s">
        <v>70</v>
      </c>
      <c r="D49" s="6">
        <v>0</v>
      </c>
      <c r="E49" s="6">
        <v>0</v>
      </c>
      <c r="F49" s="6">
        <v>0</v>
      </c>
      <c r="G49" s="1">
        <f t="shared" si="0"/>
        <v>0</v>
      </c>
      <c r="I49" s="16">
        <f t="shared" si="4"/>
        <v>0</v>
      </c>
      <c r="J49" s="14">
        <f>+IFR!AD49</f>
        <v>0</v>
      </c>
      <c r="K49" s="12">
        <f t="shared" si="8"/>
        <v>0.95</v>
      </c>
      <c r="L49" s="16">
        <f t="shared" si="5"/>
        <v>0</v>
      </c>
      <c r="M49" s="12">
        <v>1</v>
      </c>
      <c r="N49" s="12">
        <v>1</v>
      </c>
      <c r="P49" s="16">
        <f t="shared" si="6"/>
        <v>0</v>
      </c>
      <c r="R49" s="13">
        <f t="shared" si="9"/>
        <v>0</v>
      </c>
      <c r="T49" s="15">
        <f>+R49*(assessment!$J$273*assessment!$E$3)</f>
        <v>0</v>
      </c>
      <c r="V49" s="14">
        <f>+T49/payroll!F49</f>
        <v>0</v>
      </c>
      <c r="X49" s="15">
        <f>IF(V49&lt;$X$2,T49, +payroll!F49 * $X$2)</f>
        <v>0</v>
      </c>
      <c r="Z49" s="15">
        <f t="shared" si="7"/>
        <v>0</v>
      </c>
      <c r="AB49" s="1" t="e">
        <f t="shared" si="3"/>
        <v>#DIV/0!</v>
      </c>
      <c r="AG49" s="17"/>
    </row>
    <row r="50" spans="1:33">
      <c r="A50" s="1" t="s">
        <v>71</v>
      </c>
      <c r="B50" s="1" t="s">
        <v>72</v>
      </c>
      <c r="D50" s="6">
        <v>0</v>
      </c>
      <c r="E50" s="6">
        <v>0</v>
      </c>
      <c r="F50" s="6">
        <v>0</v>
      </c>
      <c r="G50" s="1">
        <f t="shared" si="0"/>
        <v>0</v>
      </c>
      <c r="I50" s="16">
        <f t="shared" si="4"/>
        <v>0</v>
      </c>
      <c r="J50" s="14">
        <f>+IFR!AD50</f>
        <v>0</v>
      </c>
      <c r="K50" s="12">
        <f t="shared" si="8"/>
        <v>0.95</v>
      </c>
      <c r="L50" s="16">
        <f t="shared" si="5"/>
        <v>0</v>
      </c>
      <c r="M50" s="12">
        <v>1</v>
      </c>
      <c r="N50" s="12">
        <v>1</v>
      </c>
      <c r="P50" s="16">
        <f t="shared" si="6"/>
        <v>0</v>
      </c>
      <c r="R50" s="13">
        <f t="shared" si="9"/>
        <v>0</v>
      </c>
      <c r="T50" s="15">
        <f>+R50*(assessment!$J$273*assessment!$E$3)</f>
        <v>0</v>
      </c>
      <c r="V50" s="14">
        <f>+T50/payroll!F50</f>
        <v>0</v>
      </c>
      <c r="X50" s="15">
        <f>IF(V50&lt;$X$2,T50, +payroll!F50 * $X$2)</f>
        <v>0</v>
      </c>
      <c r="Z50" s="15">
        <f t="shared" si="7"/>
        <v>0</v>
      </c>
      <c r="AB50" s="1" t="e">
        <f t="shared" si="3"/>
        <v>#DIV/0!</v>
      </c>
      <c r="AG50" s="17"/>
    </row>
    <row r="51" spans="1:33">
      <c r="A51" s="1" t="s">
        <v>73</v>
      </c>
      <c r="B51" s="1" t="s">
        <v>74</v>
      </c>
      <c r="D51" s="6">
        <v>0</v>
      </c>
      <c r="E51" s="6">
        <v>0</v>
      </c>
      <c r="F51" s="6">
        <v>0</v>
      </c>
      <c r="G51" s="1">
        <f t="shared" si="0"/>
        <v>0</v>
      </c>
      <c r="I51" s="16">
        <f t="shared" si="4"/>
        <v>0</v>
      </c>
      <c r="J51" s="14">
        <f>+IFR!AD51</f>
        <v>0</v>
      </c>
      <c r="K51" s="12">
        <f t="shared" si="8"/>
        <v>0.95</v>
      </c>
      <c r="L51" s="16">
        <f t="shared" si="5"/>
        <v>0</v>
      </c>
      <c r="M51" s="12">
        <v>1</v>
      </c>
      <c r="N51" s="12">
        <v>1</v>
      </c>
      <c r="P51" s="16">
        <f t="shared" si="6"/>
        <v>0</v>
      </c>
      <c r="R51" s="13">
        <f t="shared" si="9"/>
        <v>0</v>
      </c>
      <c r="T51" s="15">
        <f>+R51*(assessment!$J$273*assessment!$E$3)</f>
        <v>0</v>
      </c>
      <c r="V51" s="14">
        <f>+T51/payroll!F51</f>
        <v>0</v>
      </c>
      <c r="X51" s="15">
        <f>IF(V51&lt;$X$2,T51, +payroll!F51 * $X$2)</f>
        <v>0</v>
      </c>
      <c r="Z51" s="15">
        <f t="shared" si="7"/>
        <v>0</v>
      </c>
      <c r="AB51" s="1" t="e">
        <f t="shared" si="3"/>
        <v>#DIV/0!</v>
      </c>
      <c r="AG51" s="17"/>
    </row>
    <row r="52" spans="1:33">
      <c r="A52" s="1" t="s">
        <v>75</v>
      </c>
      <c r="B52" s="1" t="s">
        <v>76</v>
      </c>
      <c r="D52" s="6">
        <v>0</v>
      </c>
      <c r="E52" s="6">
        <v>0</v>
      </c>
      <c r="F52" s="6">
        <v>0</v>
      </c>
      <c r="G52" s="1">
        <f t="shared" si="0"/>
        <v>0</v>
      </c>
      <c r="I52" s="16">
        <f t="shared" si="4"/>
        <v>0</v>
      </c>
      <c r="J52" s="14">
        <f>+IFR!AD52</f>
        <v>0</v>
      </c>
      <c r="K52" s="12">
        <f t="shared" si="8"/>
        <v>0.95</v>
      </c>
      <c r="L52" s="16">
        <f t="shared" si="5"/>
        <v>0</v>
      </c>
      <c r="M52" s="12">
        <v>1</v>
      </c>
      <c r="N52" s="12">
        <v>1</v>
      </c>
      <c r="P52" s="16">
        <f t="shared" si="6"/>
        <v>0</v>
      </c>
      <c r="R52" s="13">
        <f t="shared" si="9"/>
        <v>0</v>
      </c>
      <c r="T52" s="15">
        <f>+R52*(assessment!$J$273*assessment!$E$3)</f>
        <v>0</v>
      </c>
      <c r="V52" s="14">
        <f>+T52/payroll!F52</f>
        <v>0</v>
      </c>
      <c r="X52" s="15">
        <f>IF(V52&lt;$X$2,T52, +payroll!F52 * $X$2)</f>
        <v>0</v>
      </c>
      <c r="Z52" s="15">
        <f t="shared" si="7"/>
        <v>0</v>
      </c>
      <c r="AB52" s="1" t="e">
        <f t="shared" si="3"/>
        <v>#DIV/0!</v>
      </c>
      <c r="AG52" s="17"/>
    </row>
    <row r="53" spans="1:33">
      <c r="A53" s="1" t="s">
        <v>77</v>
      </c>
      <c r="B53" s="1" t="s">
        <v>78</v>
      </c>
      <c r="D53" s="6">
        <v>0</v>
      </c>
      <c r="E53" s="6">
        <v>0</v>
      </c>
      <c r="F53" s="6">
        <v>0</v>
      </c>
      <c r="G53" s="1">
        <f t="shared" si="0"/>
        <v>0</v>
      </c>
      <c r="I53" s="16">
        <f t="shared" si="4"/>
        <v>0</v>
      </c>
      <c r="J53" s="14">
        <f>+IFR!AD53</f>
        <v>0</v>
      </c>
      <c r="K53" s="12">
        <f t="shared" si="8"/>
        <v>0.95</v>
      </c>
      <c r="L53" s="16">
        <f t="shared" si="5"/>
        <v>0</v>
      </c>
      <c r="M53" s="12">
        <v>1</v>
      </c>
      <c r="N53" s="12">
        <v>1</v>
      </c>
      <c r="P53" s="16">
        <f t="shared" si="6"/>
        <v>0</v>
      </c>
      <c r="R53" s="13">
        <f t="shared" si="9"/>
        <v>0</v>
      </c>
      <c r="T53" s="15">
        <f>+R53*(assessment!$J$273*assessment!$E$3)</f>
        <v>0</v>
      </c>
      <c r="V53" s="14">
        <f>+T53/payroll!F53</f>
        <v>0</v>
      </c>
      <c r="X53" s="15">
        <f>IF(V53&lt;$X$2,T53, +payroll!F53 * $X$2)</f>
        <v>0</v>
      </c>
      <c r="Z53" s="15">
        <f t="shared" si="7"/>
        <v>0</v>
      </c>
      <c r="AB53" s="1" t="e">
        <f t="shared" si="3"/>
        <v>#DIV/0!</v>
      </c>
      <c r="AG53" s="17"/>
    </row>
    <row r="54" spans="1:33">
      <c r="A54" s="1" t="s">
        <v>79</v>
      </c>
      <c r="B54" s="1" t="s">
        <v>80</v>
      </c>
      <c r="D54" s="6">
        <v>0</v>
      </c>
      <c r="E54" s="6">
        <v>1</v>
      </c>
      <c r="F54" s="6">
        <v>0</v>
      </c>
      <c r="G54" s="1">
        <f t="shared" si="0"/>
        <v>1</v>
      </c>
      <c r="I54" s="16">
        <f t="shared" si="4"/>
        <v>0.33333333333333331</v>
      </c>
      <c r="J54" s="14">
        <f>+IFR!AD54</f>
        <v>3.0757400999615533E-3</v>
      </c>
      <c r="K54" s="12">
        <f t="shared" si="8"/>
        <v>0.95</v>
      </c>
      <c r="L54" s="16">
        <f t="shared" si="5"/>
        <v>0.31666666666666665</v>
      </c>
      <c r="M54" s="12">
        <v>1</v>
      </c>
      <c r="N54" s="12">
        <v>1</v>
      </c>
      <c r="P54" s="16">
        <f t="shared" si="6"/>
        <v>0.31666666666666665</v>
      </c>
      <c r="R54" s="13">
        <f t="shared" si="9"/>
        <v>5.4953477542827609E-5</v>
      </c>
      <c r="T54" s="15">
        <f>+R54*(assessment!$J$273*assessment!$E$3)</f>
        <v>491.30932112209263</v>
      </c>
      <c r="V54" s="14">
        <f>+T54/payroll!F54</f>
        <v>4.9107300484271914E-5</v>
      </c>
      <c r="X54" s="15">
        <f>IF(V54&lt;$X$2,T54, +payroll!F54 * $X$2)</f>
        <v>491.30932112209263</v>
      </c>
      <c r="Z54" s="15">
        <f t="shared" si="7"/>
        <v>0</v>
      </c>
      <c r="AB54" s="1">
        <f t="shared" si="3"/>
        <v>1</v>
      </c>
      <c r="AG54" s="17"/>
    </row>
    <row r="55" spans="1:33">
      <c r="A55" s="1" t="s">
        <v>81</v>
      </c>
      <c r="B55" s="1" t="s">
        <v>82</v>
      </c>
      <c r="D55" s="6">
        <v>0</v>
      </c>
      <c r="E55" s="6">
        <v>0</v>
      </c>
      <c r="F55" s="6">
        <v>0</v>
      </c>
      <c r="G55" s="1">
        <f t="shared" si="0"/>
        <v>0</v>
      </c>
      <c r="I55" s="16">
        <f t="shared" si="4"/>
        <v>0</v>
      </c>
      <c r="J55" s="14">
        <f>+IFR!AD55</f>
        <v>0</v>
      </c>
      <c r="K55" s="12">
        <f t="shared" si="8"/>
        <v>0.95</v>
      </c>
      <c r="L55" s="16">
        <f t="shared" si="5"/>
        <v>0</v>
      </c>
      <c r="M55" s="12">
        <v>1</v>
      </c>
      <c r="N55" s="12">
        <v>1</v>
      </c>
      <c r="P55" s="16">
        <f t="shared" si="6"/>
        <v>0</v>
      </c>
      <c r="R55" s="13">
        <f t="shared" si="9"/>
        <v>0</v>
      </c>
      <c r="T55" s="15">
        <f>+R55*(assessment!$J$273*assessment!$E$3)</f>
        <v>0</v>
      </c>
      <c r="V55" s="14">
        <f>+T55/payroll!F55</f>
        <v>0</v>
      </c>
      <c r="X55" s="15">
        <f>IF(V55&lt;$X$2,T55, +payroll!F55 * $X$2)</f>
        <v>0</v>
      </c>
      <c r="Z55" s="15">
        <f t="shared" si="7"/>
        <v>0</v>
      </c>
      <c r="AB55" s="1" t="e">
        <f t="shared" si="3"/>
        <v>#DIV/0!</v>
      </c>
      <c r="AG55" s="17"/>
    </row>
    <row r="56" spans="1:33">
      <c r="A56" s="1" t="s">
        <v>597</v>
      </c>
      <c r="B56" s="1" t="s">
        <v>598</v>
      </c>
      <c r="D56" s="6">
        <v>0</v>
      </c>
      <c r="E56" s="6">
        <v>0</v>
      </c>
      <c r="F56" s="6">
        <v>0</v>
      </c>
      <c r="G56" s="1">
        <f t="shared" si="0"/>
        <v>0</v>
      </c>
      <c r="I56" s="16">
        <f t="shared" si="4"/>
        <v>0</v>
      </c>
      <c r="J56" s="14">
        <f>+IFR!AD56</f>
        <v>0</v>
      </c>
      <c r="K56" s="12">
        <f t="shared" si="8"/>
        <v>0.95</v>
      </c>
      <c r="L56" s="16">
        <f t="shared" si="5"/>
        <v>0</v>
      </c>
      <c r="M56" s="12">
        <v>1</v>
      </c>
      <c r="N56" s="12"/>
      <c r="P56" s="16">
        <f t="shared" si="6"/>
        <v>0</v>
      </c>
      <c r="R56" s="13">
        <f t="shared" si="9"/>
        <v>0</v>
      </c>
      <c r="T56" s="15">
        <f>+R56*(assessment!$J$273*assessment!$E$3)</f>
        <v>0</v>
      </c>
      <c r="V56" s="14"/>
      <c r="X56" s="15"/>
      <c r="Z56" s="15"/>
      <c r="AG56" s="17"/>
    </row>
    <row r="57" spans="1:33">
      <c r="A57" s="1" t="s">
        <v>83</v>
      </c>
      <c r="B57" s="10" t="s">
        <v>542</v>
      </c>
      <c r="D57" s="6">
        <v>61</v>
      </c>
      <c r="E57" s="6">
        <v>100</v>
      </c>
      <c r="F57" s="6">
        <v>90</v>
      </c>
      <c r="G57" s="1">
        <f t="shared" si="0"/>
        <v>251</v>
      </c>
      <c r="I57" s="16">
        <f t="shared" si="4"/>
        <v>83.666666666666671</v>
      </c>
      <c r="J57" s="14">
        <f>+IFR!AD57</f>
        <v>0.15969201969128188</v>
      </c>
      <c r="K57" s="12">
        <f t="shared" ref="K57" si="10">IF(+J57&lt;$E$268,$I$268,IF(J57&gt;$E$270,$I$270,$I$269))</f>
        <v>1.05</v>
      </c>
      <c r="L57" s="16">
        <f t="shared" si="5"/>
        <v>87.850000000000009</v>
      </c>
      <c r="M57" s="12">
        <v>1</v>
      </c>
      <c r="N57" s="12">
        <v>1</v>
      </c>
      <c r="P57" s="16">
        <f t="shared" si="6"/>
        <v>87.850000000000009</v>
      </c>
      <c r="R57" s="13">
        <f t="shared" ref="R57" si="11">+P57/$P$265</f>
        <v>1.5245251585697072E-2</v>
      </c>
      <c r="T57" s="15">
        <f>+R57*(assessment!$J$273*assessment!$E$3)</f>
        <v>136299.5490333974</v>
      </c>
      <c r="V57" s="14">
        <f>+T57/payroll!F57</f>
        <v>2.3666314024719159E-4</v>
      </c>
      <c r="X57" s="15">
        <f>IF(V57&lt;$X$2,T57, +payroll!F57 * $X$2)</f>
        <v>136299.5490333974</v>
      </c>
      <c r="Z57" s="15">
        <f t="shared" si="7"/>
        <v>0</v>
      </c>
      <c r="AB57" s="1">
        <f t="shared" si="3"/>
        <v>1</v>
      </c>
      <c r="AG57" s="17"/>
    </row>
    <row r="58" spans="1:33">
      <c r="A58" s="1" t="s">
        <v>84</v>
      </c>
      <c r="B58" s="1" t="s">
        <v>85</v>
      </c>
      <c r="D58" s="6">
        <v>2</v>
      </c>
      <c r="E58" s="6">
        <v>1</v>
      </c>
      <c r="F58" s="6">
        <v>2</v>
      </c>
      <c r="G58" s="1">
        <f t="shared" si="0"/>
        <v>5</v>
      </c>
      <c r="I58" s="16">
        <f t="shared" si="4"/>
        <v>1.6666666666666667</v>
      </c>
      <c r="J58" s="14">
        <f>+IFR!AD58</f>
        <v>3.8546327513411076E-3</v>
      </c>
      <c r="K58" s="12">
        <f t="shared" ref="K58:K70" si="12">IF(+J58&lt;$E$268,$I$268,IF(J58&gt;$E$270,$I$270,$I$269))</f>
        <v>0.95</v>
      </c>
      <c r="L58" s="16">
        <f t="shared" si="5"/>
        <v>1.5833333333333333</v>
      </c>
      <c r="M58" s="12">
        <v>1</v>
      </c>
      <c r="N58" s="12">
        <v>1</v>
      </c>
      <c r="P58" s="16">
        <f t="shared" si="6"/>
        <v>1.5833333333333333</v>
      </c>
      <c r="R58" s="13">
        <f t="shared" ref="R58:R69" si="13">+P58/$P$265</f>
        <v>2.7476738771413806E-4</v>
      </c>
      <c r="T58" s="15">
        <f>+R58*(assessment!$J$273*assessment!$E$3)</f>
        <v>2456.5466056104633</v>
      </c>
      <c r="V58" s="14">
        <f>+T58/payroll!F58</f>
        <v>9.4515797586188337E-5</v>
      </c>
      <c r="X58" s="15">
        <f>IF(V58&lt;$X$2,T58, +payroll!F58 * $X$2)</f>
        <v>2456.5466056104633</v>
      </c>
      <c r="Z58" s="15">
        <f t="shared" si="7"/>
        <v>0</v>
      </c>
      <c r="AB58" s="1">
        <f t="shared" si="3"/>
        <v>1</v>
      </c>
      <c r="AG58" s="17"/>
    </row>
    <row r="59" spans="1:33">
      <c r="A59" s="1" t="s">
        <v>86</v>
      </c>
      <c r="B59" s="1" t="s">
        <v>87</v>
      </c>
      <c r="D59" s="6">
        <v>483</v>
      </c>
      <c r="E59" s="6">
        <v>487</v>
      </c>
      <c r="F59" s="6">
        <v>541</v>
      </c>
      <c r="G59" s="1">
        <f t="shared" si="0"/>
        <v>1511</v>
      </c>
      <c r="I59" s="16">
        <f t="shared" si="4"/>
        <v>503.66666666666669</v>
      </c>
      <c r="J59" s="14">
        <f>+IFR!AD59</f>
        <v>4.8672792513825329E-2</v>
      </c>
      <c r="K59" s="12">
        <f t="shared" si="12"/>
        <v>1</v>
      </c>
      <c r="L59" s="16">
        <f t="shared" si="5"/>
        <v>503.66666666666669</v>
      </c>
      <c r="M59" s="12">
        <v>1</v>
      </c>
      <c r="N59" s="12">
        <v>1</v>
      </c>
      <c r="P59" s="16">
        <f t="shared" si="6"/>
        <v>503.66666666666669</v>
      </c>
      <c r="R59" s="13">
        <f t="shared" si="13"/>
        <v>8.7404952176013184E-2</v>
      </c>
      <c r="T59" s="15">
        <f>+R59*(assessment!$J$273*assessment!$E$3)</f>
        <v>781440.40443734953</v>
      </c>
      <c r="V59" s="14">
        <f>+T59/payroll!F59</f>
        <v>1.0156293489954837E-3</v>
      </c>
      <c r="X59" s="15">
        <f>IF(V59&lt;$X$2,T59, +payroll!F59 * $X$2)</f>
        <v>781440.40443734953</v>
      </c>
      <c r="Z59" s="15">
        <f t="shared" si="7"/>
        <v>0</v>
      </c>
      <c r="AB59" s="1">
        <f t="shared" si="3"/>
        <v>1</v>
      </c>
      <c r="AG59" s="17"/>
    </row>
    <row r="60" spans="1:33">
      <c r="A60" s="1" t="s">
        <v>88</v>
      </c>
      <c r="B60" s="10" t="s">
        <v>540</v>
      </c>
      <c r="D60" s="6">
        <v>0</v>
      </c>
      <c r="E60" s="6">
        <v>0</v>
      </c>
      <c r="F60" s="6">
        <v>1</v>
      </c>
      <c r="G60" s="1">
        <f t="shared" si="0"/>
        <v>1</v>
      </c>
      <c r="I60" s="16">
        <f t="shared" si="4"/>
        <v>0.33333333333333331</v>
      </c>
      <c r="J60" s="14">
        <f>+IFR!AD60</f>
        <v>5.0000000000000001E-3</v>
      </c>
      <c r="K60" s="12">
        <f t="shared" si="12"/>
        <v>0.95</v>
      </c>
      <c r="L60" s="16">
        <f t="shared" si="5"/>
        <v>0.31666666666666665</v>
      </c>
      <c r="M60" s="12">
        <v>1</v>
      </c>
      <c r="N60" s="12">
        <v>1</v>
      </c>
      <c r="P60" s="16">
        <f t="shared" si="6"/>
        <v>0.31666666666666665</v>
      </c>
      <c r="R60" s="13">
        <f t="shared" si="13"/>
        <v>5.4953477542827609E-5</v>
      </c>
      <c r="T60" s="15">
        <f>+R60*(assessment!$J$273*assessment!$E$3)</f>
        <v>491.30932112209263</v>
      </c>
      <c r="V60" s="14">
        <f>+T60/payroll!F60</f>
        <v>7.6275566817383825E-5</v>
      </c>
      <c r="X60" s="15">
        <f>IF(V60&lt;$X$2,T60, +payroll!F60 * $X$2)</f>
        <v>491.30932112209263</v>
      </c>
      <c r="Z60" s="15">
        <f t="shared" si="7"/>
        <v>0</v>
      </c>
      <c r="AB60" s="1">
        <f t="shared" si="3"/>
        <v>1</v>
      </c>
      <c r="AG60" s="17"/>
    </row>
    <row r="61" spans="1:33">
      <c r="A61" s="1" t="s">
        <v>89</v>
      </c>
      <c r="B61" s="1" t="s">
        <v>90</v>
      </c>
      <c r="D61" s="6">
        <v>0</v>
      </c>
      <c r="E61" s="6">
        <v>0</v>
      </c>
      <c r="F61" s="6">
        <v>0</v>
      </c>
      <c r="G61" s="1">
        <f t="shared" si="0"/>
        <v>0</v>
      </c>
      <c r="I61" s="16">
        <f t="shared" si="4"/>
        <v>0</v>
      </c>
      <c r="J61" s="14">
        <f>+IFR!AD61</f>
        <v>0</v>
      </c>
      <c r="K61" s="12">
        <f t="shared" si="12"/>
        <v>0.95</v>
      </c>
      <c r="L61" s="16">
        <f t="shared" si="5"/>
        <v>0</v>
      </c>
      <c r="M61" s="12">
        <v>1</v>
      </c>
      <c r="N61" s="12">
        <v>1</v>
      </c>
      <c r="P61" s="16">
        <f t="shared" si="6"/>
        <v>0</v>
      </c>
      <c r="R61" s="13">
        <f t="shared" si="13"/>
        <v>0</v>
      </c>
      <c r="T61" s="15">
        <f>+R61*(assessment!$J$273*assessment!$E$3)</f>
        <v>0</v>
      </c>
      <c r="V61" s="14">
        <f>+T61/payroll!F61</f>
        <v>0</v>
      </c>
      <c r="X61" s="15">
        <f>IF(V61&lt;$X$2,T61, +payroll!F61 * $X$2)</f>
        <v>0</v>
      </c>
      <c r="Z61" s="15">
        <f t="shared" si="7"/>
        <v>0</v>
      </c>
      <c r="AB61" s="1" t="e">
        <f t="shared" si="3"/>
        <v>#DIV/0!</v>
      </c>
      <c r="AG61" s="17"/>
    </row>
    <row r="62" spans="1:33">
      <c r="A62" s="1" t="s">
        <v>91</v>
      </c>
      <c r="B62" s="1" t="s">
        <v>92</v>
      </c>
      <c r="D62" s="6">
        <v>1</v>
      </c>
      <c r="E62" s="6">
        <v>0</v>
      </c>
      <c r="F62" s="6">
        <v>0</v>
      </c>
      <c r="G62" s="1">
        <f t="shared" si="0"/>
        <v>1</v>
      </c>
      <c r="I62" s="16">
        <f t="shared" si="4"/>
        <v>0.33333333333333331</v>
      </c>
      <c r="J62" s="14">
        <f>+IFR!AD62</f>
        <v>1.6666666666666668E-3</v>
      </c>
      <c r="K62" s="12">
        <f t="shared" si="12"/>
        <v>0.95</v>
      </c>
      <c r="L62" s="16">
        <f t="shared" si="5"/>
        <v>0.31666666666666665</v>
      </c>
      <c r="M62" s="12">
        <v>1</v>
      </c>
      <c r="N62" s="12">
        <v>1</v>
      </c>
      <c r="P62" s="16">
        <f t="shared" si="6"/>
        <v>0.31666666666666665</v>
      </c>
      <c r="R62" s="13">
        <f t="shared" si="13"/>
        <v>5.4953477542827609E-5</v>
      </c>
      <c r="T62" s="15">
        <f>+R62*(assessment!$J$273*assessment!$E$3)</f>
        <v>491.30932112209263</v>
      </c>
      <c r="V62" s="14">
        <f>+T62/payroll!F62</f>
        <v>1.808012895336821E-4</v>
      </c>
      <c r="X62" s="15">
        <f>IF(V62&lt;$X$2,T62, +payroll!F62 * $X$2)</f>
        <v>491.30932112209263</v>
      </c>
      <c r="Z62" s="15">
        <f t="shared" si="7"/>
        <v>0</v>
      </c>
      <c r="AB62" s="1">
        <f t="shared" si="3"/>
        <v>1</v>
      </c>
      <c r="AG62" s="17"/>
    </row>
    <row r="63" spans="1:33">
      <c r="A63" s="1" t="s">
        <v>478</v>
      </c>
      <c r="B63" s="1" t="s">
        <v>479</v>
      </c>
      <c r="D63" s="6">
        <v>1</v>
      </c>
      <c r="E63" s="6">
        <v>0</v>
      </c>
      <c r="F63" s="6">
        <v>1</v>
      </c>
      <c r="G63" s="1">
        <f t="shared" si="0"/>
        <v>2</v>
      </c>
      <c r="I63" s="16">
        <f t="shared" si="4"/>
        <v>0.66666666666666663</v>
      </c>
      <c r="J63" s="14">
        <f>+IFR!AD63</f>
        <v>4.7777186360068143E-3</v>
      </c>
      <c r="K63" s="12">
        <f t="shared" si="12"/>
        <v>0.95</v>
      </c>
      <c r="L63" s="16">
        <f t="shared" si="5"/>
        <v>0.6333333333333333</v>
      </c>
      <c r="M63" s="12">
        <v>1</v>
      </c>
      <c r="N63" s="12">
        <v>1</v>
      </c>
      <c r="P63" s="16">
        <f t="shared" si="6"/>
        <v>0.6333333333333333</v>
      </c>
      <c r="R63" s="13">
        <f t="shared" si="13"/>
        <v>1.0990695508565522E-4</v>
      </c>
      <c r="T63" s="15">
        <f>+R63*(assessment!$J$273*assessment!$E$3)</f>
        <v>982.61864224418525</v>
      </c>
      <c r="V63" s="14">
        <f>+T63/payroll!F63</f>
        <v>1.1299668679793447E-4</v>
      </c>
      <c r="X63" s="15">
        <f>IF(V63&lt;$X$2,T63, +payroll!F63 * $X$2)</f>
        <v>982.61864224418525</v>
      </c>
      <c r="Z63" s="15">
        <f t="shared" si="7"/>
        <v>0</v>
      </c>
      <c r="AB63" s="1">
        <f t="shared" si="3"/>
        <v>1</v>
      </c>
      <c r="AG63" s="17"/>
    </row>
    <row r="64" spans="1:33">
      <c r="A64" s="1" t="s">
        <v>93</v>
      </c>
      <c r="B64" s="1" t="s">
        <v>480</v>
      </c>
      <c r="D64" s="6">
        <v>0</v>
      </c>
      <c r="E64" s="6">
        <v>0</v>
      </c>
      <c r="F64" s="6">
        <v>0</v>
      </c>
      <c r="G64" s="1">
        <f t="shared" si="0"/>
        <v>0</v>
      </c>
      <c r="I64" s="16">
        <f t="shared" si="4"/>
        <v>0</v>
      </c>
      <c r="J64" s="14">
        <f>+IFR!AD64</f>
        <v>0</v>
      </c>
      <c r="K64" s="12">
        <f t="shared" si="12"/>
        <v>0.95</v>
      </c>
      <c r="L64" s="16">
        <f t="shared" si="5"/>
        <v>0</v>
      </c>
      <c r="M64" s="12">
        <v>1</v>
      </c>
      <c r="N64" s="12">
        <v>1</v>
      </c>
      <c r="P64" s="16">
        <f t="shared" si="6"/>
        <v>0</v>
      </c>
      <c r="R64" s="13">
        <f t="shared" si="13"/>
        <v>0</v>
      </c>
      <c r="T64" s="15">
        <f>+R64*(assessment!$J$273*assessment!$E$3)</f>
        <v>0</v>
      </c>
      <c r="V64" s="14">
        <f>+T64/payroll!F64</f>
        <v>0</v>
      </c>
      <c r="X64" s="15">
        <f>IF(V64&lt;$X$2,T64, +payroll!F64 * $X$2)</f>
        <v>0</v>
      </c>
      <c r="Z64" s="15">
        <f t="shared" si="7"/>
        <v>0</v>
      </c>
      <c r="AB64" s="1" t="e">
        <f t="shared" si="3"/>
        <v>#DIV/0!</v>
      </c>
      <c r="AG64" s="17"/>
    </row>
    <row r="65" spans="1:33">
      <c r="A65" s="1" t="s">
        <v>94</v>
      </c>
      <c r="B65" s="1" t="s">
        <v>95</v>
      </c>
      <c r="D65" s="6">
        <v>0</v>
      </c>
      <c r="E65" s="6">
        <v>0</v>
      </c>
      <c r="F65" s="6">
        <v>1</v>
      </c>
      <c r="G65" s="1">
        <f t="shared" si="0"/>
        <v>1</v>
      </c>
      <c r="I65" s="16">
        <f t="shared" si="4"/>
        <v>0.33333333333333331</v>
      </c>
      <c r="J65" s="14">
        <f>+IFR!AD65</f>
        <v>2.692152375824472E-3</v>
      </c>
      <c r="K65" s="12">
        <f t="shared" si="12"/>
        <v>0.95</v>
      </c>
      <c r="L65" s="16">
        <f t="shared" si="5"/>
        <v>0.31666666666666665</v>
      </c>
      <c r="M65" s="12">
        <v>1</v>
      </c>
      <c r="N65" s="12">
        <v>1</v>
      </c>
      <c r="P65" s="16">
        <f t="shared" si="6"/>
        <v>0.31666666666666665</v>
      </c>
      <c r="R65" s="13">
        <f t="shared" si="13"/>
        <v>5.4953477542827609E-5</v>
      </c>
      <c r="T65" s="15">
        <f>+R65*(assessment!$J$273*assessment!$E$3)</f>
        <v>491.30932112209263</v>
      </c>
      <c r="V65" s="14">
        <f>+T65/payroll!F65</f>
        <v>2.2462984758592361E-5</v>
      </c>
      <c r="X65" s="15">
        <f>IF(V65&lt;$X$2,T65, +payroll!F65 * $X$2)</f>
        <v>491.30932112209263</v>
      </c>
      <c r="Z65" s="15">
        <f t="shared" si="7"/>
        <v>0</v>
      </c>
      <c r="AB65" s="1">
        <f t="shared" si="3"/>
        <v>1</v>
      </c>
      <c r="AG65" s="17"/>
    </row>
    <row r="66" spans="1:33">
      <c r="A66" s="1" t="s">
        <v>96</v>
      </c>
      <c r="B66" s="1" t="s">
        <v>97</v>
      </c>
      <c r="D66" s="6">
        <f>6+1</f>
        <v>7</v>
      </c>
      <c r="E66" s="6">
        <f>3+2</f>
        <v>5</v>
      </c>
      <c r="F66" s="6">
        <f>1+2</f>
        <v>3</v>
      </c>
      <c r="G66" s="1">
        <f t="shared" si="0"/>
        <v>15</v>
      </c>
      <c r="I66" s="16">
        <f t="shared" si="4"/>
        <v>5</v>
      </c>
      <c r="J66" s="14">
        <f>+IFR!AD66</f>
        <v>5.3946635628658868E-3</v>
      </c>
      <c r="K66" s="12">
        <f t="shared" si="12"/>
        <v>0.95</v>
      </c>
      <c r="L66" s="16">
        <f t="shared" si="5"/>
        <v>4.75</v>
      </c>
      <c r="M66" s="12">
        <v>1</v>
      </c>
      <c r="N66" s="12">
        <v>1</v>
      </c>
      <c r="P66" s="16">
        <f t="shared" si="6"/>
        <v>4.75</v>
      </c>
      <c r="R66" s="13">
        <f t="shared" si="13"/>
        <v>8.2430216314241414E-4</v>
      </c>
      <c r="T66" s="15">
        <f>+R66*(assessment!$J$273*assessment!$E$3)</f>
        <v>7369.6398168313899</v>
      </c>
      <c r="V66" s="14">
        <f>+T66/payroll!F66</f>
        <v>1.3277001946082444E-4</v>
      </c>
      <c r="X66" s="15">
        <f>IF(V66&lt;$X$2,T66, +payroll!F66 * $X$2)</f>
        <v>7369.6398168313899</v>
      </c>
      <c r="Z66" s="15">
        <f t="shared" si="7"/>
        <v>0</v>
      </c>
      <c r="AB66" s="1">
        <f t="shared" si="3"/>
        <v>1</v>
      </c>
      <c r="AG66" s="17"/>
    </row>
    <row r="67" spans="1:33">
      <c r="A67" s="1" t="s">
        <v>98</v>
      </c>
      <c r="B67" s="1" t="s">
        <v>99</v>
      </c>
      <c r="D67" s="6">
        <v>8</v>
      </c>
      <c r="E67" s="6">
        <v>3</v>
      </c>
      <c r="F67" s="6">
        <v>8</v>
      </c>
      <c r="G67" s="1">
        <f t="shared" si="0"/>
        <v>19</v>
      </c>
      <c r="I67" s="16">
        <f t="shared" si="4"/>
        <v>6.333333333333333</v>
      </c>
      <c r="J67" s="14">
        <f>+IFR!AD67</f>
        <v>5.1612931224209908E-3</v>
      </c>
      <c r="K67" s="12">
        <f t="shared" si="12"/>
        <v>0.95</v>
      </c>
      <c r="L67" s="16">
        <f t="shared" si="5"/>
        <v>6.0166666666666657</v>
      </c>
      <c r="M67" s="12">
        <v>1</v>
      </c>
      <c r="N67" s="12">
        <v>1</v>
      </c>
      <c r="P67" s="16">
        <f t="shared" si="6"/>
        <v>6.0166666666666657</v>
      </c>
      <c r="R67" s="13">
        <f t="shared" si="13"/>
        <v>1.0441160733137245E-3</v>
      </c>
      <c r="T67" s="15">
        <f>+R67*(assessment!$J$273*assessment!$E$3)</f>
        <v>9334.8771013197602</v>
      </c>
      <c r="V67" s="14">
        <f>+T67/payroll!F67</f>
        <v>1.010552136473342E-4</v>
      </c>
      <c r="X67" s="15">
        <f>IF(V67&lt;$X$2,T67, +payroll!F67 * $X$2)</f>
        <v>9334.8771013197602</v>
      </c>
      <c r="Z67" s="15">
        <f t="shared" si="7"/>
        <v>0</v>
      </c>
      <c r="AB67" s="1">
        <f t="shared" si="3"/>
        <v>1</v>
      </c>
      <c r="AG67" s="17"/>
    </row>
    <row r="68" spans="1:33">
      <c r="A68" s="1" t="s">
        <v>100</v>
      </c>
      <c r="B68" s="1" t="s">
        <v>518</v>
      </c>
      <c r="D68" s="6">
        <v>2</v>
      </c>
      <c r="E68" s="6">
        <v>3</v>
      </c>
      <c r="F68" s="6">
        <v>1</v>
      </c>
      <c r="G68" s="1">
        <f t="shared" si="0"/>
        <v>6</v>
      </c>
      <c r="I68" s="16">
        <f t="shared" si="4"/>
        <v>2</v>
      </c>
      <c r="J68" s="14">
        <f>+IFR!AD68</f>
        <v>1.8131409915847342E-3</v>
      </c>
      <c r="K68" s="12">
        <f t="shared" si="12"/>
        <v>0.95</v>
      </c>
      <c r="L68" s="16">
        <f t="shared" si="5"/>
        <v>1.9</v>
      </c>
      <c r="M68" s="12">
        <v>1</v>
      </c>
      <c r="N68" s="12">
        <v>1</v>
      </c>
      <c r="P68" s="16">
        <f t="shared" si="6"/>
        <v>1.9</v>
      </c>
      <c r="R68" s="13">
        <f t="shared" si="13"/>
        <v>3.2972086525696567E-4</v>
      </c>
      <c r="T68" s="15">
        <f>+R68*(assessment!$J$273*assessment!$E$3)</f>
        <v>2947.8559267325559</v>
      </c>
      <c r="V68" s="14">
        <f>+T68/payroll!F68</f>
        <v>3.5985088270499493E-5</v>
      </c>
      <c r="X68" s="15">
        <f>IF(V68&lt;$X$2,T68, +payroll!F68 * $X$2)</f>
        <v>2947.8559267325559</v>
      </c>
      <c r="Z68" s="15">
        <f t="shared" si="7"/>
        <v>0</v>
      </c>
      <c r="AB68" s="1">
        <f t="shared" si="3"/>
        <v>1</v>
      </c>
      <c r="AG68" s="17"/>
    </row>
    <row r="69" spans="1:33">
      <c r="A69" s="1" t="s">
        <v>101</v>
      </c>
      <c r="B69" s="1" t="s">
        <v>102</v>
      </c>
      <c r="D69" s="6">
        <v>0</v>
      </c>
      <c r="E69" s="6">
        <v>0</v>
      </c>
      <c r="F69" s="6">
        <v>0</v>
      </c>
      <c r="G69" s="1">
        <f t="shared" si="0"/>
        <v>0</v>
      </c>
      <c r="I69" s="16">
        <f t="shared" si="4"/>
        <v>0</v>
      </c>
      <c r="J69" s="14">
        <f>+IFR!AD69</f>
        <v>0</v>
      </c>
      <c r="K69" s="12">
        <f t="shared" si="12"/>
        <v>0.95</v>
      </c>
      <c r="L69" s="16">
        <f t="shared" si="5"/>
        <v>0</v>
      </c>
      <c r="M69" s="12">
        <v>1</v>
      </c>
      <c r="N69" s="12">
        <v>1</v>
      </c>
      <c r="P69" s="16">
        <f t="shared" si="6"/>
        <v>0</v>
      </c>
      <c r="R69" s="13">
        <f t="shared" si="13"/>
        <v>0</v>
      </c>
      <c r="T69" s="15">
        <f>+R69*(assessment!$J$273*assessment!$E$3)</f>
        <v>0</v>
      </c>
      <c r="V69" s="14">
        <f>+T69/payroll!F69</f>
        <v>0</v>
      </c>
      <c r="X69" s="15">
        <f>IF(V69&lt;$X$2,T69, +payroll!F69 * $X$2)</f>
        <v>0</v>
      </c>
      <c r="Z69" s="15">
        <f t="shared" si="7"/>
        <v>0</v>
      </c>
      <c r="AB69" s="1" t="e">
        <f t="shared" si="3"/>
        <v>#DIV/0!</v>
      </c>
      <c r="AG69" s="17"/>
    </row>
    <row r="70" spans="1:33">
      <c r="A70" s="1" t="s">
        <v>103</v>
      </c>
      <c r="B70" s="1" t="s">
        <v>104</v>
      </c>
      <c r="D70" s="6">
        <v>1</v>
      </c>
      <c r="E70" s="6">
        <v>0</v>
      </c>
      <c r="F70" s="6">
        <v>0</v>
      </c>
      <c r="G70" s="1">
        <f t="shared" si="0"/>
        <v>1</v>
      </c>
      <c r="I70" s="16">
        <f t="shared" si="4"/>
        <v>0.33333333333333331</v>
      </c>
      <c r="J70" s="14">
        <f>+IFR!AD70</f>
        <v>1.6666666666666668E-3</v>
      </c>
      <c r="K70" s="12">
        <f t="shared" si="12"/>
        <v>0.95</v>
      </c>
      <c r="L70" s="16">
        <f t="shared" si="5"/>
        <v>0.31666666666666665</v>
      </c>
      <c r="M70" s="12">
        <v>1</v>
      </c>
      <c r="N70" s="12">
        <v>1</v>
      </c>
      <c r="P70" s="16">
        <f t="shared" si="6"/>
        <v>0.31666666666666665</v>
      </c>
      <c r="R70" s="13">
        <f t="shared" ref="R70:R133" si="14">+P70/$P$265</f>
        <v>5.4953477542827609E-5</v>
      </c>
      <c r="T70" s="15">
        <f>+R70*(assessment!$J$273*assessment!$E$3)</f>
        <v>491.30932112209263</v>
      </c>
      <c r="V70" s="14">
        <f>+T70/payroll!F70</f>
        <v>1.4578669680832387E-4</v>
      </c>
      <c r="X70" s="15">
        <f>IF(V70&lt;$X$2,T70, +payroll!F70 * $X$2)</f>
        <v>491.30932112209263</v>
      </c>
      <c r="Z70" s="15">
        <f t="shared" si="7"/>
        <v>0</v>
      </c>
      <c r="AB70" s="1">
        <f t="shared" ref="AB70:AB132" si="15">+X70/T70</f>
        <v>1</v>
      </c>
      <c r="AG70" s="17"/>
    </row>
    <row r="71" spans="1:33">
      <c r="A71" s="1" t="s">
        <v>105</v>
      </c>
      <c r="B71" s="1" t="s">
        <v>106</v>
      </c>
      <c r="D71" s="6">
        <v>12</v>
      </c>
      <c r="E71" s="6">
        <v>13</v>
      </c>
      <c r="F71" s="6">
        <v>12</v>
      </c>
      <c r="G71" s="1">
        <f t="shared" ref="G71:G134" si="16">SUM(D71:F71)</f>
        <v>37</v>
      </c>
      <c r="I71" s="16">
        <f t="shared" si="4"/>
        <v>12.333333333333334</v>
      </c>
      <c r="J71" s="14">
        <f>+IFR!AD71</f>
        <v>2.3240394728328301E-2</v>
      </c>
      <c r="K71" s="12">
        <f t="shared" ref="K71:K134" si="17">IF(+J71&lt;$E$268,$I$268,IF(J71&gt;$E$270,$I$270,$I$269))</f>
        <v>0.95</v>
      </c>
      <c r="L71" s="16">
        <f t="shared" ref="L71:L134" si="18">+I71*K71</f>
        <v>11.716666666666667</v>
      </c>
      <c r="M71" s="12">
        <v>1</v>
      </c>
      <c r="N71" s="12">
        <v>1</v>
      </c>
      <c r="P71" s="16">
        <f t="shared" ref="P71:P134" si="19">+L71*M71*N71</f>
        <v>11.716666666666667</v>
      </c>
      <c r="R71" s="13">
        <f t="shared" si="14"/>
        <v>2.0332786690846218E-3</v>
      </c>
      <c r="T71" s="15">
        <f>+R71*(assessment!$J$273*assessment!$E$3)</f>
        <v>18178.444881517429</v>
      </c>
      <c r="V71" s="14">
        <f>+T71/payroll!F71</f>
        <v>4.5091496985296688E-4</v>
      </c>
      <c r="X71" s="15">
        <f>IF(V71&lt;$X$2,T71, +payroll!F71 * $X$2)</f>
        <v>18178.444881517429</v>
      </c>
      <c r="Z71" s="15">
        <f t="shared" ref="Z71:Z134" si="20">+T71-X71</f>
        <v>0</v>
      </c>
      <c r="AB71" s="1">
        <f t="shared" si="15"/>
        <v>1</v>
      </c>
      <c r="AG71" s="17"/>
    </row>
    <row r="72" spans="1:33">
      <c r="A72" s="1" t="s">
        <v>107</v>
      </c>
      <c r="B72" s="1" t="s">
        <v>108</v>
      </c>
      <c r="D72" s="6">
        <v>0</v>
      </c>
      <c r="E72" s="6">
        <v>0</v>
      </c>
      <c r="F72" s="6">
        <v>0</v>
      </c>
      <c r="G72" s="1">
        <f t="shared" si="16"/>
        <v>0</v>
      </c>
      <c r="I72" s="16">
        <f t="shared" ref="I72:I135" si="21">AVERAGE(D72:F72)</f>
        <v>0</v>
      </c>
      <c r="J72" s="14">
        <f>+IFR!AD72</f>
        <v>0</v>
      </c>
      <c r="K72" s="12">
        <f t="shared" si="17"/>
        <v>0.95</v>
      </c>
      <c r="L72" s="16">
        <f t="shared" si="18"/>
        <v>0</v>
      </c>
      <c r="M72" s="12">
        <v>1</v>
      </c>
      <c r="N72" s="12">
        <v>1</v>
      </c>
      <c r="P72" s="16">
        <f t="shared" si="19"/>
        <v>0</v>
      </c>
      <c r="R72" s="13">
        <f t="shared" si="14"/>
        <v>0</v>
      </c>
      <c r="T72" s="15">
        <f>+R72*(assessment!$J$273*assessment!$E$3)</f>
        <v>0</v>
      </c>
      <c r="V72" s="14">
        <f>+T72/payroll!F72</f>
        <v>0</v>
      </c>
      <c r="X72" s="15">
        <f>IF(V72&lt;$X$2,T72, +payroll!F72 * $X$2)</f>
        <v>0</v>
      </c>
      <c r="Z72" s="15">
        <f t="shared" si="20"/>
        <v>0</v>
      </c>
      <c r="AB72" s="1" t="e">
        <f t="shared" si="15"/>
        <v>#DIV/0!</v>
      </c>
      <c r="AG72" s="17"/>
    </row>
    <row r="73" spans="1:33">
      <c r="A73" s="1" t="s">
        <v>109</v>
      </c>
      <c r="B73" s="1" t="s">
        <v>553</v>
      </c>
      <c r="D73" s="6">
        <v>0</v>
      </c>
      <c r="E73" s="6">
        <v>0</v>
      </c>
      <c r="F73" s="6">
        <v>0</v>
      </c>
      <c r="G73" s="1">
        <f t="shared" si="16"/>
        <v>0</v>
      </c>
      <c r="I73" s="16">
        <f t="shared" si="21"/>
        <v>0</v>
      </c>
      <c r="J73" s="14">
        <f>+IFR!AD73</f>
        <v>0</v>
      </c>
      <c r="K73" s="12">
        <f t="shared" si="17"/>
        <v>0.95</v>
      </c>
      <c r="L73" s="16">
        <f t="shared" si="18"/>
        <v>0</v>
      </c>
      <c r="M73" s="12">
        <v>1</v>
      </c>
      <c r="N73" s="12">
        <v>1</v>
      </c>
      <c r="P73" s="16">
        <f t="shared" si="19"/>
        <v>0</v>
      </c>
      <c r="R73" s="13">
        <f t="shared" si="14"/>
        <v>0</v>
      </c>
      <c r="T73" s="15">
        <f>+R73*(assessment!$J$273*assessment!$E$3)</f>
        <v>0</v>
      </c>
      <c r="V73" s="14">
        <f>+T73/payroll!F73</f>
        <v>0</v>
      </c>
      <c r="X73" s="15">
        <f>IF(V73&lt;$X$2,T73, +payroll!F73 * $X$2)</f>
        <v>0</v>
      </c>
      <c r="Z73" s="15">
        <f t="shared" si="20"/>
        <v>0</v>
      </c>
      <c r="AB73" s="1" t="e">
        <f t="shared" si="15"/>
        <v>#DIV/0!</v>
      </c>
      <c r="AG73" s="17"/>
    </row>
    <row r="74" spans="1:33">
      <c r="A74" s="1" t="s">
        <v>110</v>
      </c>
      <c r="B74" s="1" t="s">
        <v>111</v>
      </c>
      <c r="D74" s="6">
        <v>0</v>
      </c>
      <c r="E74" s="6">
        <v>0</v>
      </c>
      <c r="F74" s="6">
        <v>0</v>
      </c>
      <c r="G74" s="1">
        <f t="shared" si="16"/>
        <v>0</v>
      </c>
      <c r="I74" s="16">
        <f t="shared" si="21"/>
        <v>0</v>
      </c>
      <c r="J74" s="14">
        <f>+IFR!AD74</f>
        <v>0</v>
      </c>
      <c r="K74" s="12">
        <f t="shared" si="17"/>
        <v>0.95</v>
      </c>
      <c r="L74" s="16">
        <f t="shared" si="18"/>
        <v>0</v>
      </c>
      <c r="M74" s="12">
        <v>1</v>
      </c>
      <c r="N74" s="12">
        <v>1</v>
      </c>
      <c r="P74" s="16">
        <f t="shared" si="19"/>
        <v>0</v>
      </c>
      <c r="R74" s="13">
        <f t="shared" si="14"/>
        <v>0</v>
      </c>
      <c r="T74" s="15">
        <f>+R74*(assessment!$J$273*assessment!$E$3)</f>
        <v>0</v>
      </c>
      <c r="V74" s="14">
        <f>+T74/payroll!F74</f>
        <v>0</v>
      </c>
      <c r="X74" s="15">
        <f>IF(V74&lt;$X$2,T74, +payroll!F74 * $X$2)</f>
        <v>0</v>
      </c>
      <c r="Z74" s="15">
        <f t="shared" si="20"/>
        <v>0</v>
      </c>
      <c r="AB74" s="1" t="e">
        <f t="shared" si="15"/>
        <v>#DIV/0!</v>
      </c>
      <c r="AG74" s="17"/>
    </row>
    <row r="75" spans="1:33">
      <c r="A75" s="1" t="s">
        <v>112</v>
      </c>
      <c r="B75" s="1" t="s">
        <v>113</v>
      </c>
      <c r="D75" s="6">
        <v>0</v>
      </c>
      <c r="E75" s="6">
        <v>0</v>
      </c>
      <c r="F75" s="6">
        <v>0</v>
      </c>
      <c r="G75" s="1">
        <f t="shared" si="16"/>
        <v>0</v>
      </c>
      <c r="I75" s="16">
        <f t="shared" si="21"/>
        <v>0</v>
      </c>
      <c r="J75" s="14">
        <f>+IFR!AD75</f>
        <v>0</v>
      </c>
      <c r="K75" s="12">
        <f t="shared" si="17"/>
        <v>0.95</v>
      </c>
      <c r="L75" s="16">
        <f t="shared" si="18"/>
        <v>0</v>
      </c>
      <c r="M75" s="12">
        <v>1</v>
      </c>
      <c r="N75" s="12">
        <v>1</v>
      </c>
      <c r="P75" s="16">
        <f t="shared" si="19"/>
        <v>0</v>
      </c>
      <c r="R75" s="13">
        <f t="shared" si="14"/>
        <v>0</v>
      </c>
      <c r="T75" s="15">
        <f>+R75*(assessment!$J$273*assessment!$E$3)</f>
        <v>0</v>
      </c>
      <c r="V75" s="14">
        <f>+T75/payroll!F75</f>
        <v>0</v>
      </c>
      <c r="X75" s="15">
        <f>IF(V75&lt;$X$2,T75, +payroll!F75 * $X$2)</f>
        <v>0</v>
      </c>
      <c r="Z75" s="15">
        <f t="shared" si="20"/>
        <v>0</v>
      </c>
      <c r="AB75" s="1" t="e">
        <f t="shared" si="15"/>
        <v>#DIV/0!</v>
      </c>
      <c r="AG75" s="17"/>
    </row>
    <row r="76" spans="1:33">
      <c r="A76" s="1" t="s">
        <v>114</v>
      </c>
      <c r="B76" s="1" t="s">
        <v>115</v>
      </c>
      <c r="D76" s="6">
        <v>0</v>
      </c>
      <c r="E76" s="6">
        <v>1</v>
      </c>
      <c r="F76" s="6">
        <v>0</v>
      </c>
      <c r="G76" s="1">
        <f t="shared" si="16"/>
        <v>1</v>
      </c>
      <c r="I76" s="16">
        <f t="shared" si="21"/>
        <v>0.33333333333333331</v>
      </c>
      <c r="J76" s="14">
        <f>+IFR!AD76</f>
        <v>1.4289286607366127E-3</v>
      </c>
      <c r="K76" s="12">
        <f t="shared" si="17"/>
        <v>0.95</v>
      </c>
      <c r="L76" s="16">
        <f t="shared" si="18"/>
        <v>0.31666666666666665</v>
      </c>
      <c r="M76" s="12">
        <v>1</v>
      </c>
      <c r="N76" s="12">
        <v>1</v>
      </c>
      <c r="P76" s="16">
        <f t="shared" si="19"/>
        <v>0.31666666666666665</v>
      </c>
      <c r="R76" s="13">
        <f t="shared" si="14"/>
        <v>5.4953477542827609E-5</v>
      </c>
      <c r="T76" s="15">
        <f>+R76*(assessment!$J$273*assessment!$E$3)</f>
        <v>491.30932112209263</v>
      </c>
      <c r="V76" s="14">
        <f>+T76/payroll!F76</f>
        <v>1.8421407026627957E-5</v>
      </c>
      <c r="X76" s="15">
        <f>IF(V76&lt;$X$2,T76, +payroll!F76 * $X$2)</f>
        <v>491.30932112209263</v>
      </c>
      <c r="Z76" s="15">
        <f t="shared" si="20"/>
        <v>0</v>
      </c>
      <c r="AB76" s="1">
        <f t="shared" si="15"/>
        <v>1</v>
      </c>
      <c r="AG76" s="17"/>
    </row>
    <row r="77" spans="1:33">
      <c r="A77" s="1" t="s">
        <v>116</v>
      </c>
      <c r="B77" s="1" t="s">
        <v>117</v>
      </c>
      <c r="D77" s="6">
        <v>0</v>
      </c>
      <c r="E77" s="6">
        <v>0</v>
      </c>
      <c r="F77" s="6">
        <v>0</v>
      </c>
      <c r="G77" s="1">
        <f t="shared" si="16"/>
        <v>0</v>
      </c>
      <c r="I77" s="16">
        <f>AVERAGE(D77:F77)</f>
        <v>0</v>
      </c>
      <c r="J77" s="14">
        <f>+IFR!AD77</f>
        <v>0</v>
      </c>
      <c r="K77" s="12">
        <f t="shared" si="17"/>
        <v>0.95</v>
      </c>
      <c r="L77" s="16">
        <f t="shared" si="18"/>
        <v>0</v>
      </c>
      <c r="M77" s="12">
        <v>1</v>
      </c>
      <c r="N77" s="12">
        <v>1</v>
      </c>
      <c r="P77" s="16">
        <f t="shared" si="19"/>
        <v>0</v>
      </c>
      <c r="R77" s="13">
        <f t="shared" si="14"/>
        <v>0</v>
      </c>
      <c r="T77" s="15">
        <f>+R77*(assessment!$J$273*assessment!$E$3)</f>
        <v>0</v>
      </c>
      <c r="V77" s="14">
        <f>+T77/payroll!F77</f>
        <v>0</v>
      </c>
      <c r="X77" s="15">
        <f>IF(V77&lt;$X$2,T77, +payroll!F77 * $X$2)</f>
        <v>0</v>
      </c>
      <c r="Z77" s="15">
        <f t="shared" si="20"/>
        <v>0</v>
      </c>
      <c r="AB77" s="1" t="e">
        <f t="shared" si="15"/>
        <v>#DIV/0!</v>
      </c>
      <c r="AG77" s="17"/>
    </row>
    <row r="78" spans="1:33">
      <c r="A78" s="1" t="s">
        <v>118</v>
      </c>
      <c r="B78" s="1" t="s">
        <v>119</v>
      </c>
      <c r="D78" s="6">
        <v>0</v>
      </c>
      <c r="E78" s="6">
        <v>0</v>
      </c>
      <c r="F78" s="6">
        <v>1</v>
      </c>
      <c r="G78" s="1">
        <f t="shared" si="16"/>
        <v>1</v>
      </c>
      <c r="I78" s="16">
        <f t="shared" si="21"/>
        <v>0.33333333333333331</v>
      </c>
      <c r="J78" s="14">
        <f>+IFR!AD78</f>
        <v>5.0000000000000001E-3</v>
      </c>
      <c r="K78" s="12">
        <f t="shared" si="17"/>
        <v>0.95</v>
      </c>
      <c r="L78" s="16">
        <f t="shared" si="18"/>
        <v>0.31666666666666665</v>
      </c>
      <c r="M78" s="12">
        <v>1</v>
      </c>
      <c r="N78" s="12">
        <v>1</v>
      </c>
      <c r="P78" s="16">
        <f t="shared" si="19"/>
        <v>0.31666666666666665</v>
      </c>
      <c r="R78" s="13">
        <f t="shared" si="14"/>
        <v>5.4953477542827609E-5</v>
      </c>
      <c r="T78" s="15">
        <f>+R78*(assessment!$J$273*assessment!$E$3)</f>
        <v>491.30932112209263</v>
      </c>
      <c r="V78" s="14">
        <f>+T78/payroll!F78</f>
        <v>1.5804958872841335E-4</v>
      </c>
      <c r="X78" s="15">
        <f>IF(V78&lt;$X$2,T78, +payroll!F78 * $X$2)</f>
        <v>491.30932112209263</v>
      </c>
      <c r="Z78" s="15">
        <f t="shared" si="20"/>
        <v>0</v>
      </c>
      <c r="AB78" s="1">
        <f t="shared" si="15"/>
        <v>1</v>
      </c>
      <c r="AG78" s="17"/>
    </row>
    <row r="79" spans="1:33">
      <c r="A79" s="1" t="s">
        <v>120</v>
      </c>
      <c r="B79" s="1" t="s">
        <v>486</v>
      </c>
      <c r="D79" s="6">
        <v>0</v>
      </c>
      <c r="E79" s="6">
        <v>0</v>
      </c>
      <c r="F79" s="6">
        <v>0</v>
      </c>
      <c r="G79" s="1">
        <f t="shared" si="16"/>
        <v>0</v>
      </c>
      <c r="I79" s="16">
        <f t="shared" si="21"/>
        <v>0</v>
      </c>
      <c r="J79" s="14">
        <f>+IFR!AD79</f>
        <v>0</v>
      </c>
      <c r="K79" s="12">
        <f t="shared" si="17"/>
        <v>0.95</v>
      </c>
      <c r="L79" s="16">
        <f t="shared" si="18"/>
        <v>0</v>
      </c>
      <c r="M79" s="12">
        <v>1</v>
      </c>
      <c r="N79" s="12">
        <v>1</v>
      </c>
      <c r="P79" s="16">
        <f t="shared" si="19"/>
        <v>0</v>
      </c>
      <c r="R79" s="13">
        <f t="shared" si="14"/>
        <v>0</v>
      </c>
      <c r="T79" s="15">
        <f>+R79*(assessment!$J$273*assessment!$E$3)</f>
        <v>0</v>
      </c>
      <c r="V79" s="14">
        <f>+T79/payroll!F79</f>
        <v>0</v>
      </c>
      <c r="X79" s="15">
        <f>IF(V79&lt;$X$2,T79, +payroll!F79 * $X$2)</f>
        <v>0</v>
      </c>
      <c r="Z79" s="15">
        <f t="shared" si="20"/>
        <v>0</v>
      </c>
      <c r="AB79" s="1" t="e">
        <f t="shared" si="15"/>
        <v>#DIV/0!</v>
      </c>
      <c r="AG79" s="17"/>
    </row>
    <row r="80" spans="1:33">
      <c r="A80" s="1" t="s">
        <v>121</v>
      </c>
      <c r="B80" s="1" t="s">
        <v>122</v>
      </c>
      <c r="D80" s="6">
        <v>1</v>
      </c>
      <c r="E80" s="6">
        <v>0</v>
      </c>
      <c r="F80" s="6">
        <v>0</v>
      </c>
      <c r="G80" s="1">
        <f t="shared" si="16"/>
        <v>1</v>
      </c>
      <c r="I80" s="16">
        <f t="shared" si="21"/>
        <v>0.33333333333333331</v>
      </c>
      <c r="J80" s="14">
        <f>+IFR!AD80</f>
        <v>1.6327863499061149E-3</v>
      </c>
      <c r="K80" s="12">
        <f t="shared" si="17"/>
        <v>0.95</v>
      </c>
      <c r="L80" s="16">
        <f t="shared" si="18"/>
        <v>0.31666666666666665</v>
      </c>
      <c r="M80" s="12">
        <v>1</v>
      </c>
      <c r="N80" s="12">
        <v>1</v>
      </c>
      <c r="P80" s="16">
        <f t="shared" si="19"/>
        <v>0.31666666666666665</v>
      </c>
      <c r="R80" s="13">
        <f t="shared" si="14"/>
        <v>5.4953477542827609E-5</v>
      </c>
      <c r="T80" s="15">
        <f>+R80*(assessment!$J$273*assessment!$E$3)</f>
        <v>491.30932112209263</v>
      </c>
      <c r="V80" s="14">
        <f>+T80/payroll!F80</f>
        <v>6.4353646336636934E-5</v>
      </c>
      <c r="X80" s="15">
        <f>IF(V80&lt;$X$2,T80, +payroll!F80 * $X$2)</f>
        <v>491.30932112209263</v>
      </c>
      <c r="Z80" s="15">
        <f t="shared" si="20"/>
        <v>0</v>
      </c>
      <c r="AB80" s="1">
        <f t="shared" si="15"/>
        <v>1</v>
      </c>
      <c r="AG80" s="17"/>
    </row>
    <row r="81" spans="1:33">
      <c r="A81" s="1" t="s">
        <v>470</v>
      </c>
      <c r="B81" s="1" t="s">
        <v>519</v>
      </c>
      <c r="D81" s="6">
        <v>0</v>
      </c>
      <c r="E81" s="6">
        <v>0</v>
      </c>
      <c r="F81" s="6">
        <v>0</v>
      </c>
      <c r="G81" s="1">
        <f t="shared" si="16"/>
        <v>0</v>
      </c>
      <c r="I81" s="16">
        <f t="shared" si="21"/>
        <v>0</v>
      </c>
      <c r="J81" s="14">
        <f>+IFR!AD81</f>
        <v>0</v>
      </c>
      <c r="K81" s="12">
        <f t="shared" si="17"/>
        <v>0.95</v>
      </c>
      <c r="L81" s="16">
        <f t="shared" si="18"/>
        <v>0</v>
      </c>
      <c r="M81" s="12">
        <v>1</v>
      </c>
      <c r="N81" s="12">
        <v>1</v>
      </c>
      <c r="P81" s="16">
        <f t="shared" si="19"/>
        <v>0</v>
      </c>
      <c r="R81" s="13">
        <f t="shared" si="14"/>
        <v>0</v>
      </c>
      <c r="T81" s="15">
        <f>+R81*(assessment!$J$273*assessment!$E$3)</f>
        <v>0</v>
      </c>
      <c r="V81" s="14">
        <f>+T81/payroll!F81</f>
        <v>0</v>
      </c>
      <c r="X81" s="15">
        <f>IF(V81&lt;$X$2,T81, +payroll!F81 * $X$2)</f>
        <v>0</v>
      </c>
      <c r="Z81" s="15">
        <f t="shared" si="20"/>
        <v>0</v>
      </c>
      <c r="AB81" s="1" t="e">
        <f t="shared" si="15"/>
        <v>#DIV/0!</v>
      </c>
      <c r="AG81" s="17"/>
    </row>
    <row r="82" spans="1:33">
      <c r="A82" s="1" t="s">
        <v>123</v>
      </c>
      <c r="B82" s="1" t="s">
        <v>481</v>
      </c>
      <c r="D82" s="6">
        <v>0</v>
      </c>
      <c r="E82" s="6">
        <v>2</v>
      </c>
      <c r="F82" s="6">
        <v>0</v>
      </c>
      <c r="G82" s="1">
        <f t="shared" si="16"/>
        <v>2</v>
      </c>
      <c r="I82" s="16">
        <f t="shared" si="21"/>
        <v>0.66666666666666663</v>
      </c>
      <c r="J82" s="14">
        <f>+IFR!AD82</f>
        <v>3.1814205042551501E-3</v>
      </c>
      <c r="K82" s="12">
        <f t="shared" si="17"/>
        <v>0.95</v>
      </c>
      <c r="L82" s="16">
        <f t="shared" si="18"/>
        <v>0.6333333333333333</v>
      </c>
      <c r="M82" s="12">
        <v>1</v>
      </c>
      <c r="N82" s="12">
        <v>1</v>
      </c>
      <c r="P82" s="16">
        <f t="shared" si="19"/>
        <v>0.6333333333333333</v>
      </c>
      <c r="R82" s="13">
        <f t="shared" si="14"/>
        <v>1.0990695508565522E-4</v>
      </c>
      <c r="T82" s="15">
        <f>+R82*(assessment!$J$273*assessment!$E$3)</f>
        <v>982.61864224418525</v>
      </c>
      <c r="V82" s="14">
        <f>+T82/payroll!F82</f>
        <v>6.5289405292420357E-5</v>
      </c>
      <c r="X82" s="15">
        <f>IF(V82&lt;$X$2,T82, +payroll!F82 * $X$2)</f>
        <v>982.61864224418525</v>
      </c>
      <c r="Z82" s="15">
        <f t="shared" si="20"/>
        <v>0</v>
      </c>
      <c r="AB82" s="1">
        <f t="shared" si="15"/>
        <v>1</v>
      </c>
      <c r="AG82" s="17"/>
    </row>
    <row r="83" spans="1:33">
      <c r="A83" s="1" t="s">
        <v>124</v>
      </c>
      <c r="B83" s="1" t="s">
        <v>125</v>
      </c>
      <c r="D83" s="6">
        <v>0</v>
      </c>
      <c r="E83" s="6">
        <v>0</v>
      </c>
      <c r="F83" s="6">
        <v>0</v>
      </c>
      <c r="G83" s="1">
        <f t="shared" si="16"/>
        <v>0</v>
      </c>
      <c r="I83" s="16">
        <f t="shared" si="21"/>
        <v>0</v>
      </c>
      <c r="J83" s="14">
        <f>+IFR!AD83</f>
        <v>0</v>
      </c>
      <c r="K83" s="12">
        <f t="shared" si="17"/>
        <v>0.95</v>
      </c>
      <c r="L83" s="16">
        <f t="shared" si="18"/>
        <v>0</v>
      </c>
      <c r="M83" s="12">
        <v>1</v>
      </c>
      <c r="N83" s="12">
        <v>1</v>
      </c>
      <c r="P83" s="16">
        <f t="shared" si="19"/>
        <v>0</v>
      </c>
      <c r="R83" s="13">
        <f t="shared" si="14"/>
        <v>0</v>
      </c>
      <c r="T83" s="15">
        <f>+R83*(assessment!$J$273*assessment!$E$3)</f>
        <v>0</v>
      </c>
      <c r="V83" s="14">
        <f>+T83/payroll!F83</f>
        <v>0</v>
      </c>
      <c r="X83" s="15">
        <f>IF(V83&lt;$X$2,T83, +payroll!F83 * $X$2)</f>
        <v>0</v>
      </c>
      <c r="Z83" s="15">
        <f t="shared" si="20"/>
        <v>0</v>
      </c>
      <c r="AB83" s="1" t="e">
        <f t="shared" si="15"/>
        <v>#DIV/0!</v>
      </c>
      <c r="AG83" s="17"/>
    </row>
    <row r="84" spans="1:33">
      <c r="A84" s="1" t="s">
        <v>126</v>
      </c>
      <c r="B84" s="1" t="s">
        <v>520</v>
      </c>
      <c r="D84" s="6">
        <v>0</v>
      </c>
      <c r="E84" s="6">
        <v>1</v>
      </c>
      <c r="F84" s="6">
        <v>1</v>
      </c>
      <c r="G84" s="1">
        <f t="shared" si="16"/>
        <v>2</v>
      </c>
      <c r="I84" s="16">
        <f t="shared" si="21"/>
        <v>0.66666666666666663</v>
      </c>
      <c r="J84" s="14">
        <f>+IFR!AD84</f>
        <v>6.4868785694806091E-3</v>
      </c>
      <c r="K84" s="12">
        <f t="shared" si="17"/>
        <v>0.95</v>
      </c>
      <c r="L84" s="16">
        <f t="shared" si="18"/>
        <v>0.6333333333333333</v>
      </c>
      <c r="M84" s="12">
        <v>1</v>
      </c>
      <c r="N84" s="12">
        <v>1</v>
      </c>
      <c r="P84" s="16">
        <f t="shared" si="19"/>
        <v>0.6333333333333333</v>
      </c>
      <c r="R84" s="13">
        <f t="shared" si="14"/>
        <v>1.0990695508565522E-4</v>
      </c>
      <c r="T84" s="15">
        <f>+R84*(assessment!$J$273*assessment!$E$3)</f>
        <v>982.61864224418525</v>
      </c>
      <c r="V84" s="14">
        <f>+T84/payroll!F84</f>
        <v>1.0278565784351547E-4</v>
      </c>
      <c r="X84" s="15">
        <f>IF(V84&lt;$X$2,T84, +payroll!F84 * $X$2)</f>
        <v>982.61864224418525</v>
      </c>
      <c r="Z84" s="15">
        <f t="shared" si="20"/>
        <v>0</v>
      </c>
      <c r="AB84" s="1">
        <f t="shared" si="15"/>
        <v>1</v>
      </c>
      <c r="AG84" s="17"/>
    </row>
    <row r="85" spans="1:33">
      <c r="A85" s="1" t="s">
        <v>127</v>
      </c>
      <c r="B85" s="1" t="s">
        <v>128</v>
      </c>
      <c r="D85" s="6">
        <v>0</v>
      </c>
      <c r="E85" s="6">
        <v>0</v>
      </c>
      <c r="F85" s="6">
        <v>0</v>
      </c>
      <c r="G85" s="1">
        <f t="shared" si="16"/>
        <v>0</v>
      </c>
      <c r="I85" s="16">
        <f t="shared" si="21"/>
        <v>0</v>
      </c>
      <c r="J85" s="14">
        <f>+IFR!AD85</f>
        <v>0</v>
      </c>
      <c r="K85" s="12">
        <f t="shared" si="17"/>
        <v>0.95</v>
      </c>
      <c r="L85" s="16">
        <f t="shared" si="18"/>
        <v>0</v>
      </c>
      <c r="M85" s="12">
        <v>1</v>
      </c>
      <c r="N85" s="12">
        <v>1</v>
      </c>
      <c r="P85" s="16">
        <f t="shared" si="19"/>
        <v>0</v>
      </c>
      <c r="R85" s="13">
        <f t="shared" si="14"/>
        <v>0</v>
      </c>
      <c r="T85" s="15">
        <f>+R85*(assessment!$J$273*assessment!$E$3)</f>
        <v>0</v>
      </c>
      <c r="V85" s="14">
        <f>+T85/payroll!F85</f>
        <v>0</v>
      </c>
      <c r="X85" s="15">
        <f>IF(V85&lt;$X$2,T85, +payroll!F85 * $X$2)</f>
        <v>0</v>
      </c>
      <c r="Z85" s="15">
        <f t="shared" si="20"/>
        <v>0</v>
      </c>
      <c r="AB85" s="1" t="e">
        <f t="shared" si="15"/>
        <v>#DIV/0!</v>
      </c>
      <c r="AG85" s="17"/>
    </row>
    <row r="86" spans="1:33">
      <c r="A86" s="1" t="s">
        <v>554</v>
      </c>
      <c r="B86" s="1" t="s">
        <v>555</v>
      </c>
      <c r="D86" s="6">
        <v>0</v>
      </c>
      <c r="E86" s="6">
        <v>0</v>
      </c>
      <c r="F86" s="6">
        <v>0</v>
      </c>
      <c r="G86" s="1">
        <f t="shared" si="16"/>
        <v>0</v>
      </c>
      <c r="I86" s="16">
        <f t="shared" si="21"/>
        <v>0</v>
      </c>
      <c r="J86" s="14">
        <f>+IFR!AD86</f>
        <v>0</v>
      </c>
      <c r="K86" s="12">
        <f t="shared" si="17"/>
        <v>0.95</v>
      </c>
      <c r="L86" s="16">
        <f t="shared" si="18"/>
        <v>0</v>
      </c>
      <c r="M86" s="12">
        <v>1</v>
      </c>
      <c r="N86" s="12">
        <v>1</v>
      </c>
      <c r="P86" s="16">
        <f t="shared" si="19"/>
        <v>0</v>
      </c>
      <c r="R86" s="13">
        <f t="shared" si="14"/>
        <v>0</v>
      </c>
      <c r="T86" s="15">
        <f>+R86*(assessment!$J$273*assessment!$E$3)</f>
        <v>0</v>
      </c>
      <c r="V86" s="14">
        <f>+T86/payroll!F86</f>
        <v>0</v>
      </c>
      <c r="X86" s="15">
        <f>IF(V86&lt;$X$2,T86, +payroll!F86 * $X$2)</f>
        <v>0</v>
      </c>
      <c r="Z86" s="15">
        <f t="shared" si="20"/>
        <v>0</v>
      </c>
      <c r="AB86" s="1" t="e">
        <f>+X86/T86</f>
        <v>#DIV/0!</v>
      </c>
      <c r="AG86" s="17"/>
    </row>
    <row r="87" spans="1:33">
      <c r="A87" s="1" t="s">
        <v>129</v>
      </c>
      <c r="B87" s="1" t="s">
        <v>130</v>
      </c>
      <c r="D87" s="6">
        <v>0</v>
      </c>
      <c r="E87" s="6">
        <v>0</v>
      </c>
      <c r="F87" s="6">
        <v>0</v>
      </c>
      <c r="G87" s="1">
        <f t="shared" si="16"/>
        <v>0</v>
      </c>
      <c r="I87" s="16">
        <f t="shared" si="21"/>
        <v>0</v>
      </c>
      <c r="J87" s="14">
        <f>+IFR!AD87</f>
        <v>0</v>
      </c>
      <c r="K87" s="12">
        <f t="shared" si="17"/>
        <v>0.95</v>
      </c>
      <c r="L87" s="16">
        <f t="shared" si="18"/>
        <v>0</v>
      </c>
      <c r="M87" s="12">
        <v>1</v>
      </c>
      <c r="N87" s="12">
        <v>1</v>
      </c>
      <c r="P87" s="16">
        <f t="shared" si="19"/>
        <v>0</v>
      </c>
      <c r="R87" s="13">
        <f t="shared" si="14"/>
        <v>0</v>
      </c>
      <c r="T87" s="15">
        <f>+R87*(assessment!$J$273*assessment!$E$3)</f>
        <v>0</v>
      </c>
      <c r="V87" s="14">
        <f>+T87/payroll!F87</f>
        <v>0</v>
      </c>
      <c r="X87" s="15">
        <f>IF(V87&lt;$X$2,T87, +payroll!F87 * $X$2)</f>
        <v>0</v>
      </c>
      <c r="Z87" s="15">
        <f t="shared" si="20"/>
        <v>0</v>
      </c>
      <c r="AB87" s="1" t="e">
        <f t="shared" si="15"/>
        <v>#DIV/0!</v>
      </c>
      <c r="AG87" s="17"/>
    </row>
    <row r="88" spans="1:33">
      <c r="A88" s="1" t="s">
        <v>131</v>
      </c>
      <c r="B88" s="1" t="s">
        <v>132</v>
      </c>
      <c r="D88" s="6">
        <v>0</v>
      </c>
      <c r="E88" s="6">
        <v>0</v>
      </c>
      <c r="F88" s="6">
        <v>0</v>
      </c>
      <c r="G88" s="1">
        <f t="shared" si="16"/>
        <v>0</v>
      </c>
      <c r="I88" s="16">
        <f t="shared" si="21"/>
        <v>0</v>
      </c>
      <c r="J88" s="14">
        <f>+IFR!AD88</f>
        <v>0</v>
      </c>
      <c r="K88" s="12">
        <f t="shared" si="17"/>
        <v>0.95</v>
      </c>
      <c r="L88" s="16">
        <f t="shared" si="18"/>
        <v>0</v>
      </c>
      <c r="M88" s="12">
        <v>1</v>
      </c>
      <c r="N88" s="12">
        <v>1</v>
      </c>
      <c r="P88" s="16">
        <f t="shared" si="19"/>
        <v>0</v>
      </c>
      <c r="R88" s="13">
        <f t="shared" si="14"/>
        <v>0</v>
      </c>
      <c r="T88" s="15">
        <f>+R88*(assessment!$J$273*assessment!$E$3)</f>
        <v>0</v>
      </c>
      <c r="V88" s="14">
        <f>+T88/payroll!F88</f>
        <v>0</v>
      </c>
      <c r="X88" s="15">
        <f>IF(V88&lt;$X$2,T88, +payroll!F88 * $X$2)</f>
        <v>0</v>
      </c>
      <c r="Z88" s="15">
        <f t="shared" si="20"/>
        <v>0</v>
      </c>
      <c r="AB88" s="1" t="e">
        <f t="shared" si="15"/>
        <v>#DIV/0!</v>
      </c>
      <c r="AG88" s="17"/>
    </row>
    <row r="89" spans="1:33">
      <c r="A89" s="1" t="s">
        <v>133</v>
      </c>
      <c r="B89" s="1" t="s">
        <v>134</v>
      </c>
      <c r="D89" s="6">
        <v>3</v>
      </c>
      <c r="E89" s="6">
        <v>0</v>
      </c>
      <c r="F89" s="6">
        <v>2</v>
      </c>
      <c r="G89" s="1">
        <f t="shared" si="16"/>
        <v>5</v>
      </c>
      <c r="I89" s="16">
        <f t="shared" si="21"/>
        <v>1.6666666666666667</v>
      </c>
      <c r="J89" s="14">
        <f>+IFR!AD89</f>
        <v>1.4492168960607498E-2</v>
      </c>
      <c r="K89" s="12">
        <f t="shared" si="17"/>
        <v>0.95</v>
      </c>
      <c r="L89" s="16">
        <f t="shared" si="18"/>
        <v>1.5833333333333333</v>
      </c>
      <c r="M89" s="12">
        <v>1</v>
      </c>
      <c r="N89" s="12">
        <v>1</v>
      </c>
      <c r="P89" s="16">
        <f t="shared" si="19"/>
        <v>1.5833333333333333</v>
      </c>
      <c r="R89" s="13">
        <f t="shared" si="14"/>
        <v>2.7476738771413806E-4</v>
      </c>
      <c r="T89" s="15">
        <f>+R89*(assessment!$J$273*assessment!$E$3)</f>
        <v>2456.5466056104633</v>
      </c>
      <c r="V89" s="14">
        <f>+T89/payroll!F89</f>
        <v>3.3973539896549386E-4</v>
      </c>
      <c r="X89" s="15">
        <f>IF(V89&lt;$X$2,T89, +payroll!F89 * $X$2)</f>
        <v>2456.5466056104633</v>
      </c>
      <c r="Z89" s="15">
        <f t="shared" si="20"/>
        <v>0</v>
      </c>
      <c r="AB89" s="1">
        <f t="shared" si="15"/>
        <v>1</v>
      </c>
      <c r="AG89" s="17"/>
    </row>
    <row r="90" spans="1:33">
      <c r="A90" s="1" t="s">
        <v>135</v>
      </c>
      <c r="B90" s="1" t="s">
        <v>136</v>
      </c>
      <c r="D90" s="6">
        <v>1634</v>
      </c>
      <c r="E90" s="6">
        <v>2073</v>
      </c>
      <c r="F90" s="6">
        <v>2132</v>
      </c>
      <c r="G90" s="1">
        <f t="shared" si="16"/>
        <v>5839</v>
      </c>
      <c r="I90" s="16">
        <f t="shared" si="21"/>
        <v>1946.3333333333333</v>
      </c>
      <c r="J90" s="14">
        <f>+IFR!AD90</f>
        <v>5.5000524752082704E-2</v>
      </c>
      <c r="K90" s="12">
        <f t="shared" si="17"/>
        <v>1</v>
      </c>
      <c r="L90" s="16">
        <f t="shared" si="18"/>
        <v>1946.3333333333333</v>
      </c>
      <c r="M90" s="12">
        <v>1</v>
      </c>
      <c r="N90" s="12">
        <v>1</v>
      </c>
      <c r="P90" s="16">
        <f t="shared" si="19"/>
        <v>1946.3333333333333</v>
      </c>
      <c r="R90" s="13">
        <f t="shared" si="14"/>
        <v>0.33776142670796888</v>
      </c>
      <c r="T90" s="15">
        <f>+R90*(assessment!$J$273*assessment!$E$3)</f>
        <v>3019742.2379283151</v>
      </c>
      <c r="V90" s="14">
        <f>+T90/payroll!F90</f>
        <v>1.3703938642094236E-3</v>
      </c>
      <c r="X90" s="15">
        <f>IF(V90&lt;$X$2,T90, +payroll!F90 * $X$2)</f>
        <v>3019742.2379283151</v>
      </c>
      <c r="Z90" s="15">
        <f t="shared" si="20"/>
        <v>0</v>
      </c>
      <c r="AB90" s="1">
        <f t="shared" si="15"/>
        <v>1</v>
      </c>
      <c r="AG90" s="17"/>
    </row>
    <row r="91" spans="1:33">
      <c r="A91" s="1" t="s">
        <v>137</v>
      </c>
      <c r="B91" s="1" t="s">
        <v>473</v>
      </c>
      <c r="D91" s="6">
        <v>252</v>
      </c>
      <c r="E91" s="6">
        <v>219</v>
      </c>
      <c r="F91" s="6">
        <v>237</v>
      </c>
      <c r="G91" s="1">
        <f t="shared" si="16"/>
        <v>708</v>
      </c>
      <c r="I91" s="16">
        <f t="shared" si="21"/>
        <v>236</v>
      </c>
      <c r="J91" s="14">
        <f>+IFR!AD91</f>
        <v>1.9872073659216619E-2</v>
      </c>
      <c r="K91" s="12">
        <f t="shared" si="17"/>
        <v>0.95</v>
      </c>
      <c r="L91" s="16">
        <f t="shared" si="18"/>
        <v>224.2</v>
      </c>
      <c r="M91" s="12">
        <v>1</v>
      </c>
      <c r="N91" s="12">
        <v>1</v>
      </c>
      <c r="P91" s="16">
        <f t="shared" si="19"/>
        <v>224.2</v>
      </c>
      <c r="R91" s="13">
        <f t="shared" si="14"/>
        <v>3.8907062100321944E-2</v>
      </c>
      <c r="T91" s="15">
        <f>+R91*(assessment!$J$273*assessment!$E$3)</f>
        <v>347846.99935444153</v>
      </c>
      <c r="V91" s="14">
        <f>+T91/payroll!F91</f>
        <v>5.0551352729565318E-4</v>
      </c>
      <c r="X91" s="15">
        <f>IF(V91&lt;$X$2,T91, +payroll!F91 * $X$2)</f>
        <v>347846.99935444153</v>
      </c>
      <c r="Z91" s="15">
        <f t="shared" si="20"/>
        <v>0</v>
      </c>
      <c r="AB91" s="1">
        <f t="shared" si="15"/>
        <v>1</v>
      </c>
      <c r="AG91" s="17"/>
    </row>
    <row r="92" spans="1:33">
      <c r="A92" s="1" t="s">
        <v>138</v>
      </c>
      <c r="B92" s="1" t="s">
        <v>139</v>
      </c>
      <c r="D92" s="6">
        <v>0</v>
      </c>
      <c r="E92" s="6">
        <v>0</v>
      </c>
      <c r="F92" s="6">
        <v>1</v>
      </c>
      <c r="G92" s="1">
        <f t="shared" si="16"/>
        <v>1</v>
      </c>
      <c r="I92" s="16">
        <f t="shared" si="21"/>
        <v>0.33333333333333331</v>
      </c>
      <c r="J92" s="14">
        <f>+IFR!AD92</f>
        <v>5.0000000000000001E-3</v>
      </c>
      <c r="K92" s="12">
        <f t="shared" si="17"/>
        <v>0.95</v>
      </c>
      <c r="L92" s="16">
        <f t="shared" si="18"/>
        <v>0.31666666666666665</v>
      </c>
      <c r="M92" s="12">
        <v>1</v>
      </c>
      <c r="N92" s="12">
        <v>1</v>
      </c>
      <c r="P92" s="16">
        <f t="shared" si="19"/>
        <v>0.31666666666666665</v>
      </c>
      <c r="R92" s="13">
        <f t="shared" si="14"/>
        <v>5.4953477542827609E-5</v>
      </c>
      <c r="T92" s="15">
        <f>+R92*(assessment!$J$273*assessment!$E$3)</f>
        <v>491.30932112209263</v>
      </c>
      <c r="V92" s="14">
        <f>+T92/payroll!F92</f>
        <v>4.2801108802866406E-4</v>
      </c>
      <c r="X92" s="15">
        <f>IF(V92&lt;$X$2,T92, +payroll!F92 * $X$2)</f>
        <v>491.30932112209263</v>
      </c>
      <c r="Z92" s="15">
        <f t="shared" si="20"/>
        <v>0</v>
      </c>
      <c r="AB92" s="1">
        <f t="shared" si="15"/>
        <v>1</v>
      </c>
      <c r="AG92" s="17"/>
    </row>
    <row r="93" spans="1:33">
      <c r="A93" s="1" t="s">
        <v>472</v>
      </c>
      <c r="B93" s="1" t="s">
        <v>477</v>
      </c>
      <c r="D93" s="6">
        <f>25</f>
        <v>25</v>
      </c>
      <c r="E93" s="6">
        <v>32</v>
      </c>
      <c r="F93" s="6">
        <v>35</v>
      </c>
      <c r="G93" s="1">
        <f t="shared" si="16"/>
        <v>92</v>
      </c>
      <c r="I93" s="16">
        <f t="shared" si="21"/>
        <v>30.666666666666668</v>
      </c>
      <c r="J93" s="14">
        <f>+IFR!AD93</f>
        <v>8.6915599741674635E-3</v>
      </c>
      <c r="K93" s="12">
        <f t="shared" si="17"/>
        <v>0.95</v>
      </c>
      <c r="L93" s="16">
        <f t="shared" si="18"/>
        <v>29.133333333333333</v>
      </c>
      <c r="M93" s="12">
        <v>1</v>
      </c>
      <c r="N93" s="12">
        <v>1</v>
      </c>
      <c r="P93" s="16">
        <f t="shared" si="19"/>
        <v>29.133333333333333</v>
      </c>
      <c r="R93" s="13">
        <f t="shared" si="14"/>
        <v>5.0557199339401407E-3</v>
      </c>
      <c r="T93" s="15">
        <f>+R93*(assessment!$J$273*assessment!$E$3)</f>
        <v>45200.457543232529</v>
      </c>
      <c r="V93" s="14">
        <f>+T93/payroll!F93</f>
        <v>1.8250725263692111E-4</v>
      </c>
      <c r="X93" s="15">
        <f>IF(V93&lt;$X$2,T93, +payroll!F93 * $X$2)</f>
        <v>45200.457543232529</v>
      </c>
      <c r="Z93" s="15">
        <f t="shared" si="20"/>
        <v>0</v>
      </c>
      <c r="AB93" s="1">
        <f t="shared" si="15"/>
        <v>1</v>
      </c>
      <c r="AG93" s="17"/>
    </row>
    <row r="94" spans="1:33">
      <c r="A94" s="1" t="s">
        <v>492</v>
      </c>
      <c r="B94" s="1" t="s">
        <v>530</v>
      </c>
      <c r="D94" s="6">
        <v>0</v>
      </c>
      <c r="E94" s="6">
        <v>0</v>
      </c>
      <c r="F94" s="6">
        <v>0</v>
      </c>
      <c r="G94" s="1">
        <f t="shared" si="16"/>
        <v>0</v>
      </c>
      <c r="I94" s="16">
        <f t="shared" si="21"/>
        <v>0</v>
      </c>
      <c r="J94" s="14">
        <f>+IFR!AD94</f>
        <v>0</v>
      </c>
      <c r="K94" s="12">
        <f t="shared" si="17"/>
        <v>0.95</v>
      </c>
      <c r="L94" s="16">
        <f t="shared" si="18"/>
        <v>0</v>
      </c>
      <c r="M94" s="12">
        <v>1</v>
      </c>
      <c r="N94" s="12">
        <v>1</v>
      </c>
      <c r="P94" s="16">
        <f t="shared" si="19"/>
        <v>0</v>
      </c>
      <c r="R94" s="13">
        <f t="shared" si="14"/>
        <v>0</v>
      </c>
      <c r="T94" s="15">
        <f>+R94*(assessment!$J$273*assessment!$E$3)</f>
        <v>0</v>
      </c>
      <c r="V94" s="14">
        <f>+T94/payroll!F94</f>
        <v>0</v>
      </c>
      <c r="X94" s="15">
        <f>IF(V94&lt;$X$2,T94, +payroll!F94 * $X$2)</f>
        <v>0</v>
      </c>
      <c r="Z94" s="15">
        <f t="shared" si="20"/>
        <v>0</v>
      </c>
      <c r="AB94" s="1" t="e">
        <f t="shared" si="15"/>
        <v>#DIV/0!</v>
      </c>
      <c r="AG94" s="17"/>
    </row>
    <row r="95" spans="1:33">
      <c r="A95" s="1" t="s">
        <v>140</v>
      </c>
      <c r="B95" s="1" t="s">
        <v>141</v>
      </c>
      <c r="D95" s="6">
        <v>3</v>
      </c>
      <c r="E95" s="6">
        <v>17</v>
      </c>
      <c r="F95" s="6">
        <v>11</v>
      </c>
      <c r="G95" s="1">
        <f t="shared" si="16"/>
        <v>31</v>
      </c>
      <c r="I95" s="16">
        <f t="shared" si="21"/>
        <v>10.333333333333334</v>
      </c>
      <c r="J95" s="14">
        <f>+IFR!AD95</f>
        <v>1.8186161192089215E-2</v>
      </c>
      <c r="K95" s="12">
        <f t="shared" si="17"/>
        <v>0.95</v>
      </c>
      <c r="L95" s="16">
        <f t="shared" si="18"/>
        <v>9.8166666666666664</v>
      </c>
      <c r="M95" s="12">
        <v>1</v>
      </c>
      <c r="N95" s="12">
        <v>1</v>
      </c>
      <c r="P95" s="16">
        <f t="shared" si="19"/>
        <v>9.8166666666666664</v>
      </c>
      <c r="R95" s="13">
        <f t="shared" si="14"/>
        <v>1.703557803827656E-3</v>
      </c>
      <c r="T95" s="15">
        <f>+R95*(assessment!$J$273*assessment!$E$3)</f>
        <v>15230.588954784873</v>
      </c>
      <c r="V95" s="14">
        <f>+T95/payroll!F95</f>
        <v>3.3601811257733086E-4</v>
      </c>
      <c r="X95" s="15">
        <f>IF(V95&lt;$X$2,T95, +payroll!F95 * $X$2)</f>
        <v>15230.588954784873</v>
      </c>
      <c r="Z95" s="15">
        <f t="shared" si="20"/>
        <v>0</v>
      </c>
      <c r="AB95" s="1">
        <f t="shared" si="15"/>
        <v>1</v>
      </c>
      <c r="AG95" s="17"/>
    </row>
    <row r="96" spans="1:33">
      <c r="A96" s="1" t="s">
        <v>142</v>
      </c>
      <c r="B96" s="1" t="s">
        <v>143</v>
      </c>
      <c r="D96" s="6">
        <v>9</v>
      </c>
      <c r="E96" s="6">
        <v>7</v>
      </c>
      <c r="F96" s="6">
        <v>6</v>
      </c>
      <c r="G96" s="1">
        <f t="shared" si="16"/>
        <v>22</v>
      </c>
      <c r="I96" s="16">
        <f t="shared" si="21"/>
        <v>7.333333333333333</v>
      </c>
      <c r="J96" s="14">
        <f>+IFR!AD96</f>
        <v>3.5710553477262971E-2</v>
      </c>
      <c r="K96" s="12">
        <f t="shared" si="17"/>
        <v>1</v>
      </c>
      <c r="L96" s="16">
        <f t="shared" si="18"/>
        <v>7.333333333333333</v>
      </c>
      <c r="M96" s="12">
        <v>1</v>
      </c>
      <c r="N96" s="12">
        <v>1</v>
      </c>
      <c r="P96" s="16">
        <f t="shared" si="19"/>
        <v>7.333333333333333</v>
      </c>
      <c r="R96" s="13">
        <f t="shared" si="14"/>
        <v>1.2726068483602184E-3</v>
      </c>
      <c r="T96" s="15">
        <f>+R96*(assessment!$J$273*assessment!$E$3)</f>
        <v>11377.689541774776</v>
      </c>
      <c r="V96" s="14">
        <f>+T96/payroll!F96</f>
        <v>9.2740650678501269E-4</v>
      </c>
      <c r="X96" s="15">
        <f>IF(V96&lt;$X$2,T96, +payroll!F96 * $X$2)</f>
        <v>11377.689541774776</v>
      </c>
      <c r="Z96" s="15">
        <f t="shared" si="20"/>
        <v>0</v>
      </c>
      <c r="AB96" s="1">
        <f t="shared" si="15"/>
        <v>1</v>
      </c>
      <c r="AG96" s="17"/>
    </row>
    <row r="97" spans="1:33">
      <c r="A97" s="1" t="s">
        <v>144</v>
      </c>
      <c r="B97" s="1" t="s">
        <v>145</v>
      </c>
      <c r="D97" s="6">
        <v>0</v>
      </c>
      <c r="E97" s="6">
        <v>0</v>
      </c>
      <c r="F97" s="93">
        <v>0</v>
      </c>
      <c r="G97" s="1">
        <f t="shared" si="16"/>
        <v>0</v>
      </c>
      <c r="I97" s="16">
        <f t="shared" si="21"/>
        <v>0</v>
      </c>
      <c r="J97" s="14">
        <f>+IFR!AD97</f>
        <v>0</v>
      </c>
      <c r="K97" s="12">
        <f t="shared" si="17"/>
        <v>0.95</v>
      </c>
      <c r="L97" s="16">
        <f t="shared" si="18"/>
        <v>0</v>
      </c>
      <c r="M97" s="12">
        <v>1</v>
      </c>
      <c r="N97" s="12">
        <v>1</v>
      </c>
      <c r="P97" s="16">
        <f t="shared" si="19"/>
        <v>0</v>
      </c>
      <c r="R97" s="13">
        <f t="shared" si="14"/>
        <v>0</v>
      </c>
      <c r="T97" s="15">
        <f>+R97*(assessment!$J$273*assessment!$E$3)</f>
        <v>0</v>
      </c>
      <c r="V97" s="14">
        <f>+T97/payroll!F97</f>
        <v>0</v>
      </c>
      <c r="X97" s="15">
        <f>IF(V97&lt;$X$2,T97, +payroll!F97 * $X$2)</f>
        <v>0</v>
      </c>
      <c r="Z97" s="15">
        <f t="shared" si="20"/>
        <v>0</v>
      </c>
      <c r="AB97" s="1" t="e">
        <f t="shared" si="15"/>
        <v>#DIV/0!</v>
      </c>
      <c r="AG97" s="17"/>
    </row>
    <row r="98" spans="1:33">
      <c r="A98" s="1" t="s">
        <v>146</v>
      </c>
      <c r="B98" s="1" t="s">
        <v>147</v>
      </c>
      <c r="D98" s="6">
        <v>1</v>
      </c>
      <c r="E98" s="6">
        <v>1</v>
      </c>
      <c r="F98" s="93">
        <v>1</v>
      </c>
      <c r="G98" s="1">
        <f t="shared" si="16"/>
        <v>3</v>
      </c>
      <c r="I98" s="16">
        <f t="shared" si="21"/>
        <v>1</v>
      </c>
      <c r="J98" s="14">
        <f>+IFR!AD98</f>
        <v>2.2776716452231932E-3</v>
      </c>
      <c r="K98" s="12">
        <f t="shared" si="17"/>
        <v>0.95</v>
      </c>
      <c r="L98" s="16">
        <f t="shared" si="18"/>
        <v>0.95</v>
      </c>
      <c r="M98" s="12">
        <v>1</v>
      </c>
      <c r="N98" s="12">
        <v>1</v>
      </c>
      <c r="P98" s="16">
        <f t="shared" si="19"/>
        <v>0.95</v>
      </c>
      <c r="R98" s="13">
        <f t="shared" si="14"/>
        <v>1.6486043262848283E-4</v>
      </c>
      <c r="T98" s="15">
        <f>+R98*(assessment!$J$273*assessment!$E$3)</f>
        <v>1473.9279633662779</v>
      </c>
      <c r="V98" s="14">
        <f>+T98/payroll!F98</f>
        <v>3.913433860395915E-5</v>
      </c>
      <c r="X98" s="15">
        <f>IF(V98&lt;$X$2,T98, +payroll!F98 * $X$2)</f>
        <v>1473.9279633662779</v>
      </c>
      <c r="Z98" s="15">
        <f t="shared" si="20"/>
        <v>0</v>
      </c>
      <c r="AB98" s="1">
        <f t="shared" si="15"/>
        <v>1</v>
      </c>
      <c r="AG98" s="17"/>
    </row>
    <row r="99" spans="1:33">
      <c r="A99" s="1" t="s">
        <v>148</v>
      </c>
      <c r="B99" s="1" t="s">
        <v>467</v>
      </c>
      <c r="D99" s="6">
        <v>7</v>
      </c>
      <c r="E99" s="6">
        <v>19</v>
      </c>
      <c r="F99" s="6">
        <v>11</v>
      </c>
      <c r="G99" s="1">
        <f t="shared" si="16"/>
        <v>37</v>
      </c>
      <c r="I99" s="16">
        <f t="shared" si="21"/>
        <v>12.333333333333334</v>
      </c>
      <c r="J99" s="14">
        <f>+IFR!AD99</f>
        <v>4.5209720286012766E-3</v>
      </c>
      <c r="K99" s="12">
        <f t="shared" si="17"/>
        <v>0.95</v>
      </c>
      <c r="L99" s="16">
        <f t="shared" si="18"/>
        <v>11.716666666666667</v>
      </c>
      <c r="M99" s="12">
        <v>1</v>
      </c>
      <c r="N99" s="12">
        <v>1</v>
      </c>
      <c r="P99" s="16">
        <f t="shared" si="19"/>
        <v>11.716666666666667</v>
      </c>
      <c r="R99" s="13">
        <f t="shared" si="14"/>
        <v>2.0332786690846218E-3</v>
      </c>
      <c r="T99" s="15">
        <f>+R99*(assessment!$J$273*assessment!$E$3)</f>
        <v>18178.444881517429</v>
      </c>
      <c r="V99" s="14">
        <f>+T99/payroll!F99</f>
        <v>8.5462335468485377E-5</v>
      </c>
      <c r="X99" s="15">
        <f>IF(V99&lt;$X$2,T99, +payroll!F99 * $X$2)</f>
        <v>18178.444881517429</v>
      </c>
      <c r="Z99" s="15">
        <f t="shared" si="20"/>
        <v>0</v>
      </c>
      <c r="AB99" s="1">
        <f t="shared" si="15"/>
        <v>1</v>
      </c>
      <c r="AG99" s="17"/>
    </row>
    <row r="100" spans="1:33">
      <c r="A100" s="1" t="s">
        <v>149</v>
      </c>
      <c r="B100" s="1" t="s">
        <v>521</v>
      </c>
      <c r="D100" s="6">
        <v>0</v>
      </c>
      <c r="E100" s="6">
        <v>0</v>
      </c>
      <c r="F100" s="6">
        <v>0</v>
      </c>
      <c r="G100" s="1">
        <f t="shared" si="16"/>
        <v>0</v>
      </c>
      <c r="I100" s="16">
        <f t="shared" si="21"/>
        <v>0</v>
      </c>
      <c r="J100" s="14">
        <f>+IFR!AD100</f>
        <v>0</v>
      </c>
      <c r="K100" s="12">
        <f t="shared" si="17"/>
        <v>0.95</v>
      </c>
      <c r="L100" s="16">
        <f t="shared" si="18"/>
        <v>0</v>
      </c>
      <c r="M100" s="12">
        <v>1</v>
      </c>
      <c r="N100" s="12">
        <v>1</v>
      </c>
      <c r="P100" s="16">
        <f t="shared" si="19"/>
        <v>0</v>
      </c>
      <c r="R100" s="13">
        <f t="shared" si="14"/>
        <v>0</v>
      </c>
      <c r="T100" s="15">
        <f>+R100*(assessment!$J$273*assessment!$E$3)</f>
        <v>0</v>
      </c>
      <c r="V100" s="14">
        <f>+T100/payroll!F100</f>
        <v>0</v>
      </c>
      <c r="X100" s="15">
        <f>IF(V100&lt;$X$2,T100, +payroll!F100 * $X$2)</f>
        <v>0</v>
      </c>
      <c r="Z100" s="15">
        <f t="shared" si="20"/>
        <v>0</v>
      </c>
      <c r="AB100" s="1" t="e">
        <f t="shared" si="15"/>
        <v>#DIV/0!</v>
      </c>
      <c r="AG100" s="17"/>
    </row>
    <row r="101" spans="1:33">
      <c r="A101" s="1" t="s">
        <v>495</v>
      </c>
      <c r="B101" s="1" t="s">
        <v>496</v>
      </c>
      <c r="D101" s="6">
        <v>5</v>
      </c>
      <c r="E101" s="6">
        <v>1</v>
      </c>
      <c r="F101" s="6">
        <v>6</v>
      </c>
      <c r="G101" s="1">
        <f t="shared" si="16"/>
        <v>12</v>
      </c>
      <c r="I101" s="16">
        <f t="shared" si="21"/>
        <v>4</v>
      </c>
      <c r="J101" s="14">
        <f>+IFR!AD101</f>
        <v>5.0864229149314511E-3</v>
      </c>
      <c r="K101" s="12">
        <f t="shared" si="17"/>
        <v>0.95</v>
      </c>
      <c r="L101" s="16">
        <f t="shared" si="18"/>
        <v>3.8</v>
      </c>
      <c r="M101" s="12">
        <v>1</v>
      </c>
      <c r="N101" s="12">
        <v>1</v>
      </c>
      <c r="P101" s="16">
        <f t="shared" si="19"/>
        <v>3.8</v>
      </c>
      <c r="R101" s="13">
        <f t="shared" si="14"/>
        <v>6.5944173051393133E-4</v>
      </c>
      <c r="T101" s="15">
        <f>+R101*(assessment!$J$273*assessment!$E$3)</f>
        <v>5895.7118534651117</v>
      </c>
      <c r="V101" s="14">
        <f>+T101/payroll!F101</f>
        <v>1.0700466070721562E-4</v>
      </c>
      <c r="X101" s="15">
        <f>IF(V101&lt;$X$2,T101, +payroll!F101 * $X$2)</f>
        <v>5895.7118534651117</v>
      </c>
      <c r="Z101" s="15">
        <f t="shared" si="20"/>
        <v>0</v>
      </c>
      <c r="AB101" s="1">
        <f t="shared" si="15"/>
        <v>1</v>
      </c>
      <c r="AG101" s="17"/>
    </row>
    <row r="102" spans="1:33">
      <c r="A102" s="1" t="s">
        <v>535</v>
      </c>
      <c r="B102" s="1" t="s">
        <v>536</v>
      </c>
      <c r="D102" s="6">
        <v>281</v>
      </c>
      <c r="E102" s="6">
        <v>351</v>
      </c>
      <c r="F102" s="6">
        <v>429</v>
      </c>
      <c r="G102" s="1">
        <f t="shared" si="16"/>
        <v>1061</v>
      </c>
      <c r="I102" s="16">
        <f t="shared" si="21"/>
        <v>353.66666666666669</v>
      </c>
      <c r="J102" s="14">
        <f>+IFR!AD102</f>
        <v>0.18257961534884479</v>
      </c>
      <c r="K102" s="12">
        <f t="shared" si="17"/>
        <v>1.05</v>
      </c>
      <c r="L102" s="16">
        <f t="shared" si="18"/>
        <v>371.35</v>
      </c>
      <c r="M102" s="12">
        <v>1</v>
      </c>
      <c r="N102" s="12">
        <v>1</v>
      </c>
      <c r="P102" s="16">
        <f t="shared" si="19"/>
        <v>371.35</v>
      </c>
      <c r="R102" s="13">
        <f t="shared" si="14"/>
        <v>6.4443075427986427E-2</v>
      </c>
      <c r="T102" s="15">
        <f>+R102*(assessment!$J$273*assessment!$E$3)</f>
        <v>576150.68336428143</v>
      </c>
      <c r="V102" s="14">
        <f>+T102/payroll!F102</f>
        <v>4.2741314393373074E-3</v>
      </c>
      <c r="X102" s="15">
        <f>IF(V102&lt;$X$2,T102, +payroll!F102 * $X$2)</f>
        <v>576150.68336428143</v>
      </c>
      <c r="Z102" s="15">
        <f t="shared" si="20"/>
        <v>0</v>
      </c>
      <c r="AB102" s="1">
        <f t="shared" si="15"/>
        <v>1</v>
      </c>
      <c r="AG102" s="17"/>
    </row>
    <row r="103" spans="1:33">
      <c r="A103" s="1" t="s">
        <v>150</v>
      </c>
      <c r="B103" s="1" t="s">
        <v>151</v>
      </c>
      <c r="D103" s="6">
        <v>1662</v>
      </c>
      <c r="E103" s="6">
        <v>1717</v>
      </c>
      <c r="F103" s="93">
        <v>1825</v>
      </c>
      <c r="G103" s="1">
        <f t="shared" si="16"/>
        <v>5204</v>
      </c>
      <c r="I103" s="16">
        <f t="shared" si="21"/>
        <v>1734.6666666666667</v>
      </c>
      <c r="J103" s="14">
        <f>+IFR!AD103</f>
        <v>5.6286500088790527E-2</v>
      </c>
      <c r="K103" s="12">
        <f t="shared" si="17"/>
        <v>1</v>
      </c>
      <c r="L103" s="16">
        <f t="shared" si="18"/>
        <v>1734.6666666666667</v>
      </c>
      <c r="M103" s="12">
        <v>1</v>
      </c>
      <c r="N103" s="12">
        <v>1</v>
      </c>
      <c r="P103" s="16">
        <f t="shared" si="19"/>
        <v>1734.6666666666667</v>
      </c>
      <c r="R103" s="13">
        <f t="shared" si="14"/>
        <v>0.30102936540302622</v>
      </c>
      <c r="T103" s="15">
        <f>+R103*(assessment!$J$273*assessment!$E$3)</f>
        <v>2691340.7443361795</v>
      </c>
      <c r="V103" s="14">
        <f>+T103/payroll!F103</f>
        <v>1.6302139842963948E-3</v>
      </c>
      <c r="X103" s="15">
        <f>IF(V103&lt;$X$2,T103, +payroll!F103 * $X$2)</f>
        <v>2691340.7443361795</v>
      </c>
      <c r="Z103" s="15">
        <f t="shared" si="20"/>
        <v>0</v>
      </c>
      <c r="AB103" s="1">
        <f t="shared" si="15"/>
        <v>1</v>
      </c>
      <c r="AG103" s="17"/>
    </row>
    <row r="104" spans="1:33">
      <c r="A104" s="1" t="s">
        <v>498</v>
      </c>
      <c r="B104" s="1" t="s">
        <v>497</v>
      </c>
      <c r="D104" s="6">
        <v>6</v>
      </c>
      <c r="E104" s="6">
        <v>1</v>
      </c>
      <c r="F104" s="6">
        <v>0</v>
      </c>
      <c r="G104" s="1">
        <f t="shared" si="16"/>
        <v>7</v>
      </c>
      <c r="I104" s="16">
        <f t="shared" si="21"/>
        <v>2.3333333333333335</v>
      </c>
      <c r="J104" s="14">
        <f>+IFR!AD104</f>
        <v>1.4857776203710362E-3</v>
      </c>
      <c r="K104" s="12">
        <f t="shared" si="17"/>
        <v>0.95</v>
      </c>
      <c r="L104" s="16">
        <f t="shared" si="18"/>
        <v>2.2166666666666668</v>
      </c>
      <c r="M104" s="12">
        <v>1</v>
      </c>
      <c r="N104" s="12">
        <v>1</v>
      </c>
      <c r="P104" s="16">
        <f t="shared" si="19"/>
        <v>2.2166666666666668</v>
      </c>
      <c r="R104" s="13">
        <f t="shared" si="14"/>
        <v>3.8467434279979332E-4</v>
      </c>
      <c r="T104" s="15">
        <f>+R104*(assessment!$J$273*assessment!$E$3)</f>
        <v>3439.1652478546489</v>
      </c>
      <c r="V104" s="14">
        <f>+T104/payroll!F104</f>
        <v>5.4518376267467279E-5</v>
      </c>
      <c r="X104" s="15">
        <f>IF(V104&lt;$X$2,T104, +payroll!F104 * $X$2)</f>
        <v>3439.1652478546489</v>
      </c>
      <c r="Z104" s="15">
        <f t="shared" si="20"/>
        <v>0</v>
      </c>
      <c r="AB104" s="1">
        <f t="shared" si="15"/>
        <v>1</v>
      </c>
      <c r="AG104" s="17"/>
    </row>
    <row r="105" spans="1:33">
      <c r="A105" s="1" t="s">
        <v>152</v>
      </c>
      <c r="B105" s="1" t="s">
        <v>153</v>
      </c>
      <c r="D105" s="6">
        <v>3</v>
      </c>
      <c r="E105" s="6">
        <v>1</v>
      </c>
      <c r="F105" s="6">
        <v>2</v>
      </c>
      <c r="G105" s="1">
        <f t="shared" si="16"/>
        <v>6</v>
      </c>
      <c r="I105" s="16">
        <f t="shared" si="21"/>
        <v>2</v>
      </c>
      <c r="J105" s="14">
        <f>+IFR!AD105</f>
        <v>1.5488669871611099E-3</v>
      </c>
      <c r="K105" s="12">
        <f t="shared" si="17"/>
        <v>0.95</v>
      </c>
      <c r="L105" s="16">
        <f t="shared" si="18"/>
        <v>1.9</v>
      </c>
      <c r="M105" s="12">
        <v>1</v>
      </c>
      <c r="N105" s="12">
        <v>1</v>
      </c>
      <c r="P105" s="16">
        <f t="shared" si="19"/>
        <v>1.9</v>
      </c>
      <c r="R105" s="13">
        <f t="shared" si="14"/>
        <v>3.2972086525696567E-4</v>
      </c>
      <c r="T105" s="15">
        <f>+R105*(assessment!$J$273*assessment!$E$3)</f>
        <v>2947.8559267325559</v>
      </c>
      <c r="V105" s="14">
        <f>+T105/payroll!F105</f>
        <v>2.5049792664022321E-5</v>
      </c>
      <c r="X105" s="15">
        <f>IF(V105&lt;$X$2,T105, +payroll!F105 * $X$2)</f>
        <v>2947.8559267325559</v>
      </c>
      <c r="Z105" s="15">
        <f t="shared" si="20"/>
        <v>0</v>
      </c>
      <c r="AB105" s="1">
        <f t="shared" si="15"/>
        <v>1</v>
      </c>
      <c r="AG105" s="17"/>
    </row>
    <row r="106" spans="1:33">
      <c r="A106" s="1" t="s">
        <v>566</v>
      </c>
      <c r="B106" s="1" t="s">
        <v>567</v>
      </c>
      <c r="D106" s="6">
        <v>0</v>
      </c>
      <c r="E106" s="6">
        <v>0</v>
      </c>
      <c r="F106" s="6">
        <v>1</v>
      </c>
      <c r="G106" s="1">
        <f t="shared" si="16"/>
        <v>1</v>
      </c>
      <c r="I106" s="16">
        <f t="shared" si="21"/>
        <v>0.33333333333333331</v>
      </c>
      <c r="J106" s="14">
        <f>+IFR!AD106</f>
        <v>5.0000000000000001E-3</v>
      </c>
      <c r="K106" s="12">
        <f t="shared" si="17"/>
        <v>0.95</v>
      </c>
      <c r="L106" s="16">
        <f t="shared" si="18"/>
        <v>0.31666666666666665</v>
      </c>
      <c r="M106" s="12">
        <v>1</v>
      </c>
      <c r="N106" s="12">
        <v>1</v>
      </c>
      <c r="P106" s="16">
        <f t="shared" si="19"/>
        <v>0.31666666666666665</v>
      </c>
      <c r="R106" s="13">
        <f t="shared" si="14"/>
        <v>5.4953477542827609E-5</v>
      </c>
      <c r="T106" s="15">
        <f>+R106*(assessment!$J$273*assessment!$E$3)</f>
        <v>491.30932112209263</v>
      </c>
      <c r="V106" s="14">
        <f>+T106/payroll!F106</f>
        <v>3.1977529429688589E-5</v>
      </c>
      <c r="X106" s="15">
        <f>IF(V106&lt;$X$2,T106, +payroll!F106 * $X$2)</f>
        <v>491.30932112209263</v>
      </c>
      <c r="Z106" s="15">
        <f t="shared" si="20"/>
        <v>0</v>
      </c>
      <c r="AB106" s="1">
        <f t="shared" ref="AB106:AB118" si="22">+X106/T106</f>
        <v>1</v>
      </c>
      <c r="AG106" s="17"/>
    </row>
    <row r="107" spans="1:33">
      <c r="A107" s="1" t="s">
        <v>154</v>
      </c>
      <c r="B107" s="1" t="s">
        <v>155</v>
      </c>
      <c r="D107" s="6">
        <v>16</v>
      </c>
      <c r="E107" s="6">
        <v>8</v>
      </c>
      <c r="F107" s="6">
        <v>10</v>
      </c>
      <c r="G107" s="1">
        <f t="shared" si="16"/>
        <v>34</v>
      </c>
      <c r="I107" s="16">
        <f t="shared" si="21"/>
        <v>11.333333333333334</v>
      </c>
      <c r="J107" s="14">
        <f>+IFR!AD107</f>
        <v>9.433088085213084E-3</v>
      </c>
      <c r="K107" s="12">
        <f t="shared" si="17"/>
        <v>0.95</v>
      </c>
      <c r="L107" s="16">
        <f t="shared" si="18"/>
        <v>10.766666666666667</v>
      </c>
      <c r="M107" s="12">
        <v>1</v>
      </c>
      <c r="N107" s="12">
        <v>1</v>
      </c>
      <c r="P107" s="16">
        <f t="shared" si="19"/>
        <v>10.766666666666667</v>
      </c>
      <c r="R107" s="13">
        <f t="shared" si="14"/>
        <v>1.8684182364561389E-3</v>
      </c>
      <c r="T107" s="15">
        <f>+R107*(assessment!$J$273*assessment!$E$3)</f>
        <v>16704.516918151152</v>
      </c>
      <c r="V107" s="14">
        <f>+T107/payroll!F107</f>
        <v>1.8277298944301162E-4</v>
      </c>
      <c r="X107" s="15">
        <f>IF(V107&lt;$X$2,T107, +payroll!F107 * $X$2)</f>
        <v>16704.516918151152</v>
      </c>
      <c r="Z107" s="15">
        <f t="shared" si="20"/>
        <v>0</v>
      </c>
      <c r="AB107" s="1">
        <f t="shared" si="22"/>
        <v>1</v>
      </c>
      <c r="AG107" s="17"/>
    </row>
    <row r="108" spans="1:33">
      <c r="A108" s="1" t="s">
        <v>156</v>
      </c>
      <c r="B108" s="1" t="s">
        <v>157</v>
      </c>
      <c r="D108" s="6">
        <v>23</v>
      </c>
      <c r="E108" s="6">
        <v>19</v>
      </c>
      <c r="F108" s="6">
        <v>11</v>
      </c>
      <c r="G108" s="1">
        <f t="shared" si="16"/>
        <v>53</v>
      </c>
      <c r="I108" s="16">
        <f t="shared" si="21"/>
        <v>17.666666666666668</v>
      </c>
      <c r="J108" s="14">
        <f>+IFR!AD108</f>
        <v>8.6324325615774345E-3</v>
      </c>
      <c r="K108" s="12">
        <f t="shared" si="17"/>
        <v>0.95</v>
      </c>
      <c r="L108" s="16">
        <f t="shared" si="18"/>
        <v>16.783333333333335</v>
      </c>
      <c r="M108" s="12">
        <v>1</v>
      </c>
      <c r="N108" s="12">
        <v>1</v>
      </c>
      <c r="P108" s="16">
        <f t="shared" si="19"/>
        <v>16.783333333333335</v>
      </c>
      <c r="R108" s="13">
        <f t="shared" si="14"/>
        <v>2.9125343097698639E-3</v>
      </c>
      <c r="T108" s="15">
        <f>+R108*(assessment!$J$273*assessment!$E$3)</f>
        <v>26039.394019470914</v>
      </c>
      <c r="V108" s="14">
        <f>+T108/payroll!F108</f>
        <v>2.089402108987422E-4</v>
      </c>
      <c r="X108" s="15">
        <f>IF(V108&lt;$X$2,T108, +payroll!F108 * $X$2)</f>
        <v>26039.394019470914</v>
      </c>
      <c r="Z108" s="15">
        <f t="shared" si="20"/>
        <v>0</v>
      </c>
      <c r="AB108" s="1">
        <f t="shared" si="22"/>
        <v>1</v>
      </c>
      <c r="AG108" s="17"/>
    </row>
    <row r="109" spans="1:33">
      <c r="A109" s="1" t="s">
        <v>158</v>
      </c>
      <c r="B109" s="1" t="s">
        <v>159</v>
      </c>
      <c r="D109" s="6">
        <v>74</v>
      </c>
      <c r="E109" s="6">
        <v>80</v>
      </c>
      <c r="F109" s="6">
        <v>93</v>
      </c>
      <c r="G109" s="1">
        <f t="shared" si="16"/>
        <v>247</v>
      </c>
      <c r="I109" s="16">
        <f t="shared" si="21"/>
        <v>82.333333333333329</v>
      </c>
      <c r="J109" s="14">
        <f>+IFR!AD109</f>
        <v>1.2435928994643457E-2</v>
      </c>
      <c r="K109" s="12">
        <f t="shared" si="17"/>
        <v>0.95</v>
      </c>
      <c r="L109" s="16">
        <f t="shared" si="18"/>
        <v>78.216666666666654</v>
      </c>
      <c r="M109" s="12">
        <v>1</v>
      </c>
      <c r="N109" s="12">
        <v>1</v>
      </c>
      <c r="P109" s="16">
        <f t="shared" si="19"/>
        <v>78.216666666666654</v>
      </c>
      <c r="R109" s="13">
        <f t="shared" si="14"/>
        <v>1.3573508953078418E-2</v>
      </c>
      <c r="T109" s="15">
        <f>+R109*(assessment!$J$273*assessment!$E$3)</f>
        <v>121353.40231715687</v>
      </c>
      <c r="V109" s="14">
        <f>+T109/payroll!F109</f>
        <v>1.9362753275599807E-4</v>
      </c>
      <c r="X109" s="15">
        <f>IF(V109&lt;$X$2,T109, +payroll!F109 * $X$2)</f>
        <v>121353.40231715687</v>
      </c>
      <c r="Z109" s="15">
        <f t="shared" si="20"/>
        <v>0</v>
      </c>
      <c r="AB109" s="1">
        <f t="shared" si="22"/>
        <v>1</v>
      </c>
      <c r="AG109" s="17"/>
    </row>
    <row r="110" spans="1:33">
      <c r="A110" s="1" t="s">
        <v>160</v>
      </c>
      <c r="B110" s="1" t="s">
        <v>161</v>
      </c>
      <c r="D110" s="6">
        <v>32</v>
      </c>
      <c r="E110" s="6">
        <v>30</v>
      </c>
      <c r="F110" s="6">
        <v>26</v>
      </c>
      <c r="G110" s="1">
        <f t="shared" si="16"/>
        <v>88</v>
      </c>
      <c r="I110" s="16">
        <f t="shared" si="21"/>
        <v>29.333333333333332</v>
      </c>
      <c r="J110" s="14">
        <f>+IFR!AD110</f>
        <v>1.5374974686629989E-2</v>
      </c>
      <c r="K110" s="12">
        <f t="shared" si="17"/>
        <v>0.95</v>
      </c>
      <c r="L110" s="16">
        <f t="shared" si="18"/>
        <v>27.866666666666664</v>
      </c>
      <c r="M110" s="12">
        <v>1</v>
      </c>
      <c r="N110" s="12">
        <v>1</v>
      </c>
      <c r="P110" s="16">
        <f t="shared" si="19"/>
        <v>27.866666666666664</v>
      </c>
      <c r="R110" s="13">
        <f t="shared" si="14"/>
        <v>4.835906023768829E-3</v>
      </c>
      <c r="T110" s="15">
        <f>+R110*(assessment!$J$273*assessment!$E$3)</f>
        <v>43235.22025874415</v>
      </c>
      <c r="V110" s="14">
        <f>+T110/payroll!F110</f>
        <v>3.3753121069612896E-4</v>
      </c>
      <c r="X110" s="15">
        <f>IF(V110&lt;$X$2,T110, +payroll!F110 * $X$2)</f>
        <v>43235.22025874415</v>
      </c>
      <c r="Z110" s="15">
        <f t="shared" si="20"/>
        <v>0</v>
      </c>
      <c r="AB110" s="1">
        <f t="shared" si="22"/>
        <v>1</v>
      </c>
      <c r="AG110" s="17"/>
    </row>
    <row r="111" spans="1:33">
      <c r="A111" s="1" t="s">
        <v>162</v>
      </c>
      <c r="B111" s="1" t="s">
        <v>163</v>
      </c>
      <c r="D111" s="6">
        <v>105</v>
      </c>
      <c r="E111" s="6">
        <f>101+9</f>
        <v>110</v>
      </c>
      <c r="F111" s="6">
        <f>112+2</f>
        <v>114</v>
      </c>
      <c r="G111" s="1">
        <f t="shared" si="16"/>
        <v>329</v>
      </c>
      <c r="I111" s="16">
        <f t="shared" si="21"/>
        <v>109.66666666666667</v>
      </c>
      <c r="J111" s="14">
        <f>+IFR!AD111</f>
        <v>1.4376395332038548E-2</v>
      </c>
      <c r="K111" s="12">
        <f t="shared" si="17"/>
        <v>0.95</v>
      </c>
      <c r="L111" s="16">
        <f t="shared" si="18"/>
        <v>104.18333333333334</v>
      </c>
      <c r="M111" s="12">
        <v>1</v>
      </c>
      <c r="N111" s="12">
        <v>1</v>
      </c>
      <c r="P111" s="16">
        <f t="shared" si="19"/>
        <v>104.18333333333334</v>
      </c>
      <c r="R111" s="13">
        <f t="shared" si="14"/>
        <v>1.8079694111590286E-2</v>
      </c>
      <c r="T111" s="15">
        <f>+R111*(assessment!$J$273*assessment!$E$3)</f>
        <v>161640.76664916851</v>
      </c>
      <c r="V111" s="14">
        <f>+T111/payroll!F111</f>
        <v>2.9208570036629657E-4</v>
      </c>
      <c r="X111" s="15">
        <f>IF(V111&lt;$X$2,T111, +payroll!F111 * $X$2)</f>
        <v>161640.76664916851</v>
      </c>
      <c r="Z111" s="15">
        <f t="shared" si="20"/>
        <v>0</v>
      </c>
      <c r="AB111" s="1">
        <f t="shared" si="22"/>
        <v>1</v>
      </c>
      <c r="AG111" s="17"/>
    </row>
    <row r="112" spans="1:33">
      <c r="A112" s="1" t="s">
        <v>164</v>
      </c>
      <c r="B112" s="1" t="s">
        <v>165</v>
      </c>
      <c r="D112" s="6">
        <v>17</v>
      </c>
      <c r="E112" s="6">
        <v>17</v>
      </c>
      <c r="F112" s="6">
        <v>14</v>
      </c>
      <c r="G112" s="1">
        <f t="shared" si="16"/>
        <v>48</v>
      </c>
      <c r="I112" s="16">
        <f t="shared" si="21"/>
        <v>16</v>
      </c>
      <c r="J112" s="14">
        <f>+IFR!AD112</f>
        <v>1.0605876631574777E-2</v>
      </c>
      <c r="K112" s="12">
        <f t="shared" si="17"/>
        <v>0.95</v>
      </c>
      <c r="L112" s="16">
        <f t="shared" si="18"/>
        <v>15.2</v>
      </c>
      <c r="M112" s="12">
        <v>1</v>
      </c>
      <c r="N112" s="12">
        <v>1</v>
      </c>
      <c r="P112" s="16">
        <f t="shared" si="19"/>
        <v>15.2</v>
      </c>
      <c r="R112" s="13">
        <f t="shared" si="14"/>
        <v>2.6377669220557253E-3</v>
      </c>
      <c r="T112" s="15">
        <f>+R112*(assessment!$J$273*assessment!$E$3)</f>
        <v>23582.847413860447</v>
      </c>
      <c r="V112" s="14">
        <f>+T112/payroll!F112</f>
        <v>2.321939244506543E-4</v>
      </c>
      <c r="X112" s="15">
        <f>IF(V112&lt;$X$2,T112, +payroll!F112 * $X$2)</f>
        <v>23582.847413860447</v>
      </c>
      <c r="Z112" s="15">
        <f t="shared" si="20"/>
        <v>0</v>
      </c>
      <c r="AB112" s="1">
        <f t="shared" si="22"/>
        <v>1</v>
      </c>
      <c r="AG112" s="17"/>
    </row>
    <row r="113" spans="1:33">
      <c r="A113" s="1" t="s">
        <v>166</v>
      </c>
      <c r="B113" s="1" t="s">
        <v>167</v>
      </c>
      <c r="D113" s="6">
        <v>12</v>
      </c>
      <c r="E113" s="6">
        <v>5</v>
      </c>
      <c r="F113" s="6">
        <v>8</v>
      </c>
      <c r="G113" s="1">
        <f t="shared" si="16"/>
        <v>25</v>
      </c>
      <c r="I113" s="16">
        <f t="shared" si="21"/>
        <v>8.3333333333333339</v>
      </c>
      <c r="J113" s="14">
        <f>+IFR!AD113</f>
        <v>1.1037799333355603E-2</v>
      </c>
      <c r="K113" s="12">
        <f t="shared" si="17"/>
        <v>0.95</v>
      </c>
      <c r="L113" s="16">
        <f t="shared" si="18"/>
        <v>7.916666666666667</v>
      </c>
      <c r="M113" s="12">
        <v>1</v>
      </c>
      <c r="N113" s="12">
        <v>1</v>
      </c>
      <c r="P113" s="16">
        <f t="shared" si="19"/>
        <v>7.916666666666667</v>
      </c>
      <c r="R113" s="13">
        <f t="shared" si="14"/>
        <v>1.3738369385706904E-3</v>
      </c>
      <c r="T113" s="15">
        <f>+R113*(assessment!$J$273*assessment!$E$3)</f>
        <v>12282.733028052317</v>
      </c>
      <c r="V113" s="14">
        <f>+T113/payroll!F113</f>
        <v>2.9323196129184259E-4</v>
      </c>
      <c r="X113" s="15">
        <f>IF(V113&lt;$X$2,T113, +payroll!F113 * $X$2)</f>
        <v>12282.733028052317</v>
      </c>
      <c r="Z113" s="15">
        <f t="shared" si="20"/>
        <v>0</v>
      </c>
      <c r="AB113" s="1">
        <f t="shared" si="22"/>
        <v>1</v>
      </c>
      <c r="AG113" s="17"/>
    </row>
    <row r="114" spans="1:33">
      <c r="A114" s="1" t="s">
        <v>168</v>
      </c>
      <c r="B114" s="1" t="s">
        <v>169</v>
      </c>
      <c r="D114" s="6">
        <v>5</v>
      </c>
      <c r="E114" s="6">
        <v>2</v>
      </c>
      <c r="F114" s="6">
        <v>12</v>
      </c>
      <c r="G114" s="1">
        <f t="shared" si="16"/>
        <v>19</v>
      </c>
      <c r="I114" s="16">
        <f t="shared" si="21"/>
        <v>6.333333333333333</v>
      </c>
      <c r="J114" s="14">
        <f>+IFR!AD114</f>
        <v>7.3517634378972088E-3</v>
      </c>
      <c r="K114" s="12">
        <f t="shared" si="17"/>
        <v>0.95</v>
      </c>
      <c r="L114" s="16">
        <f t="shared" si="18"/>
        <v>6.0166666666666657</v>
      </c>
      <c r="M114" s="12">
        <v>1</v>
      </c>
      <c r="N114" s="12">
        <v>1</v>
      </c>
      <c r="P114" s="16">
        <f t="shared" si="19"/>
        <v>6.0166666666666657</v>
      </c>
      <c r="R114" s="13">
        <f t="shared" si="14"/>
        <v>1.0441160733137245E-3</v>
      </c>
      <c r="T114" s="15">
        <f>+R114*(assessment!$J$273*assessment!$E$3)</f>
        <v>9334.8771013197602</v>
      </c>
      <c r="V114" s="14">
        <f>+T114/payroll!F114</f>
        <v>1.551353530133242E-4</v>
      </c>
      <c r="X114" s="15">
        <f>IF(V114&lt;$X$2,T114, +payroll!F114 * $X$2)</f>
        <v>9334.8771013197602</v>
      </c>
      <c r="Z114" s="15">
        <f t="shared" si="20"/>
        <v>0</v>
      </c>
      <c r="AB114" s="1">
        <f t="shared" si="22"/>
        <v>1</v>
      </c>
      <c r="AG114" s="17"/>
    </row>
    <row r="115" spans="1:33">
      <c r="A115" s="1" t="s">
        <v>170</v>
      </c>
      <c r="B115" s="1" t="s">
        <v>522</v>
      </c>
      <c r="D115" s="6">
        <v>38</v>
      </c>
      <c r="E115" s="6">
        <v>35</v>
      </c>
      <c r="F115" s="6">
        <v>43</v>
      </c>
      <c r="G115" s="1">
        <f t="shared" si="16"/>
        <v>116</v>
      </c>
      <c r="I115" s="16">
        <f t="shared" si="21"/>
        <v>38.666666666666664</v>
      </c>
      <c r="J115" s="14">
        <f>+IFR!AD115</f>
        <v>7.9908833933626418E-3</v>
      </c>
      <c r="K115" s="12">
        <f t="shared" si="17"/>
        <v>0.95</v>
      </c>
      <c r="L115" s="16">
        <f t="shared" si="18"/>
        <v>36.733333333333327</v>
      </c>
      <c r="M115" s="12">
        <v>1</v>
      </c>
      <c r="N115" s="12">
        <v>1</v>
      </c>
      <c r="P115" s="16">
        <f t="shared" si="19"/>
        <v>36.733333333333327</v>
      </c>
      <c r="R115" s="13">
        <f t="shared" si="14"/>
        <v>6.3746033949680023E-3</v>
      </c>
      <c r="T115" s="15">
        <f>+R115*(assessment!$J$273*assessment!$E$3)</f>
        <v>56991.88125016274</v>
      </c>
      <c r="V115" s="14">
        <f>+T115/payroll!F115</f>
        <v>1.2800038572163529E-4</v>
      </c>
      <c r="X115" s="15">
        <f>IF(V115&lt;$X$2,T115, +payroll!F115 * $X$2)</f>
        <v>56991.88125016274</v>
      </c>
      <c r="Z115" s="15">
        <f t="shared" si="20"/>
        <v>0</v>
      </c>
      <c r="AB115" s="1">
        <f t="shared" si="22"/>
        <v>1</v>
      </c>
      <c r="AG115" s="17"/>
    </row>
    <row r="116" spans="1:33">
      <c r="A116" s="1" t="s">
        <v>171</v>
      </c>
      <c r="B116" s="1" t="s">
        <v>172</v>
      </c>
      <c r="D116" s="6">
        <v>80</v>
      </c>
      <c r="E116" s="6">
        <v>61</v>
      </c>
      <c r="F116" s="6">
        <v>60</v>
      </c>
      <c r="G116" s="1">
        <f t="shared" si="16"/>
        <v>201</v>
      </c>
      <c r="I116" s="16">
        <f t="shared" si="21"/>
        <v>67</v>
      </c>
      <c r="J116" s="14">
        <f>+IFR!AD116</f>
        <v>1.0287874705402371E-2</v>
      </c>
      <c r="K116" s="12">
        <f t="shared" si="17"/>
        <v>0.95</v>
      </c>
      <c r="L116" s="16">
        <f t="shared" si="18"/>
        <v>63.65</v>
      </c>
      <c r="M116" s="12">
        <v>1</v>
      </c>
      <c r="N116" s="12">
        <v>1</v>
      </c>
      <c r="P116" s="16">
        <f t="shared" si="19"/>
        <v>63.65</v>
      </c>
      <c r="R116" s="13">
        <f t="shared" si="14"/>
        <v>1.1045648986108349E-2</v>
      </c>
      <c r="T116" s="15">
        <f>+R116*(assessment!$J$273*assessment!$E$3)</f>
        <v>98753.173545540616</v>
      </c>
      <c r="V116" s="14">
        <f>+T116/payroll!F116</f>
        <v>2.416493191310756E-4</v>
      </c>
      <c r="X116" s="15">
        <f>IF(V116&lt;$X$2,T116, +payroll!F116 * $X$2)</f>
        <v>98753.173545540616</v>
      </c>
      <c r="Z116" s="15">
        <f t="shared" si="20"/>
        <v>0</v>
      </c>
      <c r="AB116" s="1">
        <f t="shared" si="22"/>
        <v>1</v>
      </c>
      <c r="AG116" s="17"/>
    </row>
    <row r="117" spans="1:33">
      <c r="A117" s="1" t="s">
        <v>173</v>
      </c>
      <c r="B117" s="1" t="s">
        <v>174</v>
      </c>
      <c r="D117" s="6">
        <v>27</v>
      </c>
      <c r="E117" s="6">
        <v>16</v>
      </c>
      <c r="F117" s="6">
        <v>12</v>
      </c>
      <c r="G117" s="1">
        <f t="shared" si="16"/>
        <v>55</v>
      </c>
      <c r="I117" s="16">
        <f t="shared" si="21"/>
        <v>18.333333333333332</v>
      </c>
      <c r="J117" s="14">
        <f>+IFR!AD117</f>
        <v>5.282748130542224E-3</v>
      </c>
      <c r="K117" s="12">
        <f t="shared" si="17"/>
        <v>0.95</v>
      </c>
      <c r="L117" s="16">
        <f t="shared" si="18"/>
        <v>17.416666666666664</v>
      </c>
      <c r="M117" s="12">
        <v>1</v>
      </c>
      <c r="N117" s="12">
        <v>1</v>
      </c>
      <c r="P117" s="16">
        <f t="shared" si="19"/>
        <v>17.416666666666664</v>
      </c>
      <c r="R117" s="13">
        <f t="shared" si="14"/>
        <v>3.0224412648555184E-3</v>
      </c>
      <c r="T117" s="15">
        <f>+R117*(assessment!$J$273*assessment!$E$3)</f>
        <v>27022.012661715093</v>
      </c>
      <c r="V117" s="14">
        <f>+T117/payroll!F117</f>
        <v>1.3357540778574908E-4</v>
      </c>
      <c r="X117" s="15">
        <f>IF(V117&lt;$X$2,T117, +payroll!F117 * $X$2)</f>
        <v>27022.012661715093</v>
      </c>
      <c r="Z117" s="15">
        <f t="shared" si="20"/>
        <v>0</v>
      </c>
      <c r="AB117" s="1">
        <f t="shared" si="22"/>
        <v>1</v>
      </c>
      <c r="AG117" s="17"/>
    </row>
    <row r="118" spans="1:33">
      <c r="A118" s="1" t="s">
        <v>175</v>
      </c>
      <c r="B118" s="10" t="s">
        <v>541</v>
      </c>
      <c r="D118" s="6">
        <v>45</v>
      </c>
      <c r="E118" s="6">
        <v>56</v>
      </c>
      <c r="F118" s="6">
        <v>67</v>
      </c>
      <c r="G118" s="1">
        <f t="shared" si="16"/>
        <v>168</v>
      </c>
      <c r="I118" s="16">
        <f t="shared" si="21"/>
        <v>56</v>
      </c>
      <c r="J118" s="14">
        <f>+IFR!AD118</f>
        <v>1.2154826459206626E-2</v>
      </c>
      <c r="K118" s="12">
        <f t="shared" si="17"/>
        <v>0.95</v>
      </c>
      <c r="L118" s="16">
        <f t="shared" si="18"/>
        <v>53.199999999999996</v>
      </c>
      <c r="M118" s="12">
        <v>1</v>
      </c>
      <c r="N118" s="12">
        <v>1</v>
      </c>
      <c r="P118" s="16">
        <f t="shared" si="19"/>
        <v>53.199999999999996</v>
      </c>
      <c r="R118" s="13">
        <f t="shared" si="14"/>
        <v>9.232184227195038E-3</v>
      </c>
      <c r="T118" s="15">
        <f>+R118*(assessment!$J$273*assessment!$E$3)</f>
        <v>82539.965948511555</v>
      </c>
      <c r="V118" s="14">
        <f>+T118/payroll!F118</f>
        <v>2.243174959613248E-4</v>
      </c>
      <c r="X118" s="15">
        <f>IF(V118&lt;$X$2,T118, +payroll!F118 * $X$2)</f>
        <v>82539.965948511555</v>
      </c>
      <c r="Z118" s="15">
        <f t="shared" si="20"/>
        <v>0</v>
      </c>
      <c r="AB118" s="1">
        <f t="shared" si="22"/>
        <v>1</v>
      </c>
      <c r="AG118" s="17"/>
    </row>
    <row r="119" spans="1:33">
      <c r="A119" s="1" t="s">
        <v>176</v>
      </c>
      <c r="B119" s="1" t="s">
        <v>177</v>
      </c>
      <c r="D119" s="6">
        <v>6</v>
      </c>
      <c r="E119" s="6">
        <v>6</v>
      </c>
      <c r="F119" s="6">
        <v>9</v>
      </c>
      <c r="G119" s="1">
        <f t="shared" si="16"/>
        <v>21</v>
      </c>
      <c r="I119" s="16">
        <f t="shared" si="21"/>
        <v>7</v>
      </c>
      <c r="J119" s="14">
        <f>+IFR!AD119</f>
        <v>1.8360053125297655E-2</v>
      </c>
      <c r="K119" s="12">
        <f t="shared" si="17"/>
        <v>0.95</v>
      </c>
      <c r="L119" s="16">
        <f t="shared" si="18"/>
        <v>6.6499999999999995</v>
      </c>
      <c r="M119" s="12">
        <v>1</v>
      </c>
      <c r="N119" s="12">
        <v>1</v>
      </c>
      <c r="P119" s="16">
        <f t="shared" si="19"/>
        <v>6.6499999999999995</v>
      </c>
      <c r="R119" s="13">
        <f t="shared" si="14"/>
        <v>1.1540230283993798E-3</v>
      </c>
      <c r="T119" s="15">
        <f>+R119*(assessment!$J$273*assessment!$E$3)</f>
        <v>10317.495743563944</v>
      </c>
      <c r="V119" s="14">
        <f>+T119/payroll!F119</f>
        <v>4.0284467096029852E-4</v>
      </c>
      <c r="X119" s="15">
        <f>IF(V119&lt;$X$2,T119, +payroll!F119 * $X$2)</f>
        <v>10317.495743563944</v>
      </c>
      <c r="Z119" s="15">
        <f t="shared" si="20"/>
        <v>0</v>
      </c>
      <c r="AB119" s="1">
        <f t="shared" si="15"/>
        <v>1</v>
      </c>
      <c r="AG119" s="17"/>
    </row>
    <row r="120" spans="1:33">
      <c r="A120" s="1" t="s">
        <v>178</v>
      </c>
      <c r="B120" s="1" t="s">
        <v>523</v>
      </c>
      <c r="D120" s="6">
        <v>0</v>
      </c>
      <c r="E120" s="6">
        <v>0</v>
      </c>
      <c r="F120" s="6">
        <v>0</v>
      </c>
      <c r="G120" s="1">
        <f t="shared" si="16"/>
        <v>0</v>
      </c>
      <c r="I120" s="16">
        <f t="shared" si="21"/>
        <v>0</v>
      </c>
      <c r="J120" s="14">
        <f>+IFR!AD120</f>
        <v>0</v>
      </c>
      <c r="K120" s="12">
        <f t="shared" si="17"/>
        <v>0.95</v>
      </c>
      <c r="L120" s="16">
        <f t="shared" si="18"/>
        <v>0</v>
      </c>
      <c r="M120" s="12">
        <v>1</v>
      </c>
      <c r="N120" s="12">
        <v>1</v>
      </c>
      <c r="P120" s="16">
        <f t="shared" si="19"/>
        <v>0</v>
      </c>
      <c r="R120" s="13">
        <f t="shared" si="14"/>
        <v>0</v>
      </c>
      <c r="T120" s="15">
        <f>+R120*(assessment!$J$273*assessment!$E$3)</f>
        <v>0</v>
      </c>
      <c r="V120" s="14">
        <f>+T120/payroll!F120</f>
        <v>0</v>
      </c>
      <c r="X120" s="15">
        <f>IF(V120&lt;$X$2,T120, +payroll!F120 * $X$2)</f>
        <v>0</v>
      </c>
      <c r="Z120" s="15">
        <f t="shared" si="20"/>
        <v>0</v>
      </c>
      <c r="AB120" s="1" t="e">
        <f t="shared" si="15"/>
        <v>#DIV/0!</v>
      </c>
      <c r="AG120" s="17"/>
    </row>
    <row r="121" spans="1:33">
      <c r="A121" s="1" t="s">
        <v>179</v>
      </c>
      <c r="B121" s="1" t="s">
        <v>180</v>
      </c>
      <c r="D121" s="6">
        <v>12</v>
      </c>
      <c r="E121" s="6">
        <v>9</v>
      </c>
      <c r="F121" s="6">
        <v>16</v>
      </c>
      <c r="G121" s="1">
        <f t="shared" si="16"/>
        <v>37</v>
      </c>
      <c r="I121" s="16">
        <f t="shared" si="21"/>
        <v>12.333333333333334</v>
      </c>
      <c r="J121" s="14">
        <f>+IFR!AD121</f>
        <v>1.2134369863825678E-2</v>
      </c>
      <c r="K121" s="12">
        <f t="shared" si="17"/>
        <v>0.95</v>
      </c>
      <c r="L121" s="16">
        <f t="shared" si="18"/>
        <v>11.716666666666667</v>
      </c>
      <c r="M121" s="12">
        <v>1</v>
      </c>
      <c r="N121" s="12">
        <v>1</v>
      </c>
      <c r="P121" s="16">
        <f t="shared" si="19"/>
        <v>11.716666666666667</v>
      </c>
      <c r="R121" s="13">
        <f t="shared" si="14"/>
        <v>2.0332786690846218E-3</v>
      </c>
      <c r="T121" s="15">
        <f>+R121*(assessment!$J$273*assessment!$E$3)</f>
        <v>18178.444881517429</v>
      </c>
      <c r="V121" s="14">
        <f>+T121/payroll!F121</f>
        <v>2.3431302413101619E-4</v>
      </c>
      <c r="X121" s="15">
        <f>IF(V121&lt;$X$2,T121, +payroll!F121 * $X$2)</f>
        <v>18178.444881517429</v>
      </c>
      <c r="Z121" s="15">
        <f t="shared" si="20"/>
        <v>0</v>
      </c>
      <c r="AB121" s="1">
        <f t="shared" si="15"/>
        <v>1</v>
      </c>
      <c r="AG121" s="17"/>
    </row>
    <row r="122" spans="1:33">
      <c r="A122" s="1" t="s">
        <v>181</v>
      </c>
      <c r="B122" s="1" t="s">
        <v>182</v>
      </c>
      <c r="D122" s="6">
        <v>21</v>
      </c>
      <c r="E122" s="6">
        <v>21</v>
      </c>
      <c r="F122" s="6">
        <v>16</v>
      </c>
      <c r="G122" s="1">
        <f t="shared" si="16"/>
        <v>58</v>
      </c>
      <c r="I122" s="16">
        <f t="shared" si="21"/>
        <v>19.333333333333332</v>
      </c>
      <c r="J122" s="14">
        <f>+IFR!AD122</f>
        <v>1.3285233029464853E-2</v>
      </c>
      <c r="K122" s="12">
        <f t="shared" si="17"/>
        <v>0.95</v>
      </c>
      <c r="L122" s="16">
        <f t="shared" si="18"/>
        <v>18.366666666666664</v>
      </c>
      <c r="M122" s="12">
        <v>1</v>
      </c>
      <c r="N122" s="12">
        <v>1</v>
      </c>
      <c r="P122" s="16">
        <f t="shared" si="19"/>
        <v>18.366666666666664</v>
      </c>
      <c r="R122" s="13">
        <f t="shared" si="14"/>
        <v>3.1873016974840011E-3</v>
      </c>
      <c r="T122" s="15">
        <f>+R122*(assessment!$J$273*assessment!$E$3)</f>
        <v>28495.94062508137</v>
      </c>
      <c r="V122" s="14">
        <f>+T122/payroll!F122</f>
        <v>2.1785705697217693E-4</v>
      </c>
      <c r="X122" s="15">
        <f>IF(V122&lt;$X$2,T122, +payroll!F122 * $X$2)</f>
        <v>28495.94062508137</v>
      </c>
      <c r="Z122" s="15">
        <f t="shared" si="20"/>
        <v>0</v>
      </c>
      <c r="AB122" s="1">
        <f t="shared" si="15"/>
        <v>1</v>
      </c>
      <c r="AG122" s="17"/>
    </row>
    <row r="123" spans="1:33">
      <c r="A123" s="1" t="s">
        <v>468</v>
      </c>
      <c r="B123" s="1" t="s">
        <v>469</v>
      </c>
      <c r="D123" s="6">
        <v>1</v>
      </c>
      <c r="E123" s="6">
        <v>0</v>
      </c>
      <c r="F123" s="6">
        <v>1</v>
      </c>
      <c r="G123" s="1">
        <f t="shared" si="16"/>
        <v>2</v>
      </c>
      <c r="I123" s="16">
        <f t="shared" si="21"/>
        <v>0.66666666666666663</v>
      </c>
      <c r="J123" s="14">
        <f>+IFR!AD123</f>
        <v>1.8348842220932363E-3</v>
      </c>
      <c r="K123" s="12">
        <f t="shared" si="17"/>
        <v>0.95</v>
      </c>
      <c r="L123" s="16">
        <f t="shared" si="18"/>
        <v>0.6333333333333333</v>
      </c>
      <c r="M123" s="12">
        <v>1</v>
      </c>
      <c r="N123" s="12">
        <v>1</v>
      </c>
      <c r="P123" s="16">
        <f t="shared" si="19"/>
        <v>0.6333333333333333</v>
      </c>
      <c r="R123" s="13">
        <f t="shared" si="14"/>
        <v>1.0990695508565522E-4</v>
      </c>
      <c r="T123" s="15">
        <f>+R123*(assessment!$J$273*assessment!$E$3)</f>
        <v>982.61864224418525</v>
      </c>
      <c r="V123" s="14">
        <f>+T123/payroll!F123</f>
        <v>2.8069688146496954E-5</v>
      </c>
      <c r="X123" s="15">
        <f>IF(V123&lt;$X$2,T123, +payroll!F123 * $X$2)</f>
        <v>982.61864224418525</v>
      </c>
      <c r="Z123" s="15">
        <f t="shared" si="20"/>
        <v>0</v>
      </c>
      <c r="AB123" s="1">
        <f t="shared" si="15"/>
        <v>1</v>
      </c>
      <c r="AG123" s="17"/>
    </row>
    <row r="124" spans="1:33">
      <c r="A124" s="1" t="s">
        <v>183</v>
      </c>
      <c r="B124" s="1" t="s">
        <v>487</v>
      </c>
      <c r="D124" s="6">
        <v>9</v>
      </c>
      <c r="E124" s="6">
        <v>11</v>
      </c>
      <c r="F124" s="6">
        <v>8</v>
      </c>
      <c r="G124" s="1">
        <f t="shared" si="16"/>
        <v>28</v>
      </c>
      <c r="I124" s="16">
        <f t="shared" si="21"/>
        <v>9.3333333333333339</v>
      </c>
      <c r="J124" s="14">
        <f>+IFR!AD124</f>
        <v>2.7373104463711179E-2</v>
      </c>
      <c r="K124" s="12">
        <f t="shared" si="17"/>
        <v>0.95</v>
      </c>
      <c r="L124" s="16">
        <f t="shared" si="18"/>
        <v>8.8666666666666671</v>
      </c>
      <c r="M124" s="12">
        <v>1</v>
      </c>
      <c r="N124" s="12">
        <v>1</v>
      </c>
      <c r="P124" s="16">
        <f t="shared" si="19"/>
        <v>8.8666666666666671</v>
      </c>
      <c r="R124" s="13">
        <f t="shared" si="14"/>
        <v>1.5386973711991733E-3</v>
      </c>
      <c r="T124" s="15">
        <f>+R124*(assessment!$J$273*assessment!$E$3)</f>
        <v>13756.660991418596</v>
      </c>
      <c r="V124" s="14">
        <f>+T124/payroll!F124</f>
        <v>5.0546357273038725E-4</v>
      </c>
      <c r="X124" s="15">
        <f>IF(V124&lt;$X$2,T124, +payroll!F124 * $X$2)</f>
        <v>13756.660991418596</v>
      </c>
      <c r="Z124" s="15">
        <f t="shared" si="20"/>
        <v>0</v>
      </c>
      <c r="AB124" s="1">
        <f t="shared" si="15"/>
        <v>1</v>
      </c>
      <c r="AG124" s="17"/>
    </row>
    <row r="125" spans="1:33">
      <c r="A125" s="1" t="s">
        <v>184</v>
      </c>
      <c r="B125" s="1" t="s">
        <v>185</v>
      </c>
      <c r="D125" s="6">
        <v>21</v>
      </c>
      <c r="E125" s="6">
        <v>15</v>
      </c>
      <c r="F125" s="6">
        <v>25</v>
      </c>
      <c r="G125" s="1">
        <f t="shared" si="16"/>
        <v>61</v>
      </c>
      <c r="I125" s="16">
        <f t="shared" si="21"/>
        <v>20.333333333333332</v>
      </c>
      <c r="J125" s="14">
        <f>+IFR!AD125</f>
        <v>5.0792826117968176E-2</v>
      </c>
      <c r="K125" s="12">
        <f t="shared" si="17"/>
        <v>1</v>
      </c>
      <c r="L125" s="16">
        <f t="shared" si="18"/>
        <v>20.333333333333332</v>
      </c>
      <c r="M125" s="12">
        <v>1</v>
      </c>
      <c r="N125" s="12">
        <v>1</v>
      </c>
      <c r="P125" s="16">
        <f t="shared" si="19"/>
        <v>20.333333333333332</v>
      </c>
      <c r="R125" s="13">
        <f t="shared" si="14"/>
        <v>3.5285917159078779E-3</v>
      </c>
      <c r="T125" s="15">
        <f>+R125*(assessment!$J$273*assessment!$E$3)</f>
        <v>31547.230093102789</v>
      </c>
      <c r="V125" s="14">
        <f>+T125/payroll!F125</f>
        <v>1.0006619478298293E-3</v>
      </c>
      <c r="X125" s="15">
        <f>IF(V125&lt;$X$2,T125, +payroll!F125 * $X$2)</f>
        <v>31547.230093102789</v>
      </c>
      <c r="Z125" s="15">
        <f t="shared" si="20"/>
        <v>0</v>
      </c>
      <c r="AB125" s="1">
        <f t="shared" si="15"/>
        <v>1</v>
      </c>
      <c r="AG125" s="17"/>
    </row>
    <row r="126" spans="1:33">
      <c r="A126" s="1" t="s">
        <v>533</v>
      </c>
      <c r="B126" s="1" t="s">
        <v>534</v>
      </c>
      <c r="D126" s="6">
        <v>3</v>
      </c>
      <c r="E126" s="6">
        <v>7</v>
      </c>
      <c r="F126" s="6">
        <v>3</v>
      </c>
      <c r="G126" s="1">
        <f t="shared" si="16"/>
        <v>13</v>
      </c>
      <c r="I126" s="16">
        <f t="shared" si="21"/>
        <v>4.333333333333333</v>
      </c>
      <c r="J126" s="14">
        <f>+IFR!AD126</f>
        <v>8.8486672984286249E-3</v>
      </c>
      <c r="K126" s="12">
        <f t="shared" si="17"/>
        <v>0.95</v>
      </c>
      <c r="L126" s="16">
        <f t="shared" si="18"/>
        <v>4.1166666666666663</v>
      </c>
      <c r="M126" s="12">
        <v>1</v>
      </c>
      <c r="N126" s="12">
        <v>1</v>
      </c>
      <c r="P126" s="16">
        <f t="shared" si="19"/>
        <v>4.1166666666666663</v>
      </c>
      <c r="R126" s="13">
        <f t="shared" si="14"/>
        <v>7.1439520805675893E-4</v>
      </c>
      <c r="T126" s="15">
        <f>+R126*(assessment!$J$273*assessment!$E$3)</f>
        <v>6387.0211745872048</v>
      </c>
      <c r="V126" s="14">
        <f>+T126/payroll!F126</f>
        <v>1.755315054137618E-4</v>
      </c>
      <c r="X126" s="15">
        <f>IF(V126&lt;$X$2,T126, +payroll!F126 * $X$2)</f>
        <v>6387.0211745872048</v>
      </c>
      <c r="Z126" s="15">
        <f t="shared" si="20"/>
        <v>0</v>
      </c>
      <c r="AB126" s="1">
        <f t="shared" si="15"/>
        <v>1</v>
      </c>
      <c r="AG126" s="17"/>
    </row>
    <row r="127" spans="1:33">
      <c r="A127" s="10" t="s">
        <v>551</v>
      </c>
      <c r="B127" s="10" t="s">
        <v>547</v>
      </c>
      <c r="D127" s="6">
        <v>35</v>
      </c>
      <c r="E127" s="6">
        <v>43</v>
      </c>
      <c r="F127" s="6">
        <v>43</v>
      </c>
      <c r="G127" s="1">
        <f t="shared" si="16"/>
        <v>121</v>
      </c>
      <c r="I127" s="16">
        <f t="shared" si="21"/>
        <v>40.333333333333336</v>
      </c>
      <c r="J127" s="14">
        <f>+IFR!AD127</f>
        <v>2.3625713738878146E-2</v>
      </c>
      <c r="K127" s="12">
        <f t="shared" si="17"/>
        <v>0.95</v>
      </c>
      <c r="L127" s="16">
        <f t="shared" si="18"/>
        <v>38.31666666666667</v>
      </c>
      <c r="M127" s="12">
        <v>1</v>
      </c>
      <c r="N127" s="12">
        <v>1</v>
      </c>
      <c r="P127" s="16">
        <f t="shared" si="19"/>
        <v>38.31666666666667</v>
      </c>
      <c r="R127" s="13">
        <f t="shared" si="14"/>
        <v>6.6493707826821421E-3</v>
      </c>
      <c r="T127" s="15">
        <f>+R127*(assessment!$J$273*assessment!$E$3)</f>
        <v>59448.427855773225</v>
      </c>
      <c r="V127" s="14">
        <f>+T127/payroll!F127</f>
        <v>3.6138937125471929E-4</v>
      </c>
      <c r="X127" s="15">
        <f>IF(V127&lt;$X$2,T127, +payroll!F127 * $X$2)</f>
        <v>59448.427855773225</v>
      </c>
      <c r="Z127" s="15">
        <f t="shared" si="20"/>
        <v>0</v>
      </c>
      <c r="AB127" s="1">
        <f t="shared" si="15"/>
        <v>1</v>
      </c>
      <c r="AG127" s="17"/>
    </row>
    <row r="128" spans="1:33">
      <c r="A128" s="1" t="s">
        <v>186</v>
      </c>
      <c r="B128" s="1" t="s">
        <v>187</v>
      </c>
      <c r="D128" s="6">
        <v>0</v>
      </c>
      <c r="E128" s="6">
        <v>0</v>
      </c>
      <c r="F128" s="6">
        <v>0</v>
      </c>
      <c r="G128" s="1">
        <f t="shared" si="16"/>
        <v>0</v>
      </c>
      <c r="I128" s="16">
        <f t="shared" si="21"/>
        <v>0</v>
      </c>
      <c r="J128" s="14">
        <f>+IFR!AD128</f>
        <v>0</v>
      </c>
      <c r="K128" s="12">
        <f t="shared" si="17"/>
        <v>0.95</v>
      </c>
      <c r="L128" s="16">
        <f t="shared" si="18"/>
        <v>0</v>
      </c>
      <c r="M128" s="12">
        <v>1</v>
      </c>
      <c r="N128" s="12">
        <v>1</v>
      </c>
      <c r="P128" s="16">
        <f t="shared" si="19"/>
        <v>0</v>
      </c>
      <c r="R128" s="13">
        <f t="shared" si="14"/>
        <v>0</v>
      </c>
      <c r="T128" s="15">
        <f>+R128*(assessment!$J$273*assessment!$E$3)</f>
        <v>0</v>
      </c>
      <c r="V128" s="14">
        <f>+T128/payroll!F128</f>
        <v>0</v>
      </c>
      <c r="X128" s="15">
        <f>IF(V128&lt;$X$2,T128, +payroll!F128 * $X$2)</f>
        <v>0</v>
      </c>
      <c r="Z128" s="15">
        <f t="shared" si="20"/>
        <v>0</v>
      </c>
      <c r="AB128" s="1" t="e">
        <f t="shared" si="15"/>
        <v>#DIV/0!</v>
      </c>
      <c r="AG128" s="17"/>
    </row>
    <row r="129" spans="1:33">
      <c r="A129" s="1" t="s">
        <v>188</v>
      </c>
      <c r="B129" s="1" t="s">
        <v>524</v>
      </c>
      <c r="D129" s="6">
        <v>2</v>
      </c>
      <c r="E129" s="6">
        <v>1</v>
      </c>
      <c r="F129" s="6">
        <v>0</v>
      </c>
      <c r="G129" s="1">
        <f t="shared" si="16"/>
        <v>3</v>
      </c>
      <c r="I129" s="16">
        <f t="shared" si="21"/>
        <v>1</v>
      </c>
      <c r="J129" s="14">
        <f>+IFR!AD129</f>
        <v>6.6666666666666671E-3</v>
      </c>
      <c r="K129" s="12">
        <f t="shared" si="17"/>
        <v>0.95</v>
      </c>
      <c r="L129" s="16">
        <f t="shared" si="18"/>
        <v>0.95</v>
      </c>
      <c r="M129" s="12">
        <v>1</v>
      </c>
      <c r="N129" s="12">
        <v>1</v>
      </c>
      <c r="P129" s="16">
        <f t="shared" si="19"/>
        <v>0.95</v>
      </c>
      <c r="R129" s="13">
        <f t="shared" si="14"/>
        <v>1.6486043262848283E-4</v>
      </c>
      <c r="T129" s="15">
        <f>+R129*(assessment!$J$273*assessment!$E$3)</f>
        <v>1473.9279633662779</v>
      </c>
      <c r="V129" s="14">
        <f>+T129/payroll!F129</f>
        <v>1.5996649637522076E-4</v>
      </c>
      <c r="X129" s="15">
        <f>IF(V129&lt;$X$2,T129, +payroll!F129 * $X$2)</f>
        <v>1473.9279633662779</v>
      </c>
      <c r="Z129" s="15">
        <f t="shared" si="20"/>
        <v>0</v>
      </c>
      <c r="AB129" s="1">
        <f t="shared" si="15"/>
        <v>1</v>
      </c>
      <c r="AG129" s="17"/>
    </row>
    <row r="130" spans="1:33">
      <c r="A130" s="1" t="s">
        <v>189</v>
      </c>
      <c r="B130" s="1" t="s">
        <v>190</v>
      </c>
      <c r="D130" s="6">
        <v>12</v>
      </c>
      <c r="E130" s="6">
        <v>5</v>
      </c>
      <c r="F130" s="6">
        <v>7</v>
      </c>
      <c r="G130" s="1">
        <f t="shared" si="16"/>
        <v>24</v>
      </c>
      <c r="I130" s="16">
        <f t="shared" si="21"/>
        <v>8</v>
      </c>
      <c r="J130" s="14">
        <f>+IFR!AD130</f>
        <v>6.147576121234774E-3</v>
      </c>
      <c r="K130" s="12">
        <f t="shared" si="17"/>
        <v>0.95</v>
      </c>
      <c r="L130" s="16">
        <f t="shared" si="18"/>
        <v>7.6</v>
      </c>
      <c r="M130" s="12">
        <v>1</v>
      </c>
      <c r="N130" s="12">
        <v>1</v>
      </c>
      <c r="P130" s="16">
        <f t="shared" si="19"/>
        <v>7.6</v>
      </c>
      <c r="R130" s="13">
        <f t="shared" si="14"/>
        <v>1.3188834610278627E-3</v>
      </c>
      <c r="T130" s="15">
        <f>+R130*(assessment!$J$273*assessment!$E$3)</f>
        <v>11791.423706930223</v>
      </c>
      <c r="V130" s="14">
        <f>+T130/payroll!F130</f>
        <v>1.2633786473570098E-4</v>
      </c>
      <c r="X130" s="15">
        <f>IF(V130&lt;$X$2,T130, +payroll!F130 * $X$2)</f>
        <v>11791.423706930223</v>
      </c>
      <c r="Z130" s="15">
        <f t="shared" si="20"/>
        <v>0</v>
      </c>
      <c r="AB130" s="1">
        <f t="shared" si="15"/>
        <v>1</v>
      </c>
      <c r="AG130" s="17"/>
    </row>
    <row r="131" spans="1:33">
      <c r="A131" s="1" t="s">
        <v>191</v>
      </c>
      <c r="B131" s="1" t="s">
        <v>525</v>
      </c>
      <c r="D131" s="6">
        <v>3</v>
      </c>
      <c r="E131" s="6">
        <v>1</v>
      </c>
      <c r="F131" s="6">
        <v>1</v>
      </c>
      <c r="G131" s="1">
        <f t="shared" si="16"/>
        <v>5</v>
      </c>
      <c r="I131" s="16">
        <f t="shared" si="21"/>
        <v>1.6666666666666667</v>
      </c>
      <c r="J131" s="14">
        <f>+IFR!AD131</f>
        <v>8.0431180326591706E-3</v>
      </c>
      <c r="K131" s="12">
        <f t="shared" si="17"/>
        <v>0.95</v>
      </c>
      <c r="L131" s="16">
        <f t="shared" si="18"/>
        <v>1.5833333333333333</v>
      </c>
      <c r="M131" s="12">
        <v>1</v>
      </c>
      <c r="N131" s="12">
        <v>1</v>
      </c>
      <c r="P131" s="16">
        <f t="shared" si="19"/>
        <v>1.5833333333333333</v>
      </c>
      <c r="R131" s="13">
        <f t="shared" si="14"/>
        <v>2.7476738771413806E-4</v>
      </c>
      <c r="T131" s="15">
        <f>+R131*(assessment!$J$273*assessment!$E$3)</f>
        <v>2456.5466056104633</v>
      </c>
      <c r="V131" s="14">
        <f>+T131/payroll!F131</f>
        <v>2.2084082425979991E-4</v>
      </c>
      <c r="X131" s="15">
        <f>IF(V131&lt;$X$2,T131, +payroll!F131 * $X$2)</f>
        <v>2456.5466056104633</v>
      </c>
      <c r="Z131" s="15">
        <f t="shared" si="20"/>
        <v>0</v>
      </c>
      <c r="AB131" s="1">
        <f t="shared" si="15"/>
        <v>1</v>
      </c>
      <c r="AG131" s="17"/>
    </row>
    <row r="132" spans="1:33">
      <c r="A132" s="1" t="s">
        <v>192</v>
      </c>
      <c r="B132" s="1" t="s">
        <v>526</v>
      </c>
      <c r="D132" s="6">
        <v>4</v>
      </c>
      <c r="E132" s="6">
        <v>1</v>
      </c>
      <c r="F132" s="6">
        <v>6</v>
      </c>
      <c r="G132" s="1">
        <f t="shared" si="16"/>
        <v>11</v>
      </c>
      <c r="I132" s="16">
        <f t="shared" si="21"/>
        <v>3.6666666666666665</v>
      </c>
      <c r="J132" s="14">
        <f>+IFR!AD132</f>
        <v>1.8069581733449865E-2</v>
      </c>
      <c r="K132" s="12">
        <f t="shared" si="17"/>
        <v>0.95</v>
      </c>
      <c r="L132" s="16">
        <f t="shared" si="18"/>
        <v>3.4833333333333329</v>
      </c>
      <c r="M132" s="12">
        <v>1</v>
      </c>
      <c r="N132" s="12">
        <v>1</v>
      </c>
      <c r="P132" s="16">
        <f t="shared" si="19"/>
        <v>3.4833333333333329</v>
      </c>
      <c r="R132" s="13">
        <f t="shared" si="14"/>
        <v>6.0448825297110362E-4</v>
      </c>
      <c r="T132" s="15">
        <f>+R132*(assessment!$J$273*assessment!$E$3)</f>
        <v>5404.4025323430187</v>
      </c>
      <c r="V132" s="14">
        <f>+T132/payroll!F132</f>
        <v>4.0553912155206963E-4</v>
      </c>
      <c r="X132" s="15">
        <f>IF(V132&lt;$X$2,T132, +payroll!F132 * $X$2)</f>
        <v>5404.4025323430187</v>
      </c>
      <c r="Z132" s="15">
        <f t="shared" si="20"/>
        <v>0</v>
      </c>
      <c r="AB132" s="1">
        <f t="shared" si="15"/>
        <v>1</v>
      </c>
      <c r="AG132" s="17"/>
    </row>
    <row r="133" spans="1:33">
      <c r="A133" s="1" t="s">
        <v>193</v>
      </c>
      <c r="B133" s="1" t="s">
        <v>488</v>
      </c>
      <c r="D133" s="6">
        <v>1</v>
      </c>
      <c r="E133" s="6">
        <v>1</v>
      </c>
      <c r="F133" s="6">
        <v>2</v>
      </c>
      <c r="G133" s="1">
        <f t="shared" si="16"/>
        <v>4</v>
      </c>
      <c r="I133" s="16">
        <f t="shared" si="21"/>
        <v>1.3333333333333333</v>
      </c>
      <c r="J133" s="14">
        <f>+IFR!AD133</f>
        <v>5.9454181024296117E-3</v>
      </c>
      <c r="K133" s="12">
        <f t="shared" si="17"/>
        <v>0.95</v>
      </c>
      <c r="L133" s="16">
        <f t="shared" si="18"/>
        <v>1.2666666666666666</v>
      </c>
      <c r="M133" s="12">
        <v>1</v>
      </c>
      <c r="N133" s="12">
        <v>1</v>
      </c>
      <c r="P133" s="16">
        <f t="shared" si="19"/>
        <v>1.2666666666666666</v>
      </c>
      <c r="R133" s="13">
        <f t="shared" si="14"/>
        <v>2.1981391017131044E-4</v>
      </c>
      <c r="T133" s="15">
        <f>+R133*(assessment!$J$273*assessment!$E$3)</f>
        <v>1965.2372844883705</v>
      </c>
      <c r="V133" s="14">
        <f>+T133/payroll!F133</f>
        <v>1.3411263925122892E-4</v>
      </c>
      <c r="X133" s="15">
        <f>IF(V133&lt;$X$2,T133, +payroll!F133 * $X$2)</f>
        <v>1965.2372844883705</v>
      </c>
      <c r="Z133" s="15">
        <f t="shared" si="20"/>
        <v>0</v>
      </c>
      <c r="AB133" s="1">
        <f t="shared" ref="AB133:AB200" si="23">+X133/T133</f>
        <v>1</v>
      </c>
      <c r="AG133" s="17"/>
    </row>
    <row r="134" spans="1:33">
      <c r="A134" s="1" t="s">
        <v>194</v>
      </c>
      <c r="B134" s="1" t="s">
        <v>527</v>
      </c>
      <c r="D134" s="6">
        <v>111</v>
      </c>
      <c r="E134" s="6">
        <v>96</v>
      </c>
      <c r="F134" s="6">
        <v>105</v>
      </c>
      <c r="G134" s="1">
        <f t="shared" si="16"/>
        <v>312</v>
      </c>
      <c r="I134" s="16">
        <f t="shared" si="21"/>
        <v>104</v>
      </c>
      <c r="J134" s="14">
        <f>+IFR!AD134</f>
        <v>3.2614056169226094E-2</v>
      </c>
      <c r="K134" s="12">
        <f t="shared" si="17"/>
        <v>0.95</v>
      </c>
      <c r="L134" s="16">
        <f t="shared" si="18"/>
        <v>98.8</v>
      </c>
      <c r="M134" s="12">
        <v>1</v>
      </c>
      <c r="N134" s="12">
        <v>1</v>
      </c>
      <c r="P134" s="16">
        <f t="shared" si="19"/>
        <v>98.8</v>
      </c>
      <c r="R134" s="13">
        <f t="shared" ref="R134:R197" si="24">+P134/$P$265</f>
        <v>1.7145484993362214E-2</v>
      </c>
      <c r="T134" s="15">
        <f>+R134*(assessment!$J$273*assessment!$E$3)</f>
        <v>153288.50819009289</v>
      </c>
      <c r="V134" s="14">
        <f>+T134/payroll!F134</f>
        <v>7.0679656489142854E-4</v>
      </c>
      <c r="X134" s="15">
        <f>IF(V134&lt;$X$2,T134, +payroll!F134 * $X$2)</f>
        <v>153288.50819009289</v>
      </c>
      <c r="Z134" s="15">
        <f t="shared" si="20"/>
        <v>0</v>
      </c>
      <c r="AB134" s="1">
        <f t="shared" si="23"/>
        <v>1</v>
      </c>
      <c r="AG134" s="17"/>
    </row>
    <row r="135" spans="1:33">
      <c r="A135" s="1" t="s">
        <v>195</v>
      </c>
      <c r="B135" s="1" t="s">
        <v>196</v>
      </c>
      <c r="D135" s="6">
        <v>3</v>
      </c>
      <c r="E135" s="6">
        <v>5</v>
      </c>
      <c r="F135" s="6">
        <v>3</v>
      </c>
      <c r="G135" s="1">
        <f t="shared" ref="G135:G199" si="25">SUM(D135:F135)</f>
        <v>11</v>
      </c>
      <c r="I135" s="16">
        <f t="shared" si="21"/>
        <v>3.6666666666666665</v>
      </c>
      <c r="J135" s="14">
        <f>+IFR!AD135</f>
        <v>1.1235753208696318E-2</v>
      </c>
      <c r="K135" s="12">
        <f t="shared" ref="K135:K198" si="26">IF(+J135&lt;$E$268,$I$268,IF(J135&gt;$E$270,$I$270,$I$269))</f>
        <v>0.95</v>
      </c>
      <c r="L135" s="16">
        <f t="shared" ref="L135:L198" si="27">+I135*K135</f>
        <v>3.4833333333333329</v>
      </c>
      <c r="M135" s="12">
        <v>1</v>
      </c>
      <c r="N135" s="12">
        <v>1</v>
      </c>
      <c r="P135" s="16">
        <f t="shared" ref="P135:P198" si="28">+L135*M135*N135</f>
        <v>3.4833333333333329</v>
      </c>
      <c r="R135" s="13">
        <f t="shared" si="24"/>
        <v>6.0448825297110362E-4</v>
      </c>
      <c r="T135" s="15">
        <f>+R135*(assessment!$J$273*assessment!$E$3)</f>
        <v>5404.4025323430187</v>
      </c>
      <c r="V135" s="14">
        <f>+T135/payroll!F135</f>
        <v>2.4393645514635021E-4</v>
      </c>
      <c r="X135" s="15">
        <f>IF(V135&lt;$X$2,T135, +payroll!F135 * $X$2)</f>
        <v>5404.4025323430187</v>
      </c>
      <c r="Z135" s="15">
        <f t="shared" ref="Z135:Z198" si="29">+T135-X135</f>
        <v>0</v>
      </c>
      <c r="AB135" s="1">
        <f t="shared" si="23"/>
        <v>1</v>
      </c>
      <c r="AG135" s="17"/>
    </row>
    <row r="136" spans="1:33">
      <c r="A136" s="1" t="s">
        <v>197</v>
      </c>
      <c r="B136" s="1" t="s">
        <v>198</v>
      </c>
      <c r="D136" s="6">
        <v>1</v>
      </c>
      <c r="E136" s="6">
        <v>4</v>
      </c>
      <c r="F136" s="6">
        <v>5</v>
      </c>
      <c r="G136" s="1">
        <f t="shared" si="25"/>
        <v>10</v>
      </c>
      <c r="I136" s="16">
        <f t="shared" ref="I136:I200" si="30">AVERAGE(D136:F136)</f>
        <v>3.3333333333333335</v>
      </c>
      <c r="J136" s="14">
        <f>+IFR!AD136</f>
        <v>1.8922500997253098E-2</v>
      </c>
      <c r="K136" s="12">
        <f t="shared" si="26"/>
        <v>0.95</v>
      </c>
      <c r="L136" s="16">
        <f t="shared" si="27"/>
        <v>3.1666666666666665</v>
      </c>
      <c r="M136" s="12">
        <v>1</v>
      </c>
      <c r="N136" s="12">
        <v>1</v>
      </c>
      <c r="P136" s="16">
        <f t="shared" si="28"/>
        <v>3.1666666666666665</v>
      </c>
      <c r="R136" s="13">
        <f t="shared" si="24"/>
        <v>5.4953477542827613E-4</v>
      </c>
      <c r="T136" s="15">
        <f>+R136*(assessment!$J$273*assessment!$E$3)</f>
        <v>4913.0932112209266</v>
      </c>
      <c r="V136" s="14">
        <f>+T136/payroll!F136</f>
        <v>3.0492530002037914E-4</v>
      </c>
      <c r="X136" s="15">
        <f>IF(V136&lt;$X$2,T136, +payroll!F136 * $X$2)</f>
        <v>4913.0932112209266</v>
      </c>
      <c r="Z136" s="15">
        <f t="shared" si="29"/>
        <v>0</v>
      </c>
      <c r="AB136" s="1">
        <f t="shared" si="23"/>
        <v>1</v>
      </c>
      <c r="AG136" s="17"/>
    </row>
    <row r="137" spans="1:33">
      <c r="A137" s="1" t="s">
        <v>199</v>
      </c>
      <c r="B137" s="1" t="s">
        <v>200</v>
      </c>
      <c r="D137" s="6">
        <v>0</v>
      </c>
      <c r="E137" s="6">
        <v>0</v>
      </c>
      <c r="F137" s="6">
        <v>0</v>
      </c>
      <c r="G137" s="1">
        <f t="shared" si="25"/>
        <v>0</v>
      </c>
      <c r="I137" s="16">
        <f t="shared" si="30"/>
        <v>0</v>
      </c>
      <c r="J137" s="14">
        <f>+IFR!AD137</f>
        <v>0</v>
      </c>
      <c r="K137" s="12">
        <f t="shared" si="26"/>
        <v>0.95</v>
      </c>
      <c r="L137" s="16">
        <f t="shared" si="27"/>
        <v>0</v>
      </c>
      <c r="M137" s="12">
        <v>1</v>
      </c>
      <c r="N137" s="12">
        <v>1</v>
      </c>
      <c r="P137" s="16">
        <f t="shared" si="28"/>
        <v>0</v>
      </c>
      <c r="R137" s="13">
        <f t="shared" si="24"/>
        <v>0</v>
      </c>
      <c r="T137" s="15">
        <f>+R137*(assessment!$J$273*assessment!$E$3)</f>
        <v>0</v>
      </c>
      <c r="V137" s="14">
        <f>+T137/payroll!F137</f>
        <v>0</v>
      </c>
      <c r="X137" s="15">
        <f>IF(V137&lt;$X$2,T137, +payroll!F137 * $X$2)</f>
        <v>0</v>
      </c>
      <c r="Z137" s="15">
        <f t="shared" si="29"/>
        <v>0</v>
      </c>
      <c r="AB137" s="1" t="e">
        <f t="shared" si="23"/>
        <v>#DIV/0!</v>
      </c>
      <c r="AG137" s="17"/>
    </row>
    <row r="138" spans="1:33">
      <c r="A138" s="1" t="s">
        <v>201</v>
      </c>
      <c r="B138" s="1" t="s">
        <v>449</v>
      </c>
      <c r="D138" s="6">
        <v>0</v>
      </c>
      <c r="E138" s="6">
        <v>0</v>
      </c>
      <c r="F138" s="6">
        <v>0</v>
      </c>
      <c r="G138" s="1">
        <f t="shared" si="25"/>
        <v>0</v>
      </c>
      <c r="I138" s="16">
        <f t="shared" si="30"/>
        <v>0</v>
      </c>
      <c r="J138" s="14">
        <f>+IFR!AD138</f>
        <v>0</v>
      </c>
      <c r="K138" s="12">
        <f t="shared" si="26"/>
        <v>0.95</v>
      </c>
      <c r="L138" s="16">
        <f t="shared" si="27"/>
        <v>0</v>
      </c>
      <c r="M138" s="12">
        <v>1</v>
      </c>
      <c r="N138" s="12">
        <v>1</v>
      </c>
      <c r="P138" s="16">
        <f t="shared" si="28"/>
        <v>0</v>
      </c>
      <c r="R138" s="13">
        <f t="shared" si="24"/>
        <v>0</v>
      </c>
      <c r="T138" s="15">
        <f>+R138*(assessment!$J$273*assessment!$E$3)</f>
        <v>0</v>
      </c>
      <c r="V138" s="14">
        <f>+T138/payroll!F138</f>
        <v>0</v>
      </c>
      <c r="X138" s="15">
        <f>IF(V138&lt;$X$2,T138, +payroll!F138 * $X$2)</f>
        <v>0</v>
      </c>
      <c r="Z138" s="15">
        <f t="shared" si="29"/>
        <v>0</v>
      </c>
      <c r="AB138" s="1" t="e">
        <f t="shared" si="23"/>
        <v>#DIV/0!</v>
      </c>
      <c r="AG138" s="17"/>
    </row>
    <row r="139" spans="1:33">
      <c r="A139" s="1" t="s">
        <v>570</v>
      </c>
      <c r="B139" s="1" t="s">
        <v>577</v>
      </c>
      <c r="D139" s="6">
        <v>0</v>
      </c>
      <c r="E139" s="6">
        <v>0</v>
      </c>
      <c r="F139" s="6">
        <v>0</v>
      </c>
      <c r="G139" s="1">
        <f t="shared" si="25"/>
        <v>0</v>
      </c>
      <c r="I139" s="16">
        <f t="shared" si="30"/>
        <v>0</v>
      </c>
      <c r="J139" s="14">
        <f>+IFR!AD139</f>
        <v>0</v>
      </c>
      <c r="K139" s="12">
        <f t="shared" si="26"/>
        <v>0.95</v>
      </c>
      <c r="L139" s="16">
        <f t="shared" si="27"/>
        <v>0</v>
      </c>
      <c r="M139" s="12">
        <v>1</v>
      </c>
      <c r="N139" s="12"/>
      <c r="P139" s="16">
        <f t="shared" si="28"/>
        <v>0</v>
      </c>
      <c r="R139" s="13">
        <f t="shared" si="24"/>
        <v>0</v>
      </c>
      <c r="T139" s="15">
        <f>+R139*(assessment!$J$273*assessment!$E$3)</f>
        <v>0</v>
      </c>
      <c r="V139" s="14">
        <f>+T139/payroll!F139</f>
        <v>0</v>
      </c>
      <c r="X139" s="15">
        <f>IF(V139&lt;$X$2,T139, +payroll!F139 * $X$2)</f>
        <v>0</v>
      </c>
      <c r="Z139" s="15">
        <f t="shared" si="29"/>
        <v>0</v>
      </c>
      <c r="AB139" s="1" t="e">
        <f t="shared" si="23"/>
        <v>#DIV/0!</v>
      </c>
      <c r="AG139" s="17"/>
    </row>
    <row r="140" spans="1:33">
      <c r="A140" s="1" t="s">
        <v>571</v>
      </c>
      <c r="B140" s="1" t="s">
        <v>573</v>
      </c>
      <c r="D140" s="6">
        <v>0</v>
      </c>
      <c r="E140" s="6">
        <v>0</v>
      </c>
      <c r="F140" s="6">
        <v>0</v>
      </c>
      <c r="G140" s="1">
        <f t="shared" si="25"/>
        <v>0</v>
      </c>
      <c r="I140" s="16">
        <f t="shared" si="30"/>
        <v>0</v>
      </c>
      <c r="J140" s="14">
        <f>+IFR!AD140</f>
        <v>0</v>
      </c>
      <c r="K140" s="12">
        <f t="shared" si="26"/>
        <v>0.95</v>
      </c>
      <c r="L140" s="16">
        <f t="shared" si="27"/>
        <v>0</v>
      </c>
      <c r="M140" s="12">
        <v>1</v>
      </c>
      <c r="N140" s="12"/>
      <c r="P140" s="16">
        <f t="shared" si="28"/>
        <v>0</v>
      </c>
      <c r="R140" s="13">
        <f t="shared" si="24"/>
        <v>0</v>
      </c>
      <c r="T140" s="15">
        <f>+R140*(assessment!$J$273*assessment!$E$3)</f>
        <v>0</v>
      </c>
      <c r="V140" s="14">
        <f>+T140/payroll!F140</f>
        <v>0</v>
      </c>
      <c r="X140" s="15">
        <f>IF(V140&lt;$X$2,T140, +payroll!F140 * $X$2)</f>
        <v>0</v>
      </c>
      <c r="Z140" s="15">
        <f t="shared" si="29"/>
        <v>0</v>
      </c>
      <c r="AB140" s="1" t="e">
        <f t="shared" si="23"/>
        <v>#DIV/0!</v>
      </c>
      <c r="AG140" s="17"/>
    </row>
    <row r="141" spans="1:33" outlineLevel="1">
      <c r="A141" s="1" t="s">
        <v>202</v>
      </c>
      <c r="B141" s="1" t="s">
        <v>203</v>
      </c>
      <c r="D141" s="6">
        <v>0</v>
      </c>
      <c r="E141" s="6">
        <v>0</v>
      </c>
      <c r="F141" s="6">
        <v>0</v>
      </c>
      <c r="G141" s="1">
        <f t="shared" si="25"/>
        <v>0</v>
      </c>
      <c r="I141" s="16">
        <f t="shared" si="30"/>
        <v>0</v>
      </c>
      <c r="J141" s="14">
        <f>+IFR!AD141</f>
        <v>0</v>
      </c>
      <c r="K141" s="12">
        <f t="shared" si="26"/>
        <v>0.95</v>
      </c>
      <c r="L141" s="16">
        <f t="shared" si="27"/>
        <v>0</v>
      </c>
      <c r="M141" s="12">
        <v>1</v>
      </c>
      <c r="N141" s="12">
        <v>1</v>
      </c>
      <c r="P141" s="16">
        <f t="shared" si="28"/>
        <v>0</v>
      </c>
      <c r="R141" s="13">
        <f t="shared" si="24"/>
        <v>0</v>
      </c>
      <c r="T141" s="15">
        <f>+R141*(assessment!$J$273*assessment!$E$3)</f>
        <v>0</v>
      </c>
      <c r="V141" s="14">
        <f>+T141/payroll!F141</f>
        <v>0</v>
      </c>
      <c r="X141" s="15">
        <f>IF(V141&lt;$X$2,T141, +payroll!F141 * $X$2)</f>
        <v>0</v>
      </c>
      <c r="Z141" s="15">
        <f t="shared" si="29"/>
        <v>0</v>
      </c>
      <c r="AB141" s="1" t="e">
        <f t="shared" si="23"/>
        <v>#DIV/0!</v>
      </c>
      <c r="AG141" s="17"/>
    </row>
    <row r="142" spans="1:33" outlineLevel="1">
      <c r="A142" s="1" t="s">
        <v>204</v>
      </c>
      <c r="B142" s="1" t="s">
        <v>205</v>
      </c>
      <c r="D142" s="6">
        <v>0</v>
      </c>
      <c r="E142" s="6">
        <v>0</v>
      </c>
      <c r="F142" s="6">
        <v>0</v>
      </c>
      <c r="G142" s="1">
        <f t="shared" si="25"/>
        <v>0</v>
      </c>
      <c r="I142" s="16">
        <f t="shared" si="30"/>
        <v>0</v>
      </c>
      <c r="J142" s="14">
        <f>+IFR!AD142</f>
        <v>0</v>
      </c>
      <c r="K142" s="12">
        <f t="shared" si="26"/>
        <v>0.95</v>
      </c>
      <c r="L142" s="16">
        <f t="shared" si="27"/>
        <v>0</v>
      </c>
      <c r="M142" s="12">
        <v>1</v>
      </c>
      <c r="N142" s="12">
        <v>1</v>
      </c>
      <c r="P142" s="16">
        <f t="shared" si="28"/>
        <v>0</v>
      </c>
      <c r="R142" s="13">
        <f t="shared" si="24"/>
        <v>0</v>
      </c>
      <c r="T142" s="15">
        <f>+R142*(assessment!$J$273*assessment!$E$3)</f>
        <v>0</v>
      </c>
      <c r="V142" s="14">
        <f>+T142/payroll!F142</f>
        <v>0</v>
      </c>
      <c r="X142" s="15">
        <f>IF(V142&lt;$X$2,T142, +payroll!F142 * $X$2)</f>
        <v>0</v>
      </c>
      <c r="Z142" s="15">
        <f t="shared" si="29"/>
        <v>0</v>
      </c>
      <c r="AB142" s="1" t="e">
        <f t="shared" si="23"/>
        <v>#DIV/0!</v>
      </c>
      <c r="AG142" s="17"/>
    </row>
    <row r="143" spans="1:33" outlineLevel="1">
      <c r="A143" s="1" t="s">
        <v>206</v>
      </c>
      <c r="B143" s="1" t="s">
        <v>207</v>
      </c>
      <c r="D143" s="6">
        <v>0</v>
      </c>
      <c r="E143" s="6">
        <v>0</v>
      </c>
      <c r="F143" s="6">
        <v>0</v>
      </c>
      <c r="G143" s="1">
        <f t="shared" si="25"/>
        <v>0</v>
      </c>
      <c r="I143" s="16">
        <f t="shared" si="30"/>
        <v>0</v>
      </c>
      <c r="J143" s="14">
        <f>+IFR!AD143</f>
        <v>0</v>
      </c>
      <c r="K143" s="12">
        <f t="shared" si="26"/>
        <v>0.95</v>
      </c>
      <c r="L143" s="16">
        <f t="shared" si="27"/>
        <v>0</v>
      </c>
      <c r="M143" s="12">
        <v>1</v>
      </c>
      <c r="N143" s="12">
        <v>1</v>
      </c>
      <c r="P143" s="16">
        <f t="shared" si="28"/>
        <v>0</v>
      </c>
      <c r="R143" s="13">
        <f t="shared" si="24"/>
        <v>0</v>
      </c>
      <c r="T143" s="15">
        <f>+R143*(assessment!$J$273*assessment!$E$3)</f>
        <v>0</v>
      </c>
      <c r="V143" s="14">
        <f>+T143/payroll!F143</f>
        <v>0</v>
      </c>
      <c r="X143" s="15">
        <f>IF(V143&lt;$X$2,T143, +payroll!F143 * $X$2)</f>
        <v>0</v>
      </c>
      <c r="Z143" s="15">
        <f t="shared" si="29"/>
        <v>0</v>
      </c>
      <c r="AB143" s="1" t="e">
        <f t="shared" si="23"/>
        <v>#DIV/0!</v>
      </c>
      <c r="AG143" s="17"/>
    </row>
    <row r="144" spans="1:33" outlineLevel="1">
      <c r="A144" s="1" t="s">
        <v>556</v>
      </c>
      <c r="B144" s="1" t="s">
        <v>585</v>
      </c>
      <c r="D144" s="6">
        <v>1</v>
      </c>
      <c r="E144" s="6">
        <v>1</v>
      </c>
      <c r="F144" s="6">
        <v>0</v>
      </c>
      <c r="G144" s="1">
        <f t="shared" si="25"/>
        <v>2</v>
      </c>
      <c r="I144" s="16">
        <f t="shared" si="30"/>
        <v>0.66666666666666663</v>
      </c>
      <c r="J144" s="14">
        <f>+IFR!AD144</f>
        <v>5.0000000000000001E-3</v>
      </c>
      <c r="K144" s="12">
        <f t="shared" si="26"/>
        <v>0.95</v>
      </c>
      <c r="L144" s="16">
        <f t="shared" si="27"/>
        <v>0.6333333333333333</v>
      </c>
      <c r="M144" s="12">
        <v>1</v>
      </c>
      <c r="N144" s="12">
        <v>1</v>
      </c>
      <c r="P144" s="16">
        <f t="shared" si="28"/>
        <v>0.6333333333333333</v>
      </c>
      <c r="R144" s="13">
        <f t="shared" si="24"/>
        <v>1.0990695508565522E-4</v>
      </c>
      <c r="T144" s="15">
        <f>+R144*(assessment!$J$273*assessment!$E$3)</f>
        <v>982.61864224418525</v>
      </c>
      <c r="V144" s="14">
        <f>+T144/payroll!F144</f>
        <v>8.3047905173874942E-4</v>
      </c>
      <c r="X144" s="15">
        <f>IF(V144&lt;$X$2,T144, +payroll!F144 * $X$2)</f>
        <v>982.61864224418525</v>
      </c>
      <c r="Z144" s="15">
        <f t="shared" si="29"/>
        <v>0</v>
      </c>
      <c r="AB144" s="1">
        <f t="shared" si="23"/>
        <v>1</v>
      </c>
      <c r="AG144" s="17"/>
    </row>
    <row r="145" spans="1:33" outlineLevel="1">
      <c r="A145" s="1" t="s">
        <v>581</v>
      </c>
      <c r="B145" s="1" t="s">
        <v>582</v>
      </c>
      <c r="D145" s="6">
        <v>0</v>
      </c>
      <c r="E145" s="6">
        <v>0</v>
      </c>
      <c r="F145" s="6">
        <v>0</v>
      </c>
      <c r="G145" s="1">
        <f t="shared" si="25"/>
        <v>0</v>
      </c>
      <c r="I145" s="16">
        <f t="shared" si="30"/>
        <v>0</v>
      </c>
      <c r="J145" s="14">
        <f>+IFR!AD145</f>
        <v>0</v>
      </c>
      <c r="K145" s="12">
        <f t="shared" si="26"/>
        <v>0.95</v>
      </c>
      <c r="L145" s="16">
        <f t="shared" si="27"/>
        <v>0</v>
      </c>
      <c r="M145" s="12">
        <v>1</v>
      </c>
      <c r="N145" s="12"/>
      <c r="P145" s="16">
        <f t="shared" si="28"/>
        <v>0</v>
      </c>
      <c r="R145" s="13">
        <f t="shared" si="24"/>
        <v>0</v>
      </c>
      <c r="T145" s="15">
        <f>+R145*(assessment!$J$273*assessment!$E$3)</f>
        <v>0</v>
      </c>
      <c r="V145" s="14">
        <f>+T145/payroll!F145</f>
        <v>0</v>
      </c>
      <c r="X145" s="15">
        <f>IF(V145&lt;$X$2,T145, +payroll!F145 * $X$2)</f>
        <v>0</v>
      </c>
      <c r="Z145" s="15">
        <f t="shared" si="29"/>
        <v>0</v>
      </c>
      <c r="AB145" s="1" t="e">
        <f t="shared" si="23"/>
        <v>#DIV/0!</v>
      </c>
      <c r="AG145" s="17"/>
    </row>
    <row r="146" spans="1:33" outlineLevel="1">
      <c r="A146" s="1" t="s">
        <v>208</v>
      </c>
      <c r="B146" s="1" t="s">
        <v>209</v>
      </c>
      <c r="D146" s="6">
        <v>0</v>
      </c>
      <c r="E146" s="6">
        <v>0</v>
      </c>
      <c r="F146" s="6">
        <v>1</v>
      </c>
      <c r="G146" s="1">
        <f t="shared" si="25"/>
        <v>1</v>
      </c>
      <c r="I146" s="16">
        <f t="shared" si="30"/>
        <v>0.33333333333333331</v>
      </c>
      <c r="J146" s="14">
        <f>+IFR!AD146</f>
        <v>5.0000000000000001E-3</v>
      </c>
      <c r="K146" s="12">
        <f t="shared" si="26"/>
        <v>0.95</v>
      </c>
      <c r="L146" s="16">
        <f t="shared" si="27"/>
        <v>0.31666666666666665</v>
      </c>
      <c r="M146" s="12">
        <v>1</v>
      </c>
      <c r="N146" s="12">
        <v>1</v>
      </c>
      <c r="P146" s="16">
        <f t="shared" si="28"/>
        <v>0.31666666666666665</v>
      </c>
      <c r="R146" s="13">
        <f t="shared" si="24"/>
        <v>5.4953477542827609E-5</v>
      </c>
      <c r="T146" s="15">
        <f>+R146*(assessment!$J$273*assessment!$E$3)</f>
        <v>491.30932112209263</v>
      </c>
      <c r="V146" s="14">
        <f>+T146/payroll!F146</f>
        <v>3.5035552486513286E-4</v>
      </c>
      <c r="X146" s="15">
        <f>IF(V146&lt;$X$2,T146, +payroll!F146 * $X$2)</f>
        <v>491.30932112209263</v>
      </c>
      <c r="Z146" s="15">
        <f t="shared" si="29"/>
        <v>0</v>
      </c>
      <c r="AB146" s="1">
        <f t="shared" si="23"/>
        <v>1</v>
      </c>
      <c r="AG146" s="17"/>
    </row>
    <row r="147" spans="1:33" outlineLevel="1">
      <c r="A147" s="1" t="s">
        <v>210</v>
      </c>
      <c r="B147" s="1" t="s">
        <v>211</v>
      </c>
      <c r="D147" s="6">
        <v>0</v>
      </c>
      <c r="E147" s="6">
        <v>0</v>
      </c>
      <c r="F147" s="6">
        <v>0</v>
      </c>
      <c r="G147" s="1">
        <f t="shared" si="25"/>
        <v>0</v>
      </c>
      <c r="I147" s="16">
        <f t="shared" si="30"/>
        <v>0</v>
      </c>
      <c r="J147" s="14">
        <f>+IFR!AD147</f>
        <v>0</v>
      </c>
      <c r="K147" s="12">
        <f t="shared" si="26"/>
        <v>0.95</v>
      </c>
      <c r="L147" s="16">
        <f t="shared" si="27"/>
        <v>0</v>
      </c>
      <c r="M147" s="12">
        <v>1</v>
      </c>
      <c r="N147" s="12">
        <v>1</v>
      </c>
      <c r="P147" s="16">
        <f t="shared" si="28"/>
        <v>0</v>
      </c>
      <c r="R147" s="13">
        <f t="shared" si="24"/>
        <v>0</v>
      </c>
      <c r="T147" s="15">
        <f>+R147*(assessment!$J$273*assessment!$E$3)</f>
        <v>0</v>
      </c>
      <c r="V147" s="14">
        <f>+T147/payroll!F147</f>
        <v>0</v>
      </c>
      <c r="X147" s="15">
        <f>IF(V147&lt;$X$2,T147, +payroll!F147 * $X$2)</f>
        <v>0</v>
      </c>
      <c r="Z147" s="15">
        <f t="shared" si="29"/>
        <v>0</v>
      </c>
      <c r="AB147" s="1" t="e">
        <f t="shared" si="23"/>
        <v>#DIV/0!</v>
      </c>
      <c r="AG147" s="17"/>
    </row>
    <row r="148" spans="1:33" outlineLevel="1">
      <c r="A148" s="1" t="s">
        <v>212</v>
      </c>
      <c r="B148" s="1" t="s">
        <v>213</v>
      </c>
      <c r="D148" s="6">
        <v>2</v>
      </c>
      <c r="E148" s="6">
        <v>1</v>
      </c>
      <c r="F148" s="6">
        <v>1</v>
      </c>
      <c r="G148" s="1">
        <f t="shared" si="25"/>
        <v>4</v>
      </c>
      <c r="I148" s="16">
        <f t="shared" si="30"/>
        <v>1.3333333333333333</v>
      </c>
      <c r="J148" s="14">
        <f>+IFR!AD148</f>
        <v>1.1666666666666667E-2</v>
      </c>
      <c r="K148" s="12">
        <f t="shared" si="26"/>
        <v>0.95</v>
      </c>
      <c r="L148" s="16">
        <f t="shared" si="27"/>
        <v>1.2666666666666666</v>
      </c>
      <c r="M148" s="12">
        <v>1</v>
      </c>
      <c r="N148" s="12">
        <v>1</v>
      </c>
      <c r="P148" s="16">
        <f t="shared" si="28"/>
        <v>1.2666666666666666</v>
      </c>
      <c r="R148" s="13">
        <f t="shared" si="24"/>
        <v>2.1981391017131044E-4</v>
      </c>
      <c r="T148" s="15">
        <f>+R148*(assessment!$J$273*assessment!$E$3)</f>
        <v>1965.2372844883705</v>
      </c>
      <c r="V148" s="14">
        <f>+T148/payroll!F148</f>
        <v>5.6616229161379988E-4</v>
      </c>
      <c r="X148" s="15">
        <f>IF(V148&lt;$X$2,T148, +payroll!F148 * $X$2)</f>
        <v>1965.2372844883705</v>
      </c>
      <c r="Z148" s="15">
        <f t="shared" si="29"/>
        <v>0</v>
      </c>
      <c r="AB148" s="1">
        <f t="shared" si="23"/>
        <v>1</v>
      </c>
      <c r="AG148" s="17"/>
    </row>
    <row r="149" spans="1:33" outlineLevel="1">
      <c r="A149" s="1" t="s">
        <v>214</v>
      </c>
      <c r="B149" s="1" t="s">
        <v>215</v>
      </c>
      <c r="D149" s="6">
        <v>12</v>
      </c>
      <c r="E149" s="6">
        <v>6</v>
      </c>
      <c r="F149" s="6">
        <v>15</v>
      </c>
      <c r="G149" s="1">
        <f t="shared" si="25"/>
        <v>33</v>
      </c>
      <c r="I149" s="16">
        <f t="shared" si="30"/>
        <v>11</v>
      </c>
      <c r="J149" s="14">
        <f>+IFR!AD149</f>
        <v>2.7027179082094357E-2</v>
      </c>
      <c r="K149" s="12">
        <f t="shared" si="26"/>
        <v>0.95</v>
      </c>
      <c r="L149" s="16">
        <f t="shared" si="27"/>
        <v>10.45</v>
      </c>
      <c r="M149" s="12">
        <v>1</v>
      </c>
      <c r="N149" s="12">
        <v>1</v>
      </c>
      <c r="P149" s="16">
        <f t="shared" si="28"/>
        <v>10.45</v>
      </c>
      <c r="R149" s="13">
        <f t="shared" si="24"/>
        <v>1.8134647589133112E-3</v>
      </c>
      <c r="T149" s="15">
        <f>+R149*(assessment!$J$273*assessment!$E$3)</f>
        <v>16213.207597029057</v>
      </c>
      <c r="V149" s="14">
        <f>+T149/payroll!F149</f>
        <v>7.3440290433233872E-4</v>
      </c>
      <c r="X149" s="15">
        <f>IF(V149&lt;$X$2,T149, +payroll!F149 * $X$2)</f>
        <v>16213.207597029057</v>
      </c>
      <c r="Z149" s="15">
        <f t="shared" si="29"/>
        <v>0</v>
      </c>
      <c r="AB149" s="1">
        <f t="shared" si="23"/>
        <v>1</v>
      </c>
      <c r="AG149" s="17"/>
    </row>
    <row r="150" spans="1:33" outlineLevel="1">
      <c r="A150" s="1" t="s">
        <v>216</v>
      </c>
      <c r="B150" s="1" t="s">
        <v>217</v>
      </c>
      <c r="D150" s="6">
        <v>0</v>
      </c>
      <c r="E150" s="6">
        <v>0</v>
      </c>
      <c r="F150" s="6">
        <v>0</v>
      </c>
      <c r="G150" s="1">
        <f t="shared" si="25"/>
        <v>0</v>
      </c>
      <c r="I150" s="16">
        <f t="shared" si="30"/>
        <v>0</v>
      </c>
      <c r="J150" s="14">
        <f>+IFR!AD150</f>
        <v>0</v>
      </c>
      <c r="K150" s="12">
        <f t="shared" si="26"/>
        <v>0.95</v>
      </c>
      <c r="L150" s="16">
        <f t="shared" si="27"/>
        <v>0</v>
      </c>
      <c r="M150" s="12">
        <v>1</v>
      </c>
      <c r="N150" s="12">
        <v>1</v>
      </c>
      <c r="P150" s="16">
        <f t="shared" si="28"/>
        <v>0</v>
      </c>
      <c r="R150" s="13">
        <f t="shared" si="24"/>
        <v>0</v>
      </c>
      <c r="T150" s="15">
        <f>+R150*(assessment!$J$273*assessment!$E$3)</f>
        <v>0</v>
      </c>
      <c r="V150" s="14">
        <f>+T150/payroll!F150</f>
        <v>0</v>
      </c>
      <c r="X150" s="15">
        <f>IF(V150&lt;$X$2,T150, +payroll!F150 * $X$2)</f>
        <v>0</v>
      </c>
      <c r="Z150" s="15">
        <f t="shared" si="29"/>
        <v>0</v>
      </c>
      <c r="AB150" s="1" t="e">
        <f t="shared" si="23"/>
        <v>#DIV/0!</v>
      </c>
      <c r="AG150" s="17"/>
    </row>
    <row r="151" spans="1:33" outlineLevel="1">
      <c r="A151" s="1" t="s">
        <v>218</v>
      </c>
      <c r="B151" s="1" t="s">
        <v>219</v>
      </c>
      <c r="D151" s="6">
        <v>0</v>
      </c>
      <c r="E151" s="6">
        <v>0</v>
      </c>
      <c r="F151" s="6">
        <v>1</v>
      </c>
      <c r="G151" s="1">
        <f t="shared" si="25"/>
        <v>1</v>
      </c>
      <c r="I151" s="16">
        <f t="shared" si="30"/>
        <v>0.33333333333333331</v>
      </c>
      <c r="J151" s="14">
        <f>+IFR!AD151</f>
        <v>5.0000000000000001E-3</v>
      </c>
      <c r="K151" s="12">
        <f t="shared" si="26"/>
        <v>0.95</v>
      </c>
      <c r="L151" s="16">
        <f t="shared" si="27"/>
        <v>0.31666666666666665</v>
      </c>
      <c r="M151" s="12">
        <v>1</v>
      </c>
      <c r="N151" s="12">
        <v>1</v>
      </c>
      <c r="P151" s="16">
        <f t="shared" si="28"/>
        <v>0.31666666666666665</v>
      </c>
      <c r="R151" s="13">
        <f t="shared" si="24"/>
        <v>5.4953477542827609E-5</v>
      </c>
      <c r="T151" s="15">
        <f>+R151*(assessment!$J$273*assessment!$E$3)</f>
        <v>491.30932112209263</v>
      </c>
      <c r="V151" s="14">
        <f>+T151/payroll!F151</f>
        <v>1.1238534631773091E-4</v>
      </c>
      <c r="X151" s="15">
        <f>IF(V151&lt;$X$2,T151, +payroll!F151 * $X$2)</f>
        <v>491.30932112209263</v>
      </c>
      <c r="Z151" s="15">
        <f t="shared" si="29"/>
        <v>0</v>
      </c>
      <c r="AB151" s="1">
        <f t="shared" si="23"/>
        <v>1</v>
      </c>
      <c r="AG151" s="17"/>
    </row>
    <row r="152" spans="1:33" outlineLevel="1">
      <c r="A152" s="1" t="s">
        <v>220</v>
      </c>
      <c r="B152" s="1" t="s">
        <v>221</v>
      </c>
      <c r="D152" s="6">
        <v>0</v>
      </c>
      <c r="E152" s="6">
        <v>0</v>
      </c>
      <c r="F152" s="6">
        <v>0</v>
      </c>
      <c r="G152" s="1">
        <f t="shared" si="25"/>
        <v>0</v>
      </c>
      <c r="I152" s="16">
        <f t="shared" si="30"/>
        <v>0</v>
      </c>
      <c r="J152" s="14">
        <f>+IFR!AD152</f>
        <v>0</v>
      </c>
      <c r="K152" s="12">
        <f t="shared" si="26"/>
        <v>0.95</v>
      </c>
      <c r="L152" s="16">
        <f t="shared" si="27"/>
        <v>0</v>
      </c>
      <c r="M152" s="12">
        <v>1</v>
      </c>
      <c r="N152" s="12">
        <v>1</v>
      </c>
      <c r="P152" s="16">
        <f t="shared" si="28"/>
        <v>0</v>
      </c>
      <c r="R152" s="13">
        <f t="shared" si="24"/>
        <v>0</v>
      </c>
      <c r="T152" s="15">
        <f>+R152*(assessment!$J$273*assessment!$E$3)</f>
        <v>0</v>
      </c>
      <c r="V152" s="14">
        <f>+T152/payroll!F152</f>
        <v>0</v>
      </c>
      <c r="X152" s="15">
        <f>IF(V152&lt;$X$2,T152, +payroll!F152 * $X$2)</f>
        <v>0</v>
      </c>
      <c r="Z152" s="15">
        <f t="shared" si="29"/>
        <v>0</v>
      </c>
      <c r="AB152" s="1" t="e">
        <f t="shared" si="23"/>
        <v>#DIV/0!</v>
      </c>
      <c r="AG152" s="17"/>
    </row>
    <row r="153" spans="1:33" outlineLevel="1">
      <c r="A153" s="1" t="s">
        <v>222</v>
      </c>
      <c r="B153" s="1" t="s">
        <v>223</v>
      </c>
      <c r="D153" s="6">
        <v>0</v>
      </c>
      <c r="E153" s="6">
        <v>0</v>
      </c>
      <c r="F153" s="6">
        <v>0</v>
      </c>
      <c r="G153" s="1">
        <f t="shared" si="25"/>
        <v>0</v>
      </c>
      <c r="I153" s="16">
        <f t="shared" si="30"/>
        <v>0</v>
      </c>
      <c r="J153" s="14">
        <f>+IFR!AD153</f>
        <v>0</v>
      </c>
      <c r="K153" s="12">
        <f t="shared" si="26"/>
        <v>0.95</v>
      </c>
      <c r="L153" s="16">
        <f t="shared" si="27"/>
        <v>0</v>
      </c>
      <c r="M153" s="12">
        <v>1</v>
      </c>
      <c r="N153" s="12">
        <v>1</v>
      </c>
      <c r="P153" s="16">
        <f t="shared" si="28"/>
        <v>0</v>
      </c>
      <c r="R153" s="13">
        <f t="shared" si="24"/>
        <v>0</v>
      </c>
      <c r="T153" s="15">
        <f>+R153*(assessment!$J$273*assessment!$E$3)</f>
        <v>0</v>
      </c>
      <c r="V153" s="14">
        <f>+T153/payroll!F153</f>
        <v>0</v>
      </c>
      <c r="X153" s="15">
        <f>IF(V153&lt;$X$2,T153, +payroll!F153 * $X$2)</f>
        <v>0</v>
      </c>
      <c r="Z153" s="15">
        <f t="shared" si="29"/>
        <v>0</v>
      </c>
      <c r="AB153" s="1" t="e">
        <f t="shared" si="23"/>
        <v>#DIV/0!</v>
      </c>
      <c r="AG153" s="17"/>
    </row>
    <row r="154" spans="1:33" outlineLevel="1">
      <c r="A154" s="1" t="s">
        <v>224</v>
      </c>
      <c r="B154" s="1" t="s">
        <v>225</v>
      </c>
      <c r="D154" s="6">
        <v>0</v>
      </c>
      <c r="E154" s="6">
        <v>0</v>
      </c>
      <c r="F154" s="6">
        <v>0</v>
      </c>
      <c r="G154" s="1">
        <f t="shared" si="25"/>
        <v>0</v>
      </c>
      <c r="I154" s="16">
        <f t="shared" si="30"/>
        <v>0</v>
      </c>
      <c r="J154" s="14">
        <f>+IFR!AD154</f>
        <v>0</v>
      </c>
      <c r="K154" s="12">
        <f t="shared" si="26"/>
        <v>0.95</v>
      </c>
      <c r="L154" s="16">
        <f t="shared" si="27"/>
        <v>0</v>
      </c>
      <c r="M154" s="12">
        <v>1</v>
      </c>
      <c r="N154" s="12">
        <v>1</v>
      </c>
      <c r="P154" s="16">
        <f t="shared" si="28"/>
        <v>0</v>
      </c>
      <c r="R154" s="13">
        <f t="shared" si="24"/>
        <v>0</v>
      </c>
      <c r="T154" s="15">
        <f>+R154*(assessment!$J$273*assessment!$E$3)</f>
        <v>0</v>
      </c>
      <c r="V154" s="14">
        <f>+T154/payroll!F154</f>
        <v>0</v>
      </c>
      <c r="X154" s="15">
        <f>IF(V154&lt;$X$2,T154, +payroll!F154 * $X$2)</f>
        <v>0</v>
      </c>
      <c r="Z154" s="15">
        <f t="shared" si="29"/>
        <v>0</v>
      </c>
      <c r="AB154" s="1" t="e">
        <f t="shared" si="23"/>
        <v>#DIV/0!</v>
      </c>
      <c r="AG154" s="17"/>
    </row>
    <row r="155" spans="1:33" outlineLevel="1">
      <c r="A155" s="1" t="s">
        <v>226</v>
      </c>
      <c r="B155" s="1" t="s">
        <v>227</v>
      </c>
      <c r="D155" s="6">
        <v>2</v>
      </c>
      <c r="E155" s="6">
        <v>1</v>
      </c>
      <c r="F155" s="6">
        <v>3</v>
      </c>
      <c r="G155" s="1">
        <f t="shared" si="25"/>
        <v>6</v>
      </c>
      <c r="I155" s="16">
        <f t="shared" si="30"/>
        <v>2</v>
      </c>
      <c r="J155" s="14">
        <f>+IFR!AD155</f>
        <v>1.9929108344024601E-2</v>
      </c>
      <c r="K155" s="12">
        <f t="shared" si="26"/>
        <v>0.95</v>
      </c>
      <c r="L155" s="16">
        <f t="shared" si="27"/>
        <v>1.9</v>
      </c>
      <c r="M155" s="12">
        <v>1</v>
      </c>
      <c r="N155" s="12">
        <v>1</v>
      </c>
      <c r="P155" s="16">
        <f t="shared" si="28"/>
        <v>1.9</v>
      </c>
      <c r="R155" s="13">
        <f t="shared" si="24"/>
        <v>3.2972086525696567E-4</v>
      </c>
      <c r="T155" s="15">
        <f>+R155*(assessment!$J$273*assessment!$E$3)</f>
        <v>2947.8559267325559</v>
      </c>
      <c r="V155" s="14">
        <f>+T155/payroll!F155</f>
        <v>4.7558653810409401E-4</v>
      </c>
      <c r="X155" s="15">
        <f>IF(V155&lt;$X$2,T155, +payroll!F155 * $X$2)</f>
        <v>2947.8559267325559</v>
      </c>
      <c r="Z155" s="15">
        <f t="shared" si="29"/>
        <v>0</v>
      </c>
      <c r="AB155" s="1">
        <f t="shared" si="23"/>
        <v>1</v>
      </c>
      <c r="AG155" s="17"/>
    </row>
    <row r="156" spans="1:33" outlineLevel="1">
      <c r="A156" s="1" t="s">
        <v>228</v>
      </c>
      <c r="B156" s="1" t="s">
        <v>229</v>
      </c>
      <c r="D156" s="6">
        <v>4</v>
      </c>
      <c r="E156" s="6">
        <v>0</v>
      </c>
      <c r="F156" s="6">
        <v>4</v>
      </c>
      <c r="G156" s="1">
        <f t="shared" si="25"/>
        <v>8</v>
      </c>
      <c r="I156" s="16">
        <f t="shared" si="30"/>
        <v>2.6666666666666665</v>
      </c>
      <c r="J156" s="14">
        <f>+IFR!AD156</f>
        <v>2.3397310353832093E-2</v>
      </c>
      <c r="K156" s="12">
        <f t="shared" si="26"/>
        <v>0.95</v>
      </c>
      <c r="L156" s="16">
        <f t="shared" si="27"/>
        <v>2.5333333333333332</v>
      </c>
      <c r="M156" s="12">
        <v>1</v>
      </c>
      <c r="N156" s="12">
        <v>1</v>
      </c>
      <c r="P156" s="16">
        <f t="shared" si="28"/>
        <v>2.5333333333333332</v>
      </c>
      <c r="R156" s="13">
        <f t="shared" si="24"/>
        <v>4.3962782034262087E-4</v>
      </c>
      <c r="T156" s="15">
        <f>+R156*(assessment!$J$273*assessment!$E$3)</f>
        <v>3930.474568976741</v>
      </c>
      <c r="V156" s="14">
        <f>+T156/payroll!F156</f>
        <v>7.1299843476044299E-4</v>
      </c>
      <c r="X156" s="15">
        <f>IF(V156&lt;$X$2,T156, +payroll!F156 * $X$2)</f>
        <v>3930.474568976741</v>
      </c>
      <c r="Z156" s="15">
        <f t="shared" si="29"/>
        <v>0</v>
      </c>
      <c r="AB156" s="1">
        <f t="shared" si="23"/>
        <v>1</v>
      </c>
      <c r="AG156" s="17"/>
    </row>
    <row r="157" spans="1:33" outlineLevel="1">
      <c r="A157" s="1" t="s">
        <v>230</v>
      </c>
      <c r="B157" s="1" t="s">
        <v>231</v>
      </c>
      <c r="D157" s="6">
        <v>0</v>
      </c>
      <c r="E157" s="6">
        <v>1</v>
      </c>
      <c r="F157" s="6">
        <v>0</v>
      </c>
      <c r="G157" s="1">
        <f t="shared" si="25"/>
        <v>1</v>
      </c>
      <c r="I157" s="16">
        <f t="shared" si="30"/>
        <v>0.33333333333333331</v>
      </c>
      <c r="J157" s="14">
        <f>+IFR!AD157</f>
        <v>3.3333333333333335E-3</v>
      </c>
      <c r="K157" s="12">
        <f t="shared" si="26"/>
        <v>0.95</v>
      </c>
      <c r="L157" s="16">
        <f t="shared" si="27"/>
        <v>0.31666666666666665</v>
      </c>
      <c r="M157" s="12">
        <v>1</v>
      </c>
      <c r="N157" s="12">
        <v>1</v>
      </c>
      <c r="P157" s="16">
        <f t="shared" si="28"/>
        <v>0.31666666666666665</v>
      </c>
      <c r="R157" s="13">
        <f t="shared" si="24"/>
        <v>5.4953477542827609E-5</v>
      </c>
      <c r="T157" s="15">
        <f>+R157*(assessment!$J$273*assessment!$E$3)</f>
        <v>491.30932112209263</v>
      </c>
      <c r="V157" s="14">
        <f>+T157/payroll!F157</f>
        <v>7.7313494750815589E-4</v>
      </c>
      <c r="X157" s="15">
        <f>IF(V157&lt;$X$2,T157, +payroll!F157 * $X$2)</f>
        <v>491.30932112209263</v>
      </c>
      <c r="Z157" s="15">
        <f t="shared" si="29"/>
        <v>0</v>
      </c>
      <c r="AB157" s="1">
        <f t="shared" si="23"/>
        <v>1</v>
      </c>
      <c r="AG157" s="17"/>
    </row>
    <row r="158" spans="1:33" outlineLevel="1">
      <c r="A158" s="1" t="s">
        <v>574</v>
      </c>
      <c r="B158" s="1" t="s">
        <v>575</v>
      </c>
      <c r="D158" s="6">
        <v>0</v>
      </c>
      <c r="E158" s="6">
        <v>0</v>
      </c>
      <c r="F158" s="6">
        <v>0</v>
      </c>
      <c r="G158" s="1">
        <f t="shared" si="25"/>
        <v>0</v>
      </c>
      <c r="I158" s="16">
        <f t="shared" si="30"/>
        <v>0</v>
      </c>
      <c r="J158" s="14">
        <f>+IFR!AD158</f>
        <v>0</v>
      </c>
      <c r="K158" s="12">
        <f t="shared" si="26"/>
        <v>0.95</v>
      </c>
      <c r="L158" s="16">
        <f t="shared" si="27"/>
        <v>0</v>
      </c>
      <c r="M158" s="12">
        <v>1</v>
      </c>
      <c r="N158" s="12"/>
      <c r="P158" s="16">
        <f t="shared" si="28"/>
        <v>0</v>
      </c>
      <c r="R158" s="13">
        <f t="shared" si="24"/>
        <v>0</v>
      </c>
      <c r="T158" s="15">
        <f>+R158*(assessment!$J$273*assessment!$E$3)</f>
        <v>0</v>
      </c>
      <c r="V158" s="14">
        <f>+T158/payroll!F158</f>
        <v>0</v>
      </c>
      <c r="X158" s="15">
        <f>IF(V158&lt;$X$2,T158, +payroll!F158 * $X$2)</f>
        <v>0</v>
      </c>
      <c r="Z158" s="15">
        <f t="shared" si="29"/>
        <v>0</v>
      </c>
      <c r="AB158" s="1" t="e">
        <f t="shared" si="23"/>
        <v>#DIV/0!</v>
      </c>
      <c r="AG158" s="17"/>
    </row>
    <row r="159" spans="1:33" outlineLevel="1">
      <c r="A159" s="1" t="s">
        <v>232</v>
      </c>
      <c r="B159" s="1" t="s">
        <v>233</v>
      </c>
      <c r="D159" s="6">
        <v>0</v>
      </c>
      <c r="E159" s="6">
        <v>0</v>
      </c>
      <c r="F159" s="6">
        <v>0</v>
      </c>
      <c r="G159" s="1">
        <f t="shared" si="25"/>
        <v>0</v>
      </c>
      <c r="I159" s="16">
        <f t="shared" si="30"/>
        <v>0</v>
      </c>
      <c r="J159" s="14">
        <f>+IFR!AD159</f>
        <v>0</v>
      </c>
      <c r="K159" s="12">
        <f t="shared" si="26"/>
        <v>0.95</v>
      </c>
      <c r="L159" s="16">
        <f t="shared" si="27"/>
        <v>0</v>
      </c>
      <c r="M159" s="12">
        <v>1</v>
      </c>
      <c r="N159" s="12">
        <v>1</v>
      </c>
      <c r="P159" s="16">
        <f t="shared" si="28"/>
        <v>0</v>
      </c>
      <c r="R159" s="13">
        <f t="shared" si="24"/>
        <v>0</v>
      </c>
      <c r="T159" s="15">
        <f>+R159*(assessment!$J$273*assessment!$E$3)</f>
        <v>0</v>
      </c>
      <c r="V159" s="14">
        <f>+T159/payroll!F159</f>
        <v>0</v>
      </c>
      <c r="X159" s="15">
        <f>IF(V159&lt;$X$2,T159, +payroll!F159 * $X$2)</f>
        <v>0</v>
      </c>
      <c r="Z159" s="15">
        <f t="shared" si="29"/>
        <v>0</v>
      </c>
      <c r="AB159" s="1" t="e">
        <f t="shared" si="23"/>
        <v>#DIV/0!</v>
      </c>
      <c r="AG159" s="17"/>
    </row>
    <row r="160" spans="1:33" outlineLevel="1">
      <c r="A160" s="1" t="s">
        <v>234</v>
      </c>
      <c r="B160" s="1" t="s">
        <v>235</v>
      </c>
      <c r="D160" s="6">
        <v>0</v>
      </c>
      <c r="E160" s="6">
        <v>0</v>
      </c>
      <c r="F160" s="6">
        <v>0</v>
      </c>
      <c r="G160" s="1">
        <f t="shared" si="25"/>
        <v>0</v>
      </c>
      <c r="I160" s="16">
        <f t="shared" si="30"/>
        <v>0</v>
      </c>
      <c r="J160" s="14">
        <f>+IFR!AD160</f>
        <v>0</v>
      </c>
      <c r="K160" s="12">
        <f t="shared" si="26"/>
        <v>0.95</v>
      </c>
      <c r="L160" s="16">
        <f t="shared" si="27"/>
        <v>0</v>
      </c>
      <c r="M160" s="12">
        <v>1</v>
      </c>
      <c r="N160" s="12">
        <v>1</v>
      </c>
      <c r="P160" s="16">
        <f t="shared" si="28"/>
        <v>0</v>
      </c>
      <c r="R160" s="13">
        <f t="shared" si="24"/>
        <v>0</v>
      </c>
      <c r="T160" s="15">
        <f>+R160*(assessment!$J$273*assessment!$E$3)</f>
        <v>0</v>
      </c>
      <c r="V160" s="14">
        <f>+T160/payroll!F160</f>
        <v>0</v>
      </c>
      <c r="X160" s="15">
        <f>IF(V160&lt;$X$2,T160, +payroll!F160 * $X$2)</f>
        <v>0</v>
      </c>
      <c r="Z160" s="15">
        <f t="shared" si="29"/>
        <v>0</v>
      </c>
      <c r="AB160" s="1" t="e">
        <f t="shared" si="23"/>
        <v>#DIV/0!</v>
      </c>
      <c r="AG160" s="17"/>
    </row>
    <row r="161" spans="1:33" outlineLevel="1">
      <c r="A161" s="1" t="s">
        <v>236</v>
      </c>
      <c r="B161" s="1" t="s">
        <v>237</v>
      </c>
      <c r="D161" s="6">
        <v>0</v>
      </c>
      <c r="E161" s="6">
        <v>1</v>
      </c>
      <c r="F161" s="6">
        <v>0</v>
      </c>
      <c r="G161" s="1">
        <f t="shared" si="25"/>
        <v>1</v>
      </c>
      <c r="I161" s="16">
        <f t="shared" si="30"/>
        <v>0.33333333333333331</v>
      </c>
      <c r="J161" s="14">
        <f>+IFR!AD161</f>
        <v>3.1152647975077881E-3</v>
      </c>
      <c r="K161" s="12">
        <f t="shared" si="26"/>
        <v>0.95</v>
      </c>
      <c r="L161" s="16">
        <f t="shared" si="27"/>
        <v>0.31666666666666665</v>
      </c>
      <c r="M161" s="12">
        <v>1</v>
      </c>
      <c r="N161" s="12">
        <v>1</v>
      </c>
      <c r="P161" s="16">
        <f t="shared" si="28"/>
        <v>0.31666666666666665</v>
      </c>
      <c r="R161" s="13">
        <f t="shared" si="24"/>
        <v>5.4953477542827609E-5</v>
      </c>
      <c r="T161" s="15">
        <f>+R161*(assessment!$J$273*assessment!$E$3)</f>
        <v>491.30932112209263</v>
      </c>
      <c r="V161" s="14">
        <f>+T161/payroll!F161</f>
        <v>7.5113754205071643E-5</v>
      </c>
      <c r="X161" s="15">
        <f>IF(V161&lt;$X$2,T161, +payroll!F161 * $X$2)</f>
        <v>491.30932112209263</v>
      </c>
      <c r="Z161" s="15">
        <f t="shared" si="29"/>
        <v>0</v>
      </c>
      <c r="AB161" s="1">
        <f t="shared" si="23"/>
        <v>1</v>
      </c>
      <c r="AG161" s="17"/>
    </row>
    <row r="162" spans="1:33" outlineLevel="1">
      <c r="A162" s="1" t="s">
        <v>238</v>
      </c>
      <c r="B162" s="1" t="s">
        <v>239</v>
      </c>
      <c r="D162" s="6">
        <v>0</v>
      </c>
      <c r="E162" s="6">
        <v>0</v>
      </c>
      <c r="F162" s="6">
        <v>0</v>
      </c>
      <c r="G162" s="1">
        <f t="shared" si="25"/>
        <v>0</v>
      </c>
      <c r="I162" s="16">
        <f t="shared" si="30"/>
        <v>0</v>
      </c>
      <c r="J162" s="14">
        <f>+IFR!AD162</f>
        <v>0</v>
      </c>
      <c r="K162" s="12">
        <f t="shared" si="26"/>
        <v>0.95</v>
      </c>
      <c r="L162" s="16">
        <f t="shared" si="27"/>
        <v>0</v>
      </c>
      <c r="M162" s="12">
        <v>1</v>
      </c>
      <c r="N162" s="12">
        <v>1</v>
      </c>
      <c r="P162" s="16">
        <f t="shared" si="28"/>
        <v>0</v>
      </c>
      <c r="R162" s="13">
        <f t="shared" si="24"/>
        <v>0</v>
      </c>
      <c r="T162" s="15">
        <f>+R162*(assessment!$J$273*assessment!$E$3)</f>
        <v>0</v>
      </c>
      <c r="V162" s="14">
        <f>+T162/payroll!F162</f>
        <v>0</v>
      </c>
      <c r="X162" s="15">
        <f>IF(V162&lt;$X$2,T162, +payroll!F162 * $X$2)</f>
        <v>0</v>
      </c>
      <c r="Z162" s="15">
        <f t="shared" si="29"/>
        <v>0</v>
      </c>
      <c r="AB162" s="1" t="e">
        <f t="shared" si="23"/>
        <v>#DIV/0!</v>
      </c>
      <c r="AG162" s="17"/>
    </row>
    <row r="163" spans="1:33" outlineLevel="1">
      <c r="A163" s="1" t="s">
        <v>240</v>
      </c>
      <c r="B163" s="1" t="s">
        <v>241</v>
      </c>
      <c r="D163" s="6">
        <v>0</v>
      </c>
      <c r="E163" s="6">
        <v>1</v>
      </c>
      <c r="F163" s="6">
        <v>0</v>
      </c>
      <c r="G163" s="1">
        <f t="shared" si="25"/>
        <v>1</v>
      </c>
      <c r="I163" s="16">
        <f t="shared" si="30"/>
        <v>0.33333333333333331</v>
      </c>
      <c r="J163" s="14">
        <f>+IFR!AD163</f>
        <v>3.3333333333333335E-3</v>
      </c>
      <c r="K163" s="12">
        <f t="shared" si="26"/>
        <v>0.95</v>
      </c>
      <c r="L163" s="16">
        <f t="shared" si="27"/>
        <v>0.31666666666666665</v>
      </c>
      <c r="M163" s="12">
        <v>1</v>
      </c>
      <c r="N163" s="12">
        <v>1</v>
      </c>
      <c r="P163" s="16">
        <f t="shared" si="28"/>
        <v>0.31666666666666665</v>
      </c>
      <c r="R163" s="13">
        <f t="shared" si="24"/>
        <v>5.4953477542827609E-5</v>
      </c>
      <c r="T163" s="15">
        <f>+R163*(assessment!$J$273*assessment!$E$3)</f>
        <v>491.30932112209263</v>
      </c>
      <c r="V163" s="14">
        <f>+T163/payroll!F163</f>
        <v>1.1936402439282382E-3</v>
      </c>
      <c r="X163" s="15">
        <f>IF(V163&lt;$X$2,T163, +payroll!F163 * $X$2)</f>
        <v>491.30932112209263</v>
      </c>
      <c r="Z163" s="15">
        <f t="shared" si="29"/>
        <v>0</v>
      </c>
      <c r="AB163" s="1">
        <f t="shared" si="23"/>
        <v>1</v>
      </c>
      <c r="AG163" s="17"/>
    </row>
    <row r="164" spans="1:33" outlineLevel="1">
      <c r="A164" s="1" t="s">
        <v>242</v>
      </c>
      <c r="B164" s="1" t="s">
        <v>243</v>
      </c>
      <c r="D164" s="6">
        <v>0</v>
      </c>
      <c r="E164" s="6">
        <v>0</v>
      </c>
      <c r="F164" s="6">
        <v>0</v>
      </c>
      <c r="G164" s="1">
        <f t="shared" si="25"/>
        <v>0</v>
      </c>
      <c r="I164" s="16">
        <f t="shared" si="30"/>
        <v>0</v>
      </c>
      <c r="J164" s="14">
        <f>+IFR!AD164</f>
        <v>0</v>
      </c>
      <c r="K164" s="12">
        <f t="shared" si="26"/>
        <v>0.95</v>
      </c>
      <c r="L164" s="16">
        <f t="shared" si="27"/>
        <v>0</v>
      </c>
      <c r="M164" s="12">
        <v>1</v>
      </c>
      <c r="N164" s="12">
        <v>1</v>
      </c>
      <c r="P164" s="16">
        <f t="shared" si="28"/>
        <v>0</v>
      </c>
      <c r="R164" s="13">
        <f t="shared" si="24"/>
        <v>0</v>
      </c>
      <c r="T164" s="15">
        <f>+R164*(assessment!$J$273*assessment!$E$3)</f>
        <v>0</v>
      </c>
      <c r="V164" s="14">
        <f>+T164/payroll!F164</f>
        <v>0</v>
      </c>
      <c r="X164" s="15">
        <f>IF(V164&lt;$X$2,T164, +payroll!F164 * $X$2)</f>
        <v>0</v>
      </c>
      <c r="Z164" s="15">
        <f t="shared" si="29"/>
        <v>0</v>
      </c>
      <c r="AB164" s="1" t="e">
        <f t="shared" si="23"/>
        <v>#DIV/0!</v>
      </c>
      <c r="AG164" s="17"/>
    </row>
    <row r="165" spans="1:33" outlineLevel="1">
      <c r="A165" s="1" t="s">
        <v>483</v>
      </c>
      <c r="B165" s="1" t="s">
        <v>484</v>
      </c>
      <c r="D165" s="6">
        <v>0</v>
      </c>
      <c r="E165" s="6">
        <v>0</v>
      </c>
      <c r="F165" s="6">
        <v>0</v>
      </c>
      <c r="G165" s="1">
        <f t="shared" si="25"/>
        <v>0</v>
      </c>
      <c r="I165" s="16">
        <f t="shared" si="30"/>
        <v>0</v>
      </c>
      <c r="J165" s="14">
        <f>+IFR!AD165</f>
        <v>0</v>
      </c>
      <c r="K165" s="12">
        <f t="shared" si="26"/>
        <v>0.95</v>
      </c>
      <c r="L165" s="16">
        <f t="shared" si="27"/>
        <v>0</v>
      </c>
      <c r="M165" s="12">
        <v>1</v>
      </c>
      <c r="N165" s="12">
        <v>1</v>
      </c>
      <c r="P165" s="16">
        <f t="shared" si="28"/>
        <v>0</v>
      </c>
      <c r="R165" s="13">
        <f t="shared" si="24"/>
        <v>0</v>
      </c>
      <c r="T165" s="15">
        <f>+R165*(assessment!$J$273*assessment!$E$3)</f>
        <v>0</v>
      </c>
      <c r="V165" s="14">
        <f>+T165/payroll!F165</f>
        <v>0</v>
      </c>
      <c r="X165" s="15">
        <f>IF(V165&lt;$X$2,T165, +payroll!F165 * $X$2)</f>
        <v>0</v>
      </c>
      <c r="Z165" s="15">
        <f t="shared" si="29"/>
        <v>0</v>
      </c>
      <c r="AB165" s="1" t="e">
        <f t="shared" si="23"/>
        <v>#DIV/0!</v>
      </c>
      <c r="AG165" s="17"/>
    </row>
    <row r="166" spans="1:33" outlineLevel="1">
      <c r="A166" s="1" t="s">
        <v>244</v>
      </c>
      <c r="B166" s="1" t="s">
        <v>245</v>
      </c>
      <c r="D166" s="6">
        <v>1</v>
      </c>
      <c r="E166" s="6">
        <v>2</v>
      </c>
      <c r="F166" s="6">
        <v>4</v>
      </c>
      <c r="G166" s="1">
        <f t="shared" si="25"/>
        <v>7</v>
      </c>
      <c r="I166" s="16">
        <f t="shared" si="30"/>
        <v>2.3333333333333335</v>
      </c>
      <c r="J166" s="14">
        <f>+IFR!AD166</f>
        <v>5.4717008050952252E-3</v>
      </c>
      <c r="K166" s="12">
        <f t="shared" si="26"/>
        <v>0.95</v>
      </c>
      <c r="L166" s="16">
        <f t="shared" si="27"/>
        <v>2.2166666666666668</v>
      </c>
      <c r="M166" s="12">
        <v>1</v>
      </c>
      <c r="N166" s="12">
        <v>1</v>
      </c>
      <c r="P166" s="16">
        <f t="shared" si="28"/>
        <v>2.2166666666666668</v>
      </c>
      <c r="R166" s="13">
        <f t="shared" si="24"/>
        <v>3.8467434279979332E-4</v>
      </c>
      <c r="T166" s="15">
        <f>+R166*(assessment!$J$273*assessment!$E$3)</f>
        <v>3439.1652478546489</v>
      </c>
      <c r="V166" s="14">
        <f>+T166/payroll!F166</f>
        <v>1.176130527304975E-4</v>
      </c>
      <c r="X166" s="15">
        <f>IF(V166&lt;$X$2,T166, +payroll!F166 * $X$2)</f>
        <v>3439.1652478546489</v>
      </c>
      <c r="Z166" s="15">
        <f t="shared" si="29"/>
        <v>0</v>
      </c>
      <c r="AB166" s="1">
        <f t="shared" si="23"/>
        <v>1</v>
      </c>
      <c r="AG166" s="17"/>
    </row>
    <row r="167" spans="1:33" outlineLevel="1">
      <c r="A167" s="1" t="s">
        <v>246</v>
      </c>
      <c r="B167" s="1" t="s">
        <v>247</v>
      </c>
      <c r="D167" s="6">
        <v>0</v>
      </c>
      <c r="E167" s="6">
        <v>0</v>
      </c>
      <c r="F167" s="6">
        <v>0</v>
      </c>
      <c r="G167" s="1">
        <f t="shared" si="25"/>
        <v>0</v>
      </c>
      <c r="I167" s="16">
        <f t="shared" si="30"/>
        <v>0</v>
      </c>
      <c r="J167" s="14">
        <f>+IFR!AD167</f>
        <v>0</v>
      </c>
      <c r="K167" s="12">
        <f t="shared" si="26"/>
        <v>0.95</v>
      </c>
      <c r="L167" s="16">
        <f t="shared" si="27"/>
        <v>0</v>
      </c>
      <c r="M167" s="12">
        <v>1</v>
      </c>
      <c r="N167" s="12">
        <v>1</v>
      </c>
      <c r="P167" s="16">
        <f t="shared" si="28"/>
        <v>0</v>
      </c>
      <c r="R167" s="13">
        <f t="shared" si="24"/>
        <v>0</v>
      </c>
      <c r="T167" s="15">
        <f>+R167*(assessment!$J$273*assessment!$E$3)</f>
        <v>0</v>
      </c>
      <c r="V167" s="14">
        <f>+T167/payroll!F167</f>
        <v>0</v>
      </c>
      <c r="X167" s="15">
        <f>IF(V167&lt;$X$2,T167, +payroll!F167 * $X$2)</f>
        <v>0</v>
      </c>
      <c r="Z167" s="15">
        <f t="shared" si="29"/>
        <v>0</v>
      </c>
      <c r="AB167" s="1" t="e">
        <f t="shared" si="23"/>
        <v>#DIV/0!</v>
      </c>
      <c r="AG167" s="17"/>
    </row>
    <row r="168" spans="1:33" outlineLevel="1">
      <c r="A168" s="1" t="s">
        <v>248</v>
      </c>
      <c r="B168" s="1" t="s">
        <v>249</v>
      </c>
      <c r="D168" s="6">
        <v>0</v>
      </c>
      <c r="E168" s="6">
        <v>0</v>
      </c>
      <c r="F168" s="6">
        <v>0</v>
      </c>
      <c r="G168" s="1">
        <f t="shared" si="25"/>
        <v>0</v>
      </c>
      <c r="I168" s="16">
        <f t="shared" si="30"/>
        <v>0</v>
      </c>
      <c r="J168" s="14">
        <f>+IFR!AD168</f>
        <v>0</v>
      </c>
      <c r="K168" s="12">
        <f t="shared" si="26"/>
        <v>0.95</v>
      </c>
      <c r="L168" s="16">
        <f t="shared" si="27"/>
        <v>0</v>
      </c>
      <c r="M168" s="12">
        <v>1</v>
      </c>
      <c r="N168" s="12">
        <v>1</v>
      </c>
      <c r="P168" s="16">
        <f t="shared" si="28"/>
        <v>0</v>
      </c>
      <c r="R168" s="13">
        <f t="shared" si="24"/>
        <v>0</v>
      </c>
      <c r="T168" s="15">
        <f>+R168*(assessment!$J$273*assessment!$E$3)</f>
        <v>0</v>
      </c>
      <c r="V168" s="14">
        <f>+T168/payroll!F168</f>
        <v>0</v>
      </c>
      <c r="X168" s="15">
        <f>IF(V168&lt;$X$2,T168, +payroll!F168 * $X$2)</f>
        <v>0</v>
      </c>
      <c r="Z168" s="15">
        <f t="shared" si="29"/>
        <v>0</v>
      </c>
      <c r="AB168" s="1" t="e">
        <f t="shared" si="23"/>
        <v>#DIV/0!</v>
      </c>
      <c r="AG168" s="17"/>
    </row>
    <row r="169" spans="1:33" outlineLevel="1">
      <c r="A169" s="1" t="s">
        <v>250</v>
      </c>
      <c r="B169" s="1" t="s">
        <v>251</v>
      </c>
      <c r="D169" s="6">
        <v>2</v>
      </c>
      <c r="E169" s="6">
        <v>2</v>
      </c>
      <c r="F169" s="6">
        <v>0</v>
      </c>
      <c r="G169" s="1">
        <f t="shared" si="25"/>
        <v>4</v>
      </c>
      <c r="I169" s="16">
        <f t="shared" si="30"/>
        <v>1.3333333333333333</v>
      </c>
      <c r="J169" s="14">
        <f>+IFR!AD169</f>
        <v>0.01</v>
      </c>
      <c r="K169" s="12">
        <f t="shared" si="26"/>
        <v>0.95</v>
      </c>
      <c r="L169" s="16">
        <f t="shared" si="27"/>
        <v>1.2666666666666666</v>
      </c>
      <c r="M169" s="12">
        <v>1</v>
      </c>
      <c r="N169" s="12">
        <v>1</v>
      </c>
      <c r="P169" s="16">
        <f t="shared" si="28"/>
        <v>1.2666666666666666</v>
      </c>
      <c r="R169" s="13">
        <f t="shared" si="24"/>
        <v>2.1981391017131044E-4</v>
      </c>
      <c r="T169" s="15">
        <f>+R169*(assessment!$J$273*assessment!$E$3)</f>
        <v>1965.2372844883705</v>
      </c>
      <c r="V169" s="14">
        <f>+T169/payroll!F169</f>
        <v>3.1840029063294088E-4</v>
      </c>
      <c r="X169" s="15">
        <f>IF(V169&lt;$X$2,T169, +payroll!F169 * $X$2)</f>
        <v>1965.2372844883705</v>
      </c>
      <c r="Z169" s="15">
        <f t="shared" si="29"/>
        <v>0</v>
      </c>
      <c r="AB169" s="1">
        <f t="shared" si="23"/>
        <v>1</v>
      </c>
      <c r="AG169" s="17"/>
    </row>
    <row r="170" spans="1:33" outlineLevel="1">
      <c r="A170" s="1" t="s">
        <v>252</v>
      </c>
      <c r="B170" s="1" t="s">
        <v>253</v>
      </c>
      <c r="D170" s="6">
        <v>0</v>
      </c>
      <c r="E170" s="6">
        <v>0</v>
      </c>
      <c r="F170" s="6">
        <v>0</v>
      </c>
      <c r="G170" s="1">
        <f t="shared" si="25"/>
        <v>0</v>
      </c>
      <c r="I170" s="16">
        <f t="shared" si="30"/>
        <v>0</v>
      </c>
      <c r="J170" s="14">
        <f>+IFR!AD170</f>
        <v>0</v>
      </c>
      <c r="K170" s="12">
        <f t="shared" si="26"/>
        <v>0.95</v>
      </c>
      <c r="L170" s="16">
        <f t="shared" si="27"/>
        <v>0</v>
      </c>
      <c r="M170" s="12">
        <v>1</v>
      </c>
      <c r="N170" s="12">
        <v>1</v>
      </c>
      <c r="P170" s="16">
        <f t="shared" si="28"/>
        <v>0</v>
      </c>
      <c r="R170" s="13">
        <f t="shared" si="24"/>
        <v>0</v>
      </c>
      <c r="T170" s="15">
        <f>+R170*(assessment!$J$273*assessment!$E$3)</f>
        <v>0</v>
      </c>
      <c r="V170" s="14">
        <f>+T170/payroll!F170</f>
        <v>0</v>
      </c>
      <c r="X170" s="15">
        <f>IF(V170&lt;$X$2,T170, +payroll!F170 * $X$2)</f>
        <v>0</v>
      </c>
      <c r="Z170" s="15">
        <f t="shared" si="29"/>
        <v>0</v>
      </c>
      <c r="AB170" s="1" t="e">
        <f t="shared" si="23"/>
        <v>#DIV/0!</v>
      </c>
      <c r="AG170" s="17"/>
    </row>
    <row r="171" spans="1:33" outlineLevel="1">
      <c r="A171" s="1" t="s">
        <v>254</v>
      </c>
      <c r="B171" s="1" t="s">
        <v>255</v>
      </c>
      <c r="D171" s="6">
        <v>0</v>
      </c>
      <c r="E171" s="6">
        <v>0</v>
      </c>
      <c r="F171" s="6">
        <v>0</v>
      </c>
      <c r="G171" s="1">
        <f t="shared" si="25"/>
        <v>0</v>
      </c>
      <c r="I171" s="16">
        <f t="shared" si="30"/>
        <v>0</v>
      </c>
      <c r="J171" s="14">
        <f>+IFR!AD171</f>
        <v>0</v>
      </c>
      <c r="K171" s="12">
        <f t="shared" si="26"/>
        <v>0.95</v>
      </c>
      <c r="L171" s="16">
        <f t="shared" si="27"/>
        <v>0</v>
      </c>
      <c r="M171" s="12">
        <v>1</v>
      </c>
      <c r="N171" s="12">
        <v>1</v>
      </c>
      <c r="P171" s="16">
        <f t="shared" si="28"/>
        <v>0</v>
      </c>
      <c r="R171" s="13">
        <f t="shared" si="24"/>
        <v>0</v>
      </c>
      <c r="T171" s="15">
        <f>+R171*(assessment!$J$273*assessment!$E$3)</f>
        <v>0</v>
      </c>
      <c r="V171" s="14">
        <f>+T171/payroll!F171</f>
        <v>0</v>
      </c>
      <c r="X171" s="15">
        <f>IF(V171&lt;$X$2,T171, +payroll!F171 * $X$2)</f>
        <v>0</v>
      </c>
      <c r="Z171" s="15">
        <f t="shared" si="29"/>
        <v>0</v>
      </c>
      <c r="AB171" s="1" t="e">
        <f t="shared" si="23"/>
        <v>#DIV/0!</v>
      </c>
      <c r="AG171" s="17"/>
    </row>
    <row r="172" spans="1:33" outlineLevel="1">
      <c r="A172" s="1" t="s">
        <v>256</v>
      </c>
      <c r="B172" s="1" t="s">
        <v>257</v>
      </c>
      <c r="D172" s="6">
        <v>1</v>
      </c>
      <c r="E172" s="6">
        <v>0</v>
      </c>
      <c r="F172" s="6">
        <v>0</v>
      </c>
      <c r="G172" s="1">
        <f t="shared" si="25"/>
        <v>1</v>
      </c>
      <c r="I172" s="16">
        <f t="shared" si="30"/>
        <v>0.33333333333333331</v>
      </c>
      <c r="J172" s="14">
        <f>+IFR!AD172</f>
        <v>1.6666666666666668E-3</v>
      </c>
      <c r="K172" s="12">
        <f t="shared" si="26"/>
        <v>0.95</v>
      </c>
      <c r="L172" s="16">
        <f t="shared" si="27"/>
        <v>0.31666666666666665</v>
      </c>
      <c r="M172" s="12">
        <v>1</v>
      </c>
      <c r="N172" s="12">
        <v>1</v>
      </c>
      <c r="P172" s="16">
        <f t="shared" si="28"/>
        <v>0.31666666666666665</v>
      </c>
      <c r="R172" s="13">
        <f t="shared" si="24"/>
        <v>5.4953477542827609E-5</v>
      </c>
      <c r="T172" s="15">
        <f>+R172*(assessment!$J$273*assessment!$E$3)</f>
        <v>491.30932112209263</v>
      </c>
      <c r="V172" s="14">
        <f>+T172/payroll!F172</f>
        <v>9.3739672446528505E-5</v>
      </c>
      <c r="X172" s="15">
        <f>IF(V172&lt;$X$2,T172, +payroll!F172 * $X$2)</f>
        <v>491.30932112209263</v>
      </c>
      <c r="Z172" s="15">
        <f t="shared" si="29"/>
        <v>0</v>
      </c>
      <c r="AB172" s="1">
        <f t="shared" si="23"/>
        <v>1</v>
      </c>
      <c r="AG172" s="17"/>
    </row>
    <row r="173" spans="1:33" outlineLevel="1">
      <c r="A173" s="1" t="s">
        <v>258</v>
      </c>
      <c r="B173" s="1" t="s">
        <v>259</v>
      </c>
      <c r="D173" s="6">
        <v>3</v>
      </c>
      <c r="E173" s="6">
        <v>3</v>
      </c>
      <c r="F173" s="6">
        <v>2</v>
      </c>
      <c r="G173" s="1">
        <f t="shared" si="25"/>
        <v>8</v>
      </c>
      <c r="I173" s="16">
        <f t="shared" si="30"/>
        <v>2.6666666666666665</v>
      </c>
      <c r="J173" s="14">
        <f>+IFR!AD173</f>
        <v>1.8329070758738276E-2</v>
      </c>
      <c r="K173" s="12">
        <f t="shared" si="26"/>
        <v>0.95</v>
      </c>
      <c r="L173" s="16">
        <f t="shared" si="27"/>
        <v>2.5333333333333332</v>
      </c>
      <c r="M173" s="12">
        <v>1</v>
      </c>
      <c r="N173" s="12">
        <v>1</v>
      </c>
      <c r="P173" s="16">
        <f t="shared" si="28"/>
        <v>2.5333333333333332</v>
      </c>
      <c r="R173" s="13">
        <f t="shared" si="24"/>
        <v>4.3962782034262087E-4</v>
      </c>
      <c r="T173" s="15">
        <f>+R173*(assessment!$J$273*assessment!$E$3)</f>
        <v>3930.474568976741</v>
      </c>
      <c r="V173" s="14">
        <f>+T173/payroll!F173</f>
        <v>7.6459326711705671E-4</v>
      </c>
      <c r="X173" s="15">
        <f>IF(V173&lt;$X$2,T173, +payroll!F173 * $X$2)</f>
        <v>3930.474568976741</v>
      </c>
      <c r="Z173" s="15">
        <f t="shared" si="29"/>
        <v>0</v>
      </c>
      <c r="AB173" s="1">
        <f t="shared" si="23"/>
        <v>1</v>
      </c>
      <c r="AG173" s="17"/>
    </row>
    <row r="174" spans="1:33" outlineLevel="1">
      <c r="A174" s="1" t="s">
        <v>260</v>
      </c>
      <c r="B174" s="1" t="s">
        <v>261</v>
      </c>
      <c r="D174" s="6">
        <v>0</v>
      </c>
      <c r="E174" s="6">
        <v>0</v>
      </c>
      <c r="F174" s="6">
        <v>0</v>
      </c>
      <c r="G174" s="1">
        <f t="shared" si="25"/>
        <v>0</v>
      </c>
      <c r="I174" s="16">
        <f t="shared" si="30"/>
        <v>0</v>
      </c>
      <c r="J174" s="14">
        <f>+IFR!AD174</f>
        <v>0</v>
      </c>
      <c r="K174" s="12">
        <f t="shared" si="26"/>
        <v>0.95</v>
      </c>
      <c r="L174" s="16">
        <f t="shared" si="27"/>
        <v>0</v>
      </c>
      <c r="M174" s="12">
        <v>1</v>
      </c>
      <c r="N174" s="12">
        <v>1</v>
      </c>
      <c r="P174" s="16">
        <f t="shared" si="28"/>
        <v>0</v>
      </c>
      <c r="R174" s="13">
        <f t="shared" si="24"/>
        <v>0</v>
      </c>
      <c r="T174" s="15">
        <f>+R174*(assessment!$J$273*assessment!$E$3)</f>
        <v>0</v>
      </c>
      <c r="V174" s="14">
        <f>+T174/payroll!F174</f>
        <v>0</v>
      </c>
      <c r="X174" s="15">
        <f>IF(V174&lt;$X$2,T174, +payroll!F174 * $X$2)</f>
        <v>0</v>
      </c>
      <c r="Z174" s="15">
        <f t="shared" si="29"/>
        <v>0</v>
      </c>
      <c r="AB174" s="1" t="e">
        <f t="shared" si="23"/>
        <v>#DIV/0!</v>
      </c>
      <c r="AG174" s="17"/>
    </row>
    <row r="175" spans="1:33" outlineLevel="1">
      <c r="A175" s="1" t="s">
        <v>262</v>
      </c>
      <c r="B175" s="1" t="s">
        <v>263</v>
      </c>
      <c r="D175" s="6">
        <v>0</v>
      </c>
      <c r="E175" s="6">
        <v>0</v>
      </c>
      <c r="F175" s="6">
        <v>0</v>
      </c>
      <c r="G175" s="1">
        <f t="shared" si="25"/>
        <v>0</v>
      </c>
      <c r="I175" s="16">
        <f t="shared" si="30"/>
        <v>0</v>
      </c>
      <c r="J175" s="14">
        <f>+IFR!AD175</f>
        <v>0</v>
      </c>
      <c r="K175" s="12">
        <f t="shared" si="26"/>
        <v>0.95</v>
      </c>
      <c r="L175" s="16">
        <f t="shared" si="27"/>
        <v>0</v>
      </c>
      <c r="M175" s="12">
        <v>1</v>
      </c>
      <c r="N175" s="12">
        <v>1</v>
      </c>
      <c r="P175" s="16">
        <f t="shared" si="28"/>
        <v>0</v>
      </c>
      <c r="R175" s="13">
        <f t="shared" si="24"/>
        <v>0</v>
      </c>
      <c r="T175" s="15">
        <f>+R175*(assessment!$J$273*assessment!$E$3)</f>
        <v>0</v>
      </c>
      <c r="V175" s="14">
        <f>+T175/payroll!F175</f>
        <v>0</v>
      </c>
      <c r="X175" s="15">
        <f>IF(V175&lt;$X$2,T175, +payroll!F175 * $X$2)</f>
        <v>0</v>
      </c>
      <c r="Z175" s="15">
        <f t="shared" si="29"/>
        <v>0</v>
      </c>
      <c r="AB175" s="1" t="e">
        <f t="shared" si="23"/>
        <v>#DIV/0!</v>
      </c>
      <c r="AG175" s="17"/>
    </row>
    <row r="176" spans="1:33" outlineLevel="1">
      <c r="A176" s="1" t="s">
        <v>264</v>
      </c>
      <c r="B176" s="1" t="s">
        <v>265</v>
      </c>
      <c r="D176" s="6">
        <v>0</v>
      </c>
      <c r="E176" s="6">
        <v>0</v>
      </c>
      <c r="F176" s="6">
        <v>0</v>
      </c>
      <c r="G176" s="1">
        <f t="shared" si="25"/>
        <v>0</v>
      </c>
      <c r="I176" s="16">
        <f t="shared" si="30"/>
        <v>0</v>
      </c>
      <c r="J176" s="14">
        <f>+IFR!AD176</f>
        <v>0</v>
      </c>
      <c r="K176" s="12">
        <f t="shared" si="26"/>
        <v>0.95</v>
      </c>
      <c r="L176" s="16">
        <f t="shared" si="27"/>
        <v>0</v>
      </c>
      <c r="M176" s="12">
        <v>1</v>
      </c>
      <c r="N176" s="12">
        <v>1</v>
      </c>
      <c r="P176" s="16">
        <f t="shared" si="28"/>
        <v>0</v>
      </c>
      <c r="R176" s="13">
        <f t="shared" si="24"/>
        <v>0</v>
      </c>
      <c r="T176" s="15">
        <f>+R176*(assessment!$J$273*assessment!$E$3)</f>
        <v>0</v>
      </c>
      <c r="V176" s="14">
        <f>+T176/payroll!F176</f>
        <v>0</v>
      </c>
      <c r="X176" s="15">
        <f>IF(V176&lt;$X$2,T176, +payroll!F176 * $X$2)</f>
        <v>0</v>
      </c>
      <c r="Z176" s="15">
        <f t="shared" si="29"/>
        <v>0</v>
      </c>
      <c r="AB176" s="1" t="e">
        <f t="shared" si="23"/>
        <v>#DIV/0!</v>
      </c>
      <c r="AG176" s="17"/>
    </row>
    <row r="177" spans="1:33" outlineLevel="1">
      <c r="A177" s="1" t="s">
        <v>266</v>
      </c>
      <c r="B177" s="1" t="s">
        <v>267</v>
      </c>
      <c r="D177" s="6">
        <v>0</v>
      </c>
      <c r="E177" s="6">
        <v>0</v>
      </c>
      <c r="F177" s="6">
        <v>0</v>
      </c>
      <c r="G177" s="1">
        <f t="shared" si="25"/>
        <v>0</v>
      </c>
      <c r="I177" s="16">
        <f t="shared" si="30"/>
        <v>0</v>
      </c>
      <c r="J177" s="14">
        <f>+IFR!AD177</f>
        <v>0</v>
      </c>
      <c r="K177" s="12">
        <f t="shared" si="26"/>
        <v>0.95</v>
      </c>
      <c r="L177" s="16">
        <f t="shared" si="27"/>
        <v>0</v>
      </c>
      <c r="M177" s="12">
        <v>1</v>
      </c>
      <c r="N177" s="12">
        <v>1</v>
      </c>
      <c r="P177" s="16">
        <f t="shared" si="28"/>
        <v>0</v>
      </c>
      <c r="R177" s="13">
        <f t="shared" si="24"/>
        <v>0</v>
      </c>
      <c r="T177" s="15">
        <f>+R177*(assessment!$J$273*assessment!$E$3)</f>
        <v>0</v>
      </c>
      <c r="V177" s="14">
        <f>+T177/payroll!F177</f>
        <v>0</v>
      </c>
      <c r="X177" s="15">
        <f>IF(V177&lt;$X$2,T177, +payroll!F177 * $X$2)</f>
        <v>0</v>
      </c>
      <c r="Z177" s="15">
        <f t="shared" si="29"/>
        <v>0</v>
      </c>
      <c r="AB177" s="1" t="e">
        <f t="shared" si="23"/>
        <v>#DIV/0!</v>
      </c>
      <c r="AG177" s="17"/>
    </row>
    <row r="178" spans="1:33" outlineLevel="1">
      <c r="A178" s="1" t="s">
        <v>268</v>
      </c>
      <c r="B178" s="1" t="s">
        <v>269</v>
      </c>
      <c r="D178" s="6">
        <v>0</v>
      </c>
      <c r="E178" s="6">
        <v>0</v>
      </c>
      <c r="F178" s="6">
        <v>0</v>
      </c>
      <c r="G178" s="1">
        <f t="shared" si="25"/>
        <v>0</v>
      </c>
      <c r="I178" s="16">
        <f t="shared" si="30"/>
        <v>0</v>
      </c>
      <c r="J178" s="14">
        <f>+IFR!AD178</f>
        <v>0</v>
      </c>
      <c r="K178" s="12">
        <f t="shared" si="26"/>
        <v>0.95</v>
      </c>
      <c r="L178" s="16">
        <f t="shared" si="27"/>
        <v>0</v>
      </c>
      <c r="M178" s="12">
        <v>1</v>
      </c>
      <c r="N178" s="12">
        <v>1</v>
      </c>
      <c r="P178" s="16">
        <f t="shared" si="28"/>
        <v>0</v>
      </c>
      <c r="R178" s="13">
        <f t="shared" si="24"/>
        <v>0</v>
      </c>
      <c r="T178" s="15">
        <f>+R178*(assessment!$J$273*assessment!$E$3)</f>
        <v>0</v>
      </c>
      <c r="V178" s="14">
        <f>+T178/payroll!F178</f>
        <v>0</v>
      </c>
      <c r="X178" s="15">
        <f>IF(V178&lt;$X$2,T178, +payroll!F178 * $X$2)</f>
        <v>0</v>
      </c>
      <c r="Z178" s="15">
        <f t="shared" si="29"/>
        <v>0</v>
      </c>
      <c r="AB178" s="1" t="e">
        <f t="shared" si="23"/>
        <v>#DIV/0!</v>
      </c>
      <c r="AG178" s="17"/>
    </row>
    <row r="179" spans="1:33" outlineLevel="1">
      <c r="A179" s="1" t="s">
        <v>270</v>
      </c>
      <c r="B179" s="1" t="s">
        <v>271</v>
      </c>
      <c r="D179" s="6">
        <v>2</v>
      </c>
      <c r="E179" s="6">
        <v>3</v>
      </c>
      <c r="F179" s="6">
        <v>4</v>
      </c>
      <c r="G179" s="1">
        <f t="shared" si="25"/>
        <v>9</v>
      </c>
      <c r="I179" s="16">
        <f t="shared" si="30"/>
        <v>3</v>
      </c>
      <c r="J179" s="14">
        <f>+IFR!AD179</f>
        <v>3.3333333333333333E-2</v>
      </c>
      <c r="K179" s="12">
        <f t="shared" si="26"/>
        <v>0.95</v>
      </c>
      <c r="L179" s="16">
        <f t="shared" si="27"/>
        <v>2.8499999999999996</v>
      </c>
      <c r="M179" s="12">
        <v>1</v>
      </c>
      <c r="N179" s="12">
        <v>1</v>
      </c>
      <c r="P179" s="16">
        <f t="shared" si="28"/>
        <v>2.8499999999999996</v>
      </c>
      <c r="R179" s="13">
        <f t="shared" si="24"/>
        <v>4.9458129788544842E-4</v>
      </c>
      <c r="T179" s="15">
        <f>+R179*(assessment!$J$273*assessment!$E$3)</f>
        <v>4421.7838900988336</v>
      </c>
      <c r="V179" s="14">
        <f>+T179/payroll!F179</f>
        <v>1.0754813489896899E-3</v>
      </c>
      <c r="X179" s="15">
        <f>IF(V179&lt;$X$2,T179, +payroll!F179 * $X$2)</f>
        <v>4421.7838900988336</v>
      </c>
      <c r="Z179" s="15">
        <f t="shared" si="29"/>
        <v>0</v>
      </c>
      <c r="AB179" s="1">
        <f t="shared" si="23"/>
        <v>1</v>
      </c>
      <c r="AG179" s="17"/>
    </row>
    <row r="180" spans="1:33" outlineLevel="1">
      <c r="A180" s="1" t="s">
        <v>272</v>
      </c>
      <c r="B180" s="1" t="s">
        <v>273</v>
      </c>
      <c r="D180" s="6">
        <v>1</v>
      </c>
      <c r="E180" s="6">
        <v>2</v>
      </c>
      <c r="F180" s="6">
        <v>2</v>
      </c>
      <c r="G180" s="1">
        <f t="shared" si="25"/>
        <v>5</v>
      </c>
      <c r="I180" s="16">
        <f t="shared" si="30"/>
        <v>1.6666666666666667</v>
      </c>
      <c r="J180" s="14">
        <f>+IFR!AD180</f>
        <v>1.8333333333333333E-2</v>
      </c>
      <c r="K180" s="12">
        <f t="shared" si="26"/>
        <v>0.95</v>
      </c>
      <c r="L180" s="16">
        <f t="shared" si="27"/>
        <v>1.5833333333333333</v>
      </c>
      <c r="M180" s="12">
        <v>1</v>
      </c>
      <c r="N180" s="12">
        <v>1</v>
      </c>
      <c r="P180" s="16">
        <f t="shared" si="28"/>
        <v>1.5833333333333333</v>
      </c>
      <c r="R180" s="13">
        <f t="shared" si="24"/>
        <v>2.7476738771413806E-4</v>
      </c>
      <c r="T180" s="15">
        <f>+R180*(assessment!$J$273*assessment!$E$3)</f>
        <v>2456.5466056104633</v>
      </c>
      <c r="V180" s="14">
        <f>+T180/payroll!F180</f>
        <v>7.7592729453880864E-4</v>
      </c>
      <c r="X180" s="15">
        <f>IF(V180&lt;$X$2,T180, +payroll!F180 * $X$2)</f>
        <v>2456.5466056104633</v>
      </c>
      <c r="Z180" s="15">
        <f t="shared" si="29"/>
        <v>0</v>
      </c>
      <c r="AB180" s="1">
        <f t="shared" si="23"/>
        <v>1</v>
      </c>
      <c r="AG180" s="17"/>
    </row>
    <row r="181" spans="1:33" outlineLevel="1">
      <c r="A181" s="1" t="s">
        <v>274</v>
      </c>
      <c r="B181" s="1" t="s">
        <v>275</v>
      </c>
      <c r="D181" s="6">
        <v>0</v>
      </c>
      <c r="E181" s="6">
        <v>0</v>
      </c>
      <c r="F181" s="6">
        <v>0</v>
      </c>
      <c r="G181" s="1">
        <f t="shared" si="25"/>
        <v>0</v>
      </c>
      <c r="I181" s="16">
        <f t="shared" si="30"/>
        <v>0</v>
      </c>
      <c r="J181" s="14">
        <f>+IFR!AD181</f>
        <v>0</v>
      </c>
      <c r="K181" s="12">
        <f t="shared" si="26"/>
        <v>0.95</v>
      </c>
      <c r="L181" s="16">
        <f t="shared" si="27"/>
        <v>0</v>
      </c>
      <c r="M181" s="12">
        <v>1</v>
      </c>
      <c r="N181" s="12">
        <v>1</v>
      </c>
      <c r="P181" s="16">
        <f t="shared" si="28"/>
        <v>0</v>
      </c>
      <c r="R181" s="13">
        <f t="shared" si="24"/>
        <v>0</v>
      </c>
      <c r="T181" s="15">
        <f>+R181*(assessment!$J$273*assessment!$E$3)</f>
        <v>0</v>
      </c>
      <c r="V181" s="14">
        <f>+T181/payroll!F181</f>
        <v>0</v>
      </c>
      <c r="X181" s="15">
        <f>IF(V181&lt;$X$2,T181, +payroll!F181 * $X$2)</f>
        <v>0</v>
      </c>
      <c r="Z181" s="15">
        <f t="shared" si="29"/>
        <v>0</v>
      </c>
      <c r="AB181" s="1" t="e">
        <f t="shared" si="23"/>
        <v>#DIV/0!</v>
      </c>
      <c r="AG181" s="17"/>
    </row>
    <row r="182" spans="1:33" outlineLevel="1">
      <c r="A182" s="1" t="s">
        <v>276</v>
      </c>
      <c r="B182" s="1" t="s">
        <v>277</v>
      </c>
      <c r="D182" s="6">
        <v>0</v>
      </c>
      <c r="E182" s="6">
        <v>0</v>
      </c>
      <c r="F182" s="6">
        <v>0</v>
      </c>
      <c r="G182" s="1">
        <f t="shared" si="25"/>
        <v>0</v>
      </c>
      <c r="I182" s="16">
        <f t="shared" si="30"/>
        <v>0</v>
      </c>
      <c r="J182" s="14">
        <f>+IFR!AD182</f>
        <v>0</v>
      </c>
      <c r="K182" s="12">
        <f t="shared" si="26"/>
        <v>0.95</v>
      </c>
      <c r="L182" s="16">
        <f t="shared" si="27"/>
        <v>0</v>
      </c>
      <c r="M182" s="12">
        <v>1</v>
      </c>
      <c r="N182" s="12">
        <v>1</v>
      </c>
      <c r="P182" s="16">
        <f t="shared" si="28"/>
        <v>0</v>
      </c>
      <c r="R182" s="13">
        <f t="shared" si="24"/>
        <v>0</v>
      </c>
      <c r="T182" s="15">
        <f>+R182*(assessment!$J$273*assessment!$E$3)</f>
        <v>0</v>
      </c>
      <c r="V182" s="14">
        <f>+T182/payroll!F182</f>
        <v>0</v>
      </c>
      <c r="X182" s="15">
        <f>IF(V182&lt;$X$2,T182, +payroll!F182 * $X$2)</f>
        <v>0</v>
      </c>
      <c r="Z182" s="15">
        <f t="shared" si="29"/>
        <v>0</v>
      </c>
      <c r="AB182" s="1" t="e">
        <f t="shared" si="23"/>
        <v>#DIV/0!</v>
      </c>
      <c r="AG182" s="17"/>
    </row>
    <row r="183" spans="1:33" outlineLevel="1">
      <c r="A183" s="1" t="s">
        <v>278</v>
      </c>
      <c r="B183" s="1" t="s">
        <v>279</v>
      </c>
      <c r="D183" s="6">
        <v>2</v>
      </c>
      <c r="E183" s="6">
        <v>0</v>
      </c>
      <c r="F183" s="6">
        <v>0</v>
      </c>
      <c r="G183" s="1">
        <f t="shared" si="25"/>
        <v>2</v>
      </c>
      <c r="I183" s="16">
        <f t="shared" si="30"/>
        <v>0.66666666666666663</v>
      </c>
      <c r="J183" s="14">
        <f>+IFR!AD183</f>
        <v>3.3333333333333335E-3</v>
      </c>
      <c r="K183" s="12">
        <f t="shared" si="26"/>
        <v>0.95</v>
      </c>
      <c r="L183" s="16">
        <f t="shared" si="27"/>
        <v>0.6333333333333333</v>
      </c>
      <c r="M183" s="12">
        <v>1</v>
      </c>
      <c r="N183" s="12">
        <v>1</v>
      </c>
      <c r="P183" s="16">
        <f t="shared" si="28"/>
        <v>0.6333333333333333</v>
      </c>
      <c r="R183" s="13">
        <f t="shared" si="24"/>
        <v>1.0990695508565522E-4</v>
      </c>
      <c r="T183" s="15">
        <f>+R183*(assessment!$J$273*assessment!$E$3)</f>
        <v>982.61864224418525</v>
      </c>
      <c r="V183" s="14">
        <f>+T183/payroll!F183</f>
        <v>6.5782742618596428E-4</v>
      </c>
      <c r="X183" s="15">
        <f>IF(V183&lt;$X$2,T183, +payroll!F183 * $X$2)</f>
        <v>982.61864224418525</v>
      </c>
      <c r="Z183" s="15">
        <f t="shared" si="29"/>
        <v>0</v>
      </c>
      <c r="AB183" s="1">
        <f t="shared" si="23"/>
        <v>1</v>
      </c>
      <c r="AG183" s="17"/>
    </row>
    <row r="184" spans="1:33" outlineLevel="1">
      <c r="A184" s="1" t="s">
        <v>280</v>
      </c>
      <c r="B184" s="1" t="s">
        <v>281</v>
      </c>
      <c r="D184" s="6">
        <v>0</v>
      </c>
      <c r="E184" s="6">
        <v>1</v>
      </c>
      <c r="F184" s="6">
        <v>0</v>
      </c>
      <c r="G184" s="1">
        <f t="shared" si="25"/>
        <v>1</v>
      </c>
      <c r="I184" s="16">
        <f t="shared" si="30"/>
        <v>0.33333333333333331</v>
      </c>
      <c r="J184" s="14">
        <f>+IFR!AD184</f>
        <v>3.3333333333333335E-3</v>
      </c>
      <c r="K184" s="12">
        <f t="shared" si="26"/>
        <v>0.95</v>
      </c>
      <c r="L184" s="16">
        <f t="shared" si="27"/>
        <v>0.31666666666666665</v>
      </c>
      <c r="M184" s="12">
        <v>1</v>
      </c>
      <c r="N184" s="12">
        <v>1</v>
      </c>
      <c r="P184" s="16">
        <f t="shared" si="28"/>
        <v>0.31666666666666665</v>
      </c>
      <c r="R184" s="13">
        <f t="shared" si="24"/>
        <v>5.4953477542827609E-5</v>
      </c>
      <c r="T184" s="15">
        <f>+R184*(assessment!$J$273*assessment!$E$3)</f>
        <v>491.30932112209263</v>
      </c>
      <c r="V184" s="14">
        <f>+T184/payroll!F184</f>
        <v>3.2137956495146175E-4</v>
      </c>
      <c r="X184" s="15">
        <f>IF(V184&lt;$X$2,T184, +payroll!F184 * $X$2)</f>
        <v>491.30932112209263</v>
      </c>
      <c r="Z184" s="15">
        <f t="shared" si="29"/>
        <v>0</v>
      </c>
      <c r="AB184" s="1">
        <f t="shared" si="23"/>
        <v>1</v>
      </c>
      <c r="AG184" s="17"/>
    </row>
    <row r="185" spans="1:33" outlineLevel="1">
      <c r="A185" s="1" t="s">
        <v>282</v>
      </c>
      <c r="B185" s="1" t="s">
        <v>283</v>
      </c>
      <c r="D185" s="6">
        <v>0</v>
      </c>
      <c r="E185" s="6">
        <v>0</v>
      </c>
      <c r="F185" s="6">
        <v>0</v>
      </c>
      <c r="G185" s="1">
        <f t="shared" si="25"/>
        <v>0</v>
      </c>
      <c r="I185" s="16">
        <f t="shared" si="30"/>
        <v>0</v>
      </c>
      <c r="J185" s="14">
        <f>+IFR!AD185</f>
        <v>0</v>
      </c>
      <c r="K185" s="12">
        <f t="shared" si="26"/>
        <v>0.95</v>
      </c>
      <c r="L185" s="16">
        <f t="shared" si="27"/>
        <v>0</v>
      </c>
      <c r="M185" s="12">
        <v>1</v>
      </c>
      <c r="N185" s="12">
        <v>1</v>
      </c>
      <c r="P185" s="16">
        <f t="shared" si="28"/>
        <v>0</v>
      </c>
      <c r="R185" s="13">
        <f t="shared" si="24"/>
        <v>0</v>
      </c>
      <c r="T185" s="15">
        <f>+R185*(assessment!$J$273*assessment!$E$3)</f>
        <v>0</v>
      </c>
      <c r="V185" s="14">
        <f>+T185/payroll!F185</f>
        <v>0</v>
      </c>
      <c r="X185" s="15">
        <f>IF(V185&lt;$X$2,T185, +payroll!F185 * $X$2)</f>
        <v>0</v>
      </c>
      <c r="Z185" s="15">
        <f t="shared" si="29"/>
        <v>0</v>
      </c>
      <c r="AB185" s="1" t="e">
        <f t="shared" si="23"/>
        <v>#DIV/0!</v>
      </c>
      <c r="AG185" s="17"/>
    </row>
    <row r="186" spans="1:33" outlineLevel="1">
      <c r="A186" s="1" t="s">
        <v>284</v>
      </c>
      <c r="B186" s="1" t="s">
        <v>285</v>
      </c>
      <c r="D186" s="6">
        <v>0</v>
      </c>
      <c r="E186" s="6">
        <v>0</v>
      </c>
      <c r="F186" s="6">
        <v>0</v>
      </c>
      <c r="G186" s="1">
        <f t="shared" si="25"/>
        <v>0</v>
      </c>
      <c r="I186" s="16">
        <f t="shared" si="30"/>
        <v>0</v>
      </c>
      <c r="J186" s="14">
        <f>+IFR!AD186</f>
        <v>0</v>
      </c>
      <c r="K186" s="12">
        <f t="shared" si="26"/>
        <v>0.95</v>
      </c>
      <c r="L186" s="16">
        <f t="shared" si="27"/>
        <v>0</v>
      </c>
      <c r="M186" s="12">
        <v>1</v>
      </c>
      <c r="N186" s="12">
        <v>1</v>
      </c>
      <c r="P186" s="16">
        <f t="shared" si="28"/>
        <v>0</v>
      </c>
      <c r="R186" s="13">
        <f t="shared" si="24"/>
        <v>0</v>
      </c>
      <c r="T186" s="15">
        <f>+R186*(assessment!$J$273*assessment!$E$3)</f>
        <v>0</v>
      </c>
      <c r="V186" s="14">
        <f>+T186/payroll!F186</f>
        <v>0</v>
      </c>
      <c r="X186" s="15">
        <f>IF(V186&lt;$X$2,T186, +payroll!F186 * $X$2)</f>
        <v>0</v>
      </c>
      <c r="Z186" s="15">
        <f t="shared" si="29"/>
        <v>0</v>
      </c>
      <c r="AB186" s="1" t="e">
        <f t="shared" si="23"/>
        <v>#DIV/0!</v>
      </c>
      <c r="AG186" s="17"/>
    </row>
    <row r="187" spans="1:33" outlineLevel="1">
      <c r="A187" s="1" t="s">
        <v>286</v>
      </c>
      <c r="B187" s="1" t="s">
        <v>287</v>
      </c>
      <c r="D187" s="6">
        <v>2</v>
      </c>
      <c r="E187" s="6">
        <v>4</v>
      </c>
      <c r="F187" s="6">
        <v>2</v>
      </c>
      <c r="G187" s="1">
        <f t="shared" si="25"/>
        <v>8</v>
      </c>
      <c r="I187" s="16">
        <f t="shared" si="30"/>
        <v>2.6666666666666665</v>
      </c>
      <c r="J187" s="14">
        <f>+IFR!AD187</f>
        <v>4.637790001629504E-3</v>
      </c>
      <c r="K187" s="12">
        <f t="shared" si="26"/>
        <v>0.95</v>
      </c>
      <c r="L187" s="16">
        <f t="shared" si="27"/>
        <v>2.5333333333333332</v>
      </c>
      <c r="M187" s="12">
        <v>1</v>
      </c>
      <c r="N187" s="12">
        <v>1</v>
      </c>
      <c r="P187" s="16">
        <f t="shared" si="28"/>
        <v>2.5333333333333332</v>
      </c>
      <c r="R187" s="13">
        <f t="shared" si="24"/>
        <v>4.3962782034262087E-4</v>
      </c>
      <c r="T187" s="15">
        <f>+R187*(assessment!$J$273*assessment!$E$3)</f>
        <v>3930.474568976741</v>
      </c>
      <c r="V187" s="14">
        <f>+T187/payroll!F187</f>
        <v>1.2163121516948603E-4</v>
      </c>
      <c r="X187" s="15">
        <f>IF(V187&lt;$X$2,T187, +payroll!F187 * $X$2)</f>
        <v>3930.474568976741</v>
      </c>
      <c r="Z187" s="15">
        <f t="shared" si="29"/>
        <v>0</v>
      </c>
      <c r="AB187" s="1">
        <f t="shared" si="23"/>
        <v>1</v>
      </c>
      <c r="AG187" s="17"/>
    </row>
    <row r="188" spans="1:33" outlineLevel="1">
      <c r="A188" s="1" t="s">
        <v>288</v>
      </c>
      <c r="B188" s="1" t="s">
        <v>289</v>
      </c>
      <c r="D188" s="6">
        <v>0</v>
      </c>
      <c r="E188" s="6">
        <v>0</v>
      </c>
      <c r="F188" s="6">
        <v>0</v>
      </c>
      <c r="G188" s="1">
        <f t="shared" si="25"/>
        <v>0</v>
      </c>
      <c r="I188" s="16">
        <f t="shared" si="30"/>
        <v>0</v>
      </c>
      <c r="J188" s="14">
        <f>+IFR!AD188</f>
        <v>0</v>
      </c>
      <c r="K188" s="12">
        <f t="shared" si="26"/>
        <v>0.95</v>
      </c>
      <c r="L188" s="16">
        <f t="shared" si="27"/>
        <v>0</v>
      </c>
      <c r="M188" s="12">
        <v>1</v>
      </c>
      <c r="N188" s="12">
        <v>1</v>
      </c>
      <c r="P188" s="16">
        <f t="shared" si="28"/>
        <v>0</v>
      </c>
      <c r="R188" s="13">
        <f t="shared" si="24"/>
        <v>0</v>
      </c>
      <c r="T188" s="15">
        <f>+R188*(assessment!$J$273*assessment!$E$3)</f>
        <v>0</v>
      </c>
      <c r="V188" s="14">
        <f>+T188/payroll!F188</f>
        <v>0</v>
      </c>
      <c r="X188" s="15">
        <f>IF(V188&lt;$X$2,T188, +payroll!F188 * $X$2)</f>
        <v>0</v>
      </c>
      <c r="Z188" s="15">
        <f t="shared" si="29"/>
        <v>0</v>
      </c>
      <c r="AB188" s="1" t="e">
        <f t="shared" si="23"/>
        <v>#DIV/0!</v>
      </c>
      <c r="AG188" s="17"/>
    </row>
    <row r="189" spans="1:33" outlineLevel="1">
      <c r="A189" s="1" t="s">
        <v>290</v>
      </c>
      <c r="B189" s="1" t="s">
        <v>291</v>
      </c>
      <c r="D189" s="6">
        <v>0</v>
      </c>
      <c r="E189" s="6">
        <v>0</v>
      </c>
      <c r="F189" s="6">
        <v>0</v>
      </c>
      <c r="G189" s="1">
        <f t="shared" si="25"/>
        <v>0</v>
      </c>
      <c r="I189" s="16">
        <f t="shared" si="30"/>
        <v>0</v>
      </c>
      <c r="J189" s="14">
        <f>+IFR!AD189</f>
        <v>0</v>
      </c>
      <c r="K189" s="12">
        <f t="shared" si="26"/>
        <v>0.95</v>
      </c>
      <c r="L189" s="16">
        <f t="shared" si="27"/>
        <v>0</v>
      </c>
      <c r="M189" s="12">
        <v>1</v>
      </c>
      <c r="N189" s="12">
        <v>1</v>
      </c>
      <c r="P189" s="16">
        <f t="shared" si="28"/>
        <v>0</v>
      </c>
      <c r="R189" s="13">
        <f t="shared" si="24"/>
        <v>0</v>
      </c>
      <c r="T189" s="15">
        <f>+R189*(assessment!$J$273*assessment!$E$3)</f>
        <v>0</v>
      </c>
      <c r="V189" s="14">
        <f>+T189/payroll!F189</f>
        <v>0</v>
      </c>
      <c r="X189" s="15">
        <f>IF(V189&lt;$X$2,T189, +payroll!F189 * $X$2)</f>
        <v>0</v>
      </c>
      <c r="Z189" s="15">
        <f t="shared" si="29"/>
        <v>0</v>
      </c>
      <c r="AB189" s="1" t="e">
        <f t="shared" si="23"/>
        <v>#DIV/0!</v>
      </c>
      <c r="AG189" s="17"/>
    </row>
    <row r="190" spans="1:33" outlineLevel="1">
      <c r="A190" s="1" t="s">
        <v>292</v>
      </c>
      <c r="B190" s="1" t="s">
        <v>293</v>
      </c>
      <c r="D190" s="6">
        <v>0</v>
      </c>
      <c r="E190" s="6">
        <v>0</v>
      </c>
      <c r="F190" s="6">
        <v>0</v>
      </c>
      <c r="G190" s="1">
        <f t="shared" si="25"/>
        <v>0</v>
      </c>
      <c r="I190" s="16">
        <f t="shared" si="30"/>
        <v>0</v>
      </c>
      <c r="J190" s="14">
        <f>+IFR!AD190</f>
        <v>0</v>
      </c>
      <c r="K190" s="12">
        <f t="shared" si="26"/>
        <v>0.95</v>
      </c>
      <c r="L190" s="16">
        <f t="shared" si="27"/>
        <v>0</v>
      </c>
      <c r="M190" s="12">
        <v>1</v>
      </c>
      <c r="N190" s="12">
        <v>1</v>
      </c>
      <c r="P190" s="16">
        <f t="shared" si="28"/>
        <v>0</v>
      </c>
      <c r="R190" s="13">
        <f t="shared" si="24"/>
        <v>0</v>
      </c>
      <c r="T190" s="15">
        <f>+R190*(assessment!$J$273*assessment!$E$3)</f>
        <v>0</v>
      </c>
      <c r="V190" s="14">
        <f>+T190/payroll!F190</f>
        <v>0</v>
      </c>
      <c r="X190" s="15">
        <f>IF(V190&lt;$X$2,T190, +payroll!F190 * $X$2)</f>
        <v>0</v>
      </c>
      <c r="Z190" s="15">
        <f t="shared" si="29"/>
        <v>0</v>
      </c>
      <c r="AB190" s="1" t="e">
        <f t="shared" si="23"/>
        <v>#DIV/0!</v>
      </c>
      <c r="AG190" s="17"/>
    </row>
    <row r="191" spans="1:33" outlineLevel="1">
      <c r="A191" s="1" t="s">
        <v>294</v>
      </c>
      <c r="B191" s="1" t="s">
        <v>295</v>
      </c>
      <c r="D191" s="6">
        <v>1</v>
      </c>
      <c r="E191" s="6">
        <v>1</v>
      </c>
      <c r="F191" s="6">
        <v>3</v>
      </c>
      <c r="G191" s="1">
        <f t="shared" si="25"/>
        <v>5</v>
      </c>
      <c r="I191" s="16">
        <f t="shared" si="30"/>
        <v>1.6666666666666667</v>
      </c>
      <c r="J191" s="14">
        <f>+IFR!AD191</f>
        <v>9.514467444781495E-3</v>
      </c>
      <c r="K191" s="12">
        <f t="shared" si="26"/>
        <v>0.95</v>
      </c>
      <c r="L191" s="16">
        <f t="shared" si="27"/>
        <v>1.5833333333333333</v>
      </c>
      <c r="M191" s="12">
        <v>1</v>
      </c>
      <c r="N191" s="12">
        <v>1</v>
      </c>
      <c r="P191" s="16">
        <f t="shared" si="28"/>
        <v>1.5833333333333333</v>
      </c>
      <c r="R191" s="13">
        <f t="shared" si="24"/>
        <v>2.7476738771413806E-4</v>
      </c>
      <c r="T191" s="15">
        <f>+R191*(assessment!$J$273*assessment!$E$3)</f>
        <v>2456.5466056104633</v>
      </c>
      <c r="V191" s="14">
        <f>+T191/payroll!F191</f>
        <v>2.5147715651556511E-4</v>
      </c>
      <c r="X191" s="15">
        <f>IF(V191&lt;$X$2,T191, +payroll!F191 * $X$2)</f>
        <v>2456.5466056104633</v>
      </c>
      <c r="Z191" s="15">
        <f t="shared" si="29"/>
        <v>0</v>
      </c>
      <c r="AB191" s="1">
        <f t="shared" si="23"/>
        <v>1</v>
      </c>
      <c r="AG191" s="17"/>
    </row>
    <row r="192" spans="1:33" outlineLevel="1">
      <c r="A192" s="1" t="s">
        <v>296</v>
      </c>
      <c r="B192" s="1" t="s">
        <v>297</v>
      </c>
      <c r="D192" s="6">
        <v>0</v>
      </c>
      <c r="E192" s="6">
        <v>0</v>
      </c>
      <c r="F192" s="6">
        <v>0</v>
      </c>
      <c r="G192" s="1">
        <f t="shared" si="25"/>
        <v>0</v>
      </c>
      <c r="I192" s="16">
        <f t="shared" si="30"/>
        <v>0</v>
      </c>
      <c r="J192" s="14">
        <f>+IFR!AD192</f>
        <v>0</v>
      </c>
      <c r="K192" s="12">
        <f t="shared" si="26"/>
        <v>0.95</v>
      </c>
      <c r="L192" s="16">
        <f t="shared" si="27"/>
        <v>0</v>
      </c>
      <c r="M192" s="12">
        <v>1</v>
      </c>
      <c r="N192" s="12">
        <v>1</v>
      </c>
      <c r="P192" s="16">
        <f t="shared" si="28"/>
        <v>0</v>
      </c>
      <c r="R192" s="13">
        <f t="shared" si="24"/>
        <v>0</v>
      </c>
      <c r="T192" s="15">
        <f>+R192*(assessment!$J$273*assessment!$E$3)</f>
        <v>0</v>
      </c>
      <c r="V192" s="14">
        <f>+T192/payroll!F192</f>
        <v>0</v>
      </c>
      <c r="X192" s="15">
        <f>IF(V192&lt;$X$2,T192, +payroll!F192 * $X$2)</f>
        <v>0</v>
      </c>
      <c r="Z192" s="15">
        <f t="shared" si="29"/>
        <v>0</v>
      </c>
      <c r="AB192" s="1" t="e">
        <f t="shared" si="23"/>
        <v>#DIV/0!</v>
      </c>
      <c r="AG192" s="17"/>
    </row>
    <row r="193" spans="1:33" outlineLevel="1">
      <c r="A193" s="1" t="s">
        <v>298</v>
      </c>
      <c r="B193" s="1" t="s">
        <v>299</v>
      </c>
      <c r="D193" s="6">
        <v>0</v>
      </c>
      <c r="E193" s="6">
        <v>0</v>
      </c>
      <c r="F193" s="6">
        <v>0</v>
      </c>
      <c r="G193" s="1">
        <f t="shared" si="25"/>
        <v>0</v>
      </c>
      <c r="I193" s="16">
        <f t="shared" si="30"/>
        <v>0</v>
      </c>
      <c r="J193" s="14">
        <f>+IFR!AD193</f>
        <v>0</v>
      </c>
      <c r="K193" s="12">
        <f t="shared" si="26"/>
        <v>0.95</v>
      </c>
      <c r="L193" s="16">
        <f t="shared" si="27"/>
        <v>0</v>
      </c>
      <c r="M193" s="12">
        <v>1</v>
      </c>
      <c r="N193" s="12">
        <v>1</v>
      </c>
      <c r="P193" s="16">
        <f t="shared" si="28"/>
        <v>0</v>
      </c>
      <c r="R193" s="13">
        <f t="shared" si="24"/>
        <v>0</v>
      </c>
      <c r="T193" s="15">
        <f>+R193*(assessment!$J$273*assessment!$E$3)</f>
        <v>0</v>
      </c>
      <c r="V193" s="14">
        <f>+T193/payroll!F193</f>
        <v>0</v>
      </c>
      <c r="X193" s="15">
        <f>IF(V193&lt;$X$2,T193, +payroll!F193 * $X$2)</f>
        <v>0</v>
      </c>
      <c r="Z193" s="15">
        <f t="shared" si="29"/>
        <v>0</v>
      </c>
      <c r="AB193" s="1" t="e">
        <f t="shared" si="23"/>
        <v>#DIV/0!</v>
      </c>
      <c r="AG193" s="17"/>
    </row>
    <row r="194" spans="1:33" outlineLevel="1">
      <c r="A194" s="1" t="s">
        <v>300</v>
      </c>
      <c r="B194" s="1" t="s">
        <v>301</v>
      </c>
      <c r="D194" s="6">
        <v>0</v>
      </c>
      <c r="E194" s="6">
        <v>0</v>
      </c>
      <c r="F194" s="6">
        <v>0</v>
      </c>
      <c r="G194" s="1">
        <f t="shared" si="25"/>
        <v>0</v>
      </c>
      <c r="I194" s="16">
        <f t="shared" si="30"/>
        <v>0</v>
      </c>
      <c r="J194" s="14">
        <f>+IFR!AD194</f>
        <v>0</v>
      </c>
      <c r="K194" s="12">
        <f t="shared" si="26"/>
        <v>0.95</v>
      </c>
      <c r="L194" s="16">
        <f t="shared" si="27"/>
        <v>0</v>
      </c>
      <c r="M194" s="12">
        <v>1</v>
      </c>
      <c r="N194" s="12">
        <v>1</v>
      </c>
      <c r="P194" s="16">
        <f t="shared" si="28"/>
        <v>0</v>
      </c>
      <c r="R194" s="13">
        <f t="shared" si="24"/>
        <v>0</v>
      </c>
      <c r="T194" s="15">
        <f>+R194*(assessment!$J$273*assessment!$E$3)</f>
        <v>0</v>
      </c>
      <c r="V194" s="14">
        <f>+T194/payroll!F194</f>
        <v>0</v>
      </c>
      <c r="X194" s="15">
        <f>IF(V194&lt;$X$2,T194, +payroll!F194 * $X$2)</f>
        <v>0</v>
      </c>
      <c r="Z194" s="15">
        <f t="shared" si="29"/>
        <v>0</v>
      </c>
      <c r="AB194" s="1" t="e">
        <f t="shared" si="23"/>
        <v>#DIV/0!</v>
      </c>
      <c r="AG194" s="17"/>
    </row>
    <row r="195" spans="1:33" outlineLevel="1">
      <c r="A195" s="1" t="s">
        <v>302</v>
      </c>
      <c r="B195" s="1" t="s">
        <v>303</v>
      </c>
      <c r="D195" s="6">
        <v>0</v>
      </c>
      <c r="E195" s="6">
        <v>0</v>
      </c>
      <c r="F195" s="6">
        <v>0</v>
      </c>
      <c r="G195" s="1">
        <f t="shared" si="25"/>
        <v>0</v>
      </c>
      <c r="I195" s="16">
        <f t="shared" si="30"/>
        <v>0</v>
      </c>
      <c r="J195" s="14">
        <f>+IFR!AD195</f>
        <v>0</v>
      </c>
      <c r="K195" s="12">
        <f t="shared" si="26"/>
        <v>0.95</v>
      </c>
      <c r="L195" s="16">
        <f t="shared" si="27"/>
        <v>0</v>
      </c>
      <c r="M195" s="12">
        <v>1</v>
      </c>
      <c r="N195" s="12">
        <v>1</v>
      </c>
      <c r="P195" s="16">
        <f t="shared" si="28"/>
        <v>0</v>
      </c>
      <c r="R195" s="13">
        <f t="shared" si="24"/>
        <v>0</v>
      </c>
      <c r="T195" s="15">
        <f>+R195*(assessment!$J$273*assessment!$E$3)</f>
        <v>0</v>
      </c>
      <c r="V195" s="14">
        <f>+T195/payroll!F195</f>
        <v>0</v>
      </c>
      <c r="X195" s="15">
        <f>IF(V195&lt;$X$2,T195, +payroll!F195 * $X$2)</f>
        <v>0</v>
      </c>
      <c r="Z195" s="15">
        <f t="shared" si="29"/>
        <v>0</v>
      </c>
      <c r="AB195" s="1" t="e">
        <f t="shared" si="23"/>
        <v>#DIV/0!</v>
      </c>
      <c r="AG195" s="17"/>
    </row>
    <row r="196" spans="1:33" outlineLevel="1">
      <c r="A196" s="1" t="s">
        <v>304</v>
      </c>
      <c r="B196" s="1" t="s">
        <v>305</v>
      </c>
      <c r="D196" s="6">
        <v>1</v>
      </c>
      <c r="E196" s="6">
        <v>0</v>
      </c>
      <c r="F196" s="6">
        <v>0</v>
      </c>
      <c r="G196" s="1">
        <f t="shared" si="25"/>
        <v>1</v>
      </c>
      <c r="I196" s="16">
        <f t="shared" si="30"/>
        <v>0.33333333333333331</v>
      </c>
      <c r="J196" s="14">
        <f>+IFR!AD196</f>
        <v>1.6666666666666668E-3</v>
      </c>
      <c r="K196" s="12">
        <f t="shared" si="26"/>
        <v>0.95</v>
      </c>
      <c r="L196" s="16">
        <f t="shared" si="27"/>
        <v>0.31666666666666665</v>
      </c>
      <c r="M196" s="12">
        <v>1</v>
      </c>
      <c r="N196" s="12">
        <v>1</v>
      </c>
      <c r="P196" s="16">
        <f t="shared" si="28"/>
        <v>0.31666666666666665</v>
      </c>
      <c r="R196" s="13">
        <f t="shared" si="24"/>
        <v>5.4953477542827609E-5</v>
      </c>
      <c r="T196" s="15">
        <f>+R196*(assessment!$J$273*assessment!$E$3)</f>
        <v>491.30932112209263</v>
      </c>
      <c r="V196" s="14">
        <f>+T196/payroll!F196</f>
        <v>8.7581754469752036E-4</v>
      </c>
      <c r="X196" s="15">
        <f>IF(V196&lt;$X$2,T196, +payroll!F196 * $X$2)</f>
        <v>491.30932112209263</v>
      </c>
      <c r="Z196" s="15">
        <f t="shared" si="29"/>
        <v>0</v>
      </c>
      <c r="AB196" s="1">
        <f t="shared" si="23"/>
        <v>1</v>
      </c>
      <c r="AG196" s="17"/>
    </row>
    <row r="197" spans="1:33" outlineLevel="1">
      <c r="A197" s="1" t="s">
        <v>306</v>
      </c>
      <c r="B197" s="1" t="s">
        <v>307</v>
      </c>
      <c r="D197" s="6">
        <v>0</v>
      </c>
      <c r="E197" s="6">
        <v>0</v>
      </c>
      <c r="F197" s="6">
        <v>0</v>
      </c>
      <c r="G197" s="1">
        <f t="shared" si="25"/>
        <v>0</v>
      </c>
      <c r="I197" s="16">
        <f t="shared" si="30"/>
        <v>0</v>
      </c>
      <c r="J197" s="14">
        <f>+IFR!AD197</f>
        <v>0</v>
      </c>
      <c r="K197" s="12">
        <f t="shared" si="26"/>
        <v>0.95</v>
      </c>
      <c r="L197" s="16">
        <f t="shared" si="27"/>
        <v>0</v>
      </c>
      <c r="M197" s="12">
        <v>1</v>
      </c>
      <c r="N197" s="12">
        <v>1</v>
      </c>
      <c r="P197" s="16">
        <f t="shared" si="28"/>
        <v>0</v>
      </c>
      <c r="R197" s="13">
        <f t="shared" si="24"/>
        <v>0</v>
      </c>
      <c r="T197" s="15">
        <f>+R197*(assessment!$J$273*assessment!$E$3)</f>
        <v>0</v>
      </c>
      <c r="V197" s="14">
        <f>+T197/payroll!F197</f>
        <v>0</v>
      </c>
      <c r="X197" s="15">
        <f>IF(V197&lt;$X$2,T197, +payroll!F197 * $X$2)</f>
        <v>0</v>
      </c>
      <c r="Z197" s="15">
        <f t="shared" si="29"/>
        <v>0</v>
      </c>
      <c r="AB197" s="1" t="e">
        <f t="shared" si="23"/>
        <v>#DIV/0!</v>
      </c>
      <c r="AG197" s="17"/>
    </row>
    <row r="198" spans="1:33" outlineLevel="1">
      <c r="A198" s="1" t="s">
        <v>308</v>
      </c>
      <c r="B198" s="1" t="s">
        <v>309</v>
      </c>
      <c r="D198" s="6">
        <v>1</v>
      </c>
      <c r="E198" s="6">
        <v>0</v>
      </c>
      <c r="F198" s="6">
        <v>0</v>
      </c>
      <c r="G198" s="1">
        <f t="shared" si="25"/>
        <v>1</v>
      </c>
      <c r="I198" s="16">
        <f t="shared" si="30"/>
        <v>0.33333333333333331</v>
      </c>
      <c r="J198" s="14">
        <f>+IFR!AD198</f>
        <v>1.6666666666666668E-3</v>
      </c>
      <c r="K198" s="12">
        <f t="shared" si="26"/>
        <v>0.95</v>
      </c>
      <c r="L198" s="16">
        <f t="shared" si="27"/>
        <v>0.31666666666666665</v>
      </c>
      <c r="M198" s="12">
        <v>1</v>
      </c>
      <c r="N198" s="12">
        <v>1</v>
      </c>
      <c r="P198" s="16">
        <f t="shared" si="28"/>
        <v>0.31666666666666665</v>
      </c>
      <c r="R198" s="13">
        <f t="shared" ref="R198:R261" si="31">+P198/$P$265</f>
        <v>5.4953477542827609E-5</v>
      </c>
      <c r="T198" s="15">
        <f>+R198*(assessment!$J$273*assessment!$E$3)</f>
        <v>491.30932112209263</v>
      </c>
      <c r="V198" s="14">
        <f>+T198/payroll!F198</f>
        <v>1.5369413843650873E-3</v>
      </c>
      <c r="X198" s="15">
        <f>IF(V198&lt;$X$2,T198, +payroll!F198 * $X$2)</f>
        <v>491.30932112209263</v>
      </c>
      <c r="Z198" s="15">
        <f t="shared" si="29"/>
        <v>0</v>
      </c>
      <c r="AB198" s="1">
        <f t="shared" si="23"/>
        <v>1</v>
      </c>
      <c r="AG198" s="17"/>
    </row>
    <row r="199" spans="1:33" outlineLevel="1">
      <c r="A199" s="1" t="s">
        <v>310</v>
      </c>
      <c r="B199" s="1" t="s">
        <v>584</v>
      </c>
      <c r="D199" s="6">
        <v>0</v>
      </c>
      <c r="E199" s="6">
        <v>0</v>
      </c>
      <c r="F199" s="6">
        <v>1</v>
      </c>
      <c r="G199" s="1">
        <f t="shared" si="25"/>
        <v>1</v>
      </c>
      <c r="I199" s="16">
        <f t="shared" si="30"/>
        <v>0.33333333333333331</v>
      </c>
      <c r="J199" s="14">
        <f>+IFR!AD199</f>
        <v>5.0000000000000001E-3</v>
      </c>
      <c r="K199" s="12">
        <f t="shared" ref="K199:K261" si="32">IF(+J199&lt;$E$268,$I$268,IF(J199&gt;$E$270,$I$270,$I$269))</f>
        <v>0.95</v>
      </c>
      <c r="L199" s="16">
        <f t="shared" ref="L199:L261" si="33">+I199*K199</f>
        <v>0.31666666666666665</v>
      </c>
      <c r="M199" s="12">
        <v>1</v>
      </c>
      <c r="N199" s="12">
        <v>1</v>
      </c>
      <c r="P199" s="16">
        <f t="shared" ref="P199:P261" si="34">+L199*M199*N199</f>
        <v>0.31666666666666665</v>
      </c>
      <c r="R199" s="13">
        <f t="shared" si="31"/>
        <v>5.4953477542827609E-5</v>
      </c>
      <c r="T199" s="15">
        <f>+R199*(assessment!$J$273*assessment!$E$3)</f>
        <v>491.30932112209263</v>
      </c>
      <c r="V199" s="14">
        <f>+T199/payroll!F199</f>
        <v>3.9605040985375413E-4</v>
      </c>
      <c r="X199" s="15">
        <f>IF(V199&lt;$X$2,T199, +payroll!F199 * $X$2)</f>
        <v>491.30932112209263</v>
      </c>
      <c r="Z199" s="15">
        <f t="shared" ref="Z199:Z261" si="35">+T199-X199</f>
        <v>0</v>
      </c>
      <c r="AB199" s="1">
        <f t="shared" si="23"/>
        <v>1</v>
      </c>
      <c r="AG199" s="17"/>
    </row>
    <row r="200" spans="1:33" outlineLevel="1">
      <c r="A200" s="1" t="s">
        <v>312</v>
      </c>
      <c r="B200" s="1" t="s">
        <v>313</v>
      </c>
      <c r="D200" s="6">
        <v>0</v>
      </c>
      <c r="E200" s="6">
        <v>0</v>
      </c>
      <c r="F200" s="6">
        <v>0</v>
      </c>
      <c r="G200" s="1">
        <f t="shared" ref="G200:G263" si="36">SUM(D200:F200)</f>
        <v>0</v>
      </c>
      <c r="I200" s="16">
        <f t="shared" si="30"/>
        <v>0</v>
      </c>
      <c r="J200" s="14">
        <f>+IFR!AD200</f>
        <v>0</v>
      </c>
      <c r="K200" s="12">
        <f t="shared" si="32"/>
        <v>0.95</v>
      </c>
      <c r="L200" s="16">
        <f t="shared" si="33"/>
        <v>0</v>
      </c>
      <c r="M200" s="12">
        <v>1</v>
      </c>
      <c r="N200" s="12">
        <v>1</v>
      </c>
      <c r="P200" s="16">
        <f t="shared" si="34"/>
        <v>0</v>
      </c>
      <c r="R200" s="13">
        <f t="shared" si="31"/>
        <v>0</v>
      </c>
      <c r="T200" s="15">
        <f>+R200*(assessment!$J$273*assessment!$E$3)</f>
        <v>0</v>
      </c>
      <c r="V200" s="14">
        <f>+T200/payroll!F200</f>
        <v>0</v>
      </c>
      <c r="X200" s="15">
        <f>IF(V200&lt;$X$2,T200, +payroll!F200 * $X$2)</f>
        <v>0</v>
      </c>
      <c r="Z200" s="15">
        <f t="shared" si="35"/>
        <v>0</v>
      </c>
      <c r="AB200" s="1" t="e">
        <f t="shared" si="23"/>
        <v>#DIV/0!</v>
      </c>
      <c r="AG200" s="17"/>
    </row>
    <row r="201" spans="1:33" outlineLevel="1">
      <c r="A201" s="1" t="s">
        <v>314</v>
      </c>
      <c r="B201" s="1" t="s">
        <v>315</v>
      </c>
      <c r="D201" s="6">
        <v>0</v>
      </c>
      <c r="E201" s="6">
        <v>0</v>
      </c>
      <c r="F201" s="6">
        <v>0</v>
      </c>
      <c r="G201" s="1">
        <f t="shared" si="36"/>
        <v>0</v>
      </c>
      <c r="I201" s="16">
        <f t="shared" ref="I201:I261" si="37">AVERAGE(D201:F201)</f>
        <v>0</v>
      </c>
      <c r="J201" s="14">
        <f>+IFR!AD201</f>
        <v>0</v>
      </c>
      <c r="K201" s="12">
        <f t="shared" si="32"/>
        <v>0.95</v>
      </c>
      <c r="L201" s="16">
        <f t="shared" si="33"/>
        <v>0</v>
      </c>
      <c r="M201" s="12">
        <v>1</v>
      </c>
      <c r="N201" s="12">
        <v>1</v>
      </c>
      <c r="P201" s="16">
        <f t="shared" si="34"/>
        <v>0</v>
      </c>
      <c r="R201" s="13">
        <f t="shared" si="31"/>
        <v>0</v>
      </c>
      <c r="T201" s="15">
        <f>+R201*(assessment!$J$273*assessment!$E$3)</f>
        <v>0</v>
      </c>
      <c r="V201" s="14">
        <f>+T201/payroll!F201</f>
        <v>0</v>
      </c>
      <c r="X201" s="15">
        <f>IF(V201&lt;$X$2,T201, +payroll!F201 * $X$2)</f>
        <v>0</v>
      </c>
      <c r="Z201" s="15">
        <f t="shared" si="35"/>
        <v>0</v>
      </c>
      <c r="AB201" s="1" t="e">
        <f t="shared" ref="AB201:AB263" si="38">+X201/T201</f>
        <v>#DIV/0!</v>
      </c>
      <c r="AG201" s="17"/>
    </row>
    <row r="202" spans="1:33" outlineLevel="1">
      <c r="A202" s="1" t="s">
        <v>316</v>
      </c>
      <c r="B202" s="1" t="s">
        <v>317</v>
      </c>
      <c r="D202" s="6">
        <v>1</v>
      </c>
      <c r="E202" s="6">
        <v>0</v>
      </c>
      <c r="F202" s="6">
        <v>1</v>
      </c>
      <c r="G202" s="1">
        <f t="shared" si="36"/>
        <v>2</v>
      </c>
      <c r="I202" s="16">
        <f t="shared" si="37"/>
        <v>0.66666666666666663</v>
      </c>
      <c r="J202" s="14">
        <f>+IFR!AD202</f>
        <v>6.6666666666666671E-3</v>
      </c>
      <c r="K202" s="12">
        <f t="shared" si="32"/>
        <v>0.95</v>
      </c>
      <c r="L202" s="16">
        <f t="shared" si="33"/>
        <v>0.6333333333333333</v>
      </c>
      <c r="M202" s="12">
        <v>1</v>
      </c>
      <c r="N202" s="12">
        <v>1</v>
      </c>
      <c r="P202" s="16">
        <f t="shared" si="34"/>
        <v>0.6333333333333333</v>
      </c>
      <c r="R202" s="13">
        <f t="shared" si="31"/>
        <v>1.0990695508565522E-4</v>
      </c>
      <c r="T202" s="15">
        <f>+R202*(assessment!$J$273*assessment!$E$3)</f>
        <v>982.61864224418525</v>
      </c>
      <c r="V202" s="14">
        <f>+T202/payroll!F202</f>
        <v>3.363672151396516E-4</v>
      </c>
      <c r="X202" s="15">
        <f>IF(V202&lt;$X$2,T202, +payroll!F202 * $X$2)</f>
        <v>982.61864224418525</v>
      </c>
      <c r="Z202" s="15">
        <f t="shared" si="35"/>
        <v>0</v>
      </c>
      <c r="AB202" s="1">
        <f t="shared" si="38"/>
        <v>1</v>
      </c>
      <c r="AG202" s="17"/>
    </row>
    <row r="203" spans="1:33" outlineLevel="1">
      <c r="A203" s="1" t="s">
        <v>318</v>
      </c>
      <c r="B203" s="1" t="s">
        <v>319</v>
      </c>
      <c r="D203" s="6">
        <v>0</v>
      </c>
      <c r="E203" s="6">
        <v>0</v>
      </c>
      <c r="F203" s="6">
        <v>0</v>
      </c>
      <c r="G203" s="1">
        <f t="shared" si="36"/>
        <v>0</v>
      </c>
      <c r="I203" s="16">
        <f t="shared" si="37"/>
        <v>0</v>
      </c>
      <c r="J203" s="14">
        <f>+IFR!AD203</f>
        <v>0</v>
      </c>
      <c r="K203" s="12">
        <f t="shared" si="32"/>
        <v>0.95</v>
      </c>
      <c r="L203" s="16">
        <f t="shared" si="33"/>
        <v>0</v>
      </c>
      <c r="M203" s="12">
        <v>1</v>
      </c>
      <c r="N203" s="12">
        <v>1</v>
      </c>
      <c r="P203" s="16">
        <f t="shared" si="34"/>
        <v>0</v>
      </c>
      <c r="R203" s="13">
        <f t="shared" si="31"/>
        <v>0</v>
      </c>
      <c r="T203" s="15">
        <f>+R203*(assessment!$J$273*assessment!$E$3)</f>
        <v>0</v>
      </c>
      <c r="V203" s="14">
        <f>+T203/payroll!F203</f>
        <v>0</v>
      </c>
      <c r="X203" s="15">
        <f>IF(V203&lt;$X$2,T203, +payroll!F203 * $X$2)</f>
        <v>0</v>
      </c>
      <c r="Z203" s="15">
        <f t="shared" si="35"/>
        <v>0</v>
      </c>
      <c r="AB203" s="1" t="e">
        <f t="shared" si="38"/>
        <v>#DIV/0!</v>
      </c>
      <c r="AG203" s="17"/>
    </row>
    <row r="204" spans="1:33" outlineLevel="1">
      <c r="A204" s="1" t="s">
        <v>320</v>
      </c>
      <c r="B204" s="1" t="s">
        <v>321</v>
      </c>
      <c r="D204" s="6">
        <v>0</v>
      </c>
      <c r="E204" s="6">
        <v>0</v>
      </c>
      <c r="F204" s="6">
        <v>1</v>
      </c>
      <c r="G204" s="1">
        <f t="shared" si="36"/>
        <v>1</v>
      </c>
      <c r="I204" s="16">
        <f t="shared" si="37"/>
        <v>0.33333333333333331</v>
      </c>
      <c r="J204" s="14">
        <f>+IFR!AD204</f>
        <v>5.0000000000000001E-3</v>
      </c>
      <c r="K204" s="12">
        <f t="shared" si="32"/>
        <v>0.95</v>
      </c>
      <c r="L204" s="16">
        <f t="shared" si="33"/>
        <v>0.31666666666666665</v>
      </c>
      <c r="M204" s="12">
        <v>1</v>
      </c>
      <c r="N204" s="12">
        <v>1</v>
      </c>
      <c r="P204" s="16">
        <f t="shared" si="34"/>
        <v>0.31666666666666665</v>
      </c>
      <c r="R204" s="13">
        <f t="shared" si="31"/>
        <v>5.4953477542827609E-5</v>
      </c>
      <c r="T204" s="15">
        <f>+R204*(assessment!$J$273*assessment!$E$3)</f>
        <v>491.30932112209263</v>
      </c>
      <c r="V204" s="14">
        <f>+T204/payroll!F204</f>
        <v>3.1897598807590396E-4</v>
      </c>
      <c r="X204" s="15">
        <f>IF(V204&lt;$X$2,T204, +payroll!F204 * $X$2)</f>
        <v>491.30932112209263</v>
      </c>
      <c r="Z204" s="15">
        <f t="shared" si="35"/>
        <v>0</v>
      </c>
      <c r="AB204" s="1">
        <f t="shared" si="38"/>
        <v>1</v>
      </c>
      <c r="AG204" s="17"/>
    </row>
    <row r="205" spans="1:33" outlineLevel="1">
      <c r="A205" s="1" t="s">
        <v>491</v>
      </c>
      <c r="B205" s="1" t="s">
        <v>490</v>
      </c>
      <c r="D205" s="6">
        <v>0</v>
      </c>
      <c r="E205" s="6">
        <v>0</v>
      </c>
      <c r="F205" s="93">
        <v>0</v>
      </c>
      <c r="G205" s="1">
        <f t="shared" si="36"/>
        <v>0</v>
      </c>
      <c r="I205" s="16">
        <f t="shared" si="37"/>
        <v>0</v>
      </c>
      <c r="J205" s="14">
        <f>+IFR!AD205</f>
        <v>0</v>
      </c>
      <c r="K205" s="12">
        <f t="shared" si="32"/>
        <v>0.95</v>
      </c>
      <c r="L205" s="16">
        <f t="shared" si="33"/>
        <v>0</v>
      </c>
      <c r="M205" s="12">
        <v>1</v>
      </c>
      <c r="N205" s="12">
        <v>1</v>
      </c>
      <c r="P205" s="16">
        <f t="shared" si="34"/>
        <v>0</v>
      </c>
      <c r="R205" s="13">
        <f t="shared" si="31"/>
        <v>0</v>
      </c>
      <c r="T205" s="15">
        <f>+R205*(assessment!$J$273*assessment!$E$3)</f>
        <v>0</v>
      </c>
      <c r="V205" s="14">
        <f>+T205/payroll!F205</f>
        <v>0</v>
      </c>
      <c r="X205" s="15">
        <f>IF(V205&lt;$X$2,T205, +payroll!F205 * $X$2)</f>
        <v>0</v>
      </c>
      <c r="Z205" s="15">
        <f t="shared" si="35"/>
        <v>0</v>
      </c>
      <c r="AB205" s="1" t="e">
        <f t="shared" si="38"/>
        <v>#DIV/0!</v>
      </c>
      <c r="AG205" s="17"/>
    </row>
    <row r="206" spans="1:33" outlineLevel="1">
      <c r="A206" s="1" t="s">
        <v>322</v>
      </c>
      <c r="B206" s="1" t="s">
        <v>323</v>
      </c>
      <c r="D206" s="6">
        <v>0</v>
      </c>
      <c r="E206" s="6">
        <v>0</v>
      </c>
      <c r="F206" s="93">
        <v>2</v>
      </c>
      <c r="G206" s="1">
        <f t="shared" si="36"/>
        <v>2</v>
      </c>
      <c r="I206" s="16">
        <f t="shared" si="37"/>
        <v>0.66666666666666663</v>
      </c>
      <c r="J206" s="14">
        <f>+IFR!AD206</f>
        <v>0.01</v>
      </c>
      <c r="K206" s="12">
        <f t="shared" si="32"/>
        <v>0.95</v>
      </c>
      <c r="L206" s="16">
        <f t="shared" si="33"/>
        <v>0.6333333333333333</v>
      </c>
      <c r="M206" s="12">
        <v>1</v>
      </c>
      <c r="N206" s="12">
        <v>1</v>
      </c>
      <c r="P206" s="16">
        <f t="shared" si="34"/>
        <v>0.6333333333333333</v>
      </c>
      <c r="R206" s="13">
        <f t="shared" si="31"/>
        <v>1.0990695508565522E-4</v>
      </c>
      <c r="T206" s="15">
        <f>+R206*(assessment!$J$273*assessment!$E$3)</f>
        <v>982.61864224418525</v>
      </c>
      <c r="V206" s="14">
        <f>+T206/payroll!F206</f>
        <v>7.4528490693750614E-4</v>
      </c>
      <c r="X206" s="15">
        <f>IF(V206&lt;$X$2,T206, +payroll!F206 * $X$2)</f>
        <v>982.61864224418525</v>
      </c>
      <c r="Z206" s="15">
        <f t="shared" si="35"/>
        <v>0</v>
      </c>
      <c r="AB206" s="1">
        <f t="shared" si="38"/>
        <v>1</v>
      </c>
      <c r="AG206" s="17"/>
    </row>
    <row r="207" spans="1:33" outlineLevel="1">
      <c r="A207" s="1" t="s">
        <v>324</v>
      </c>
      <c r="B207" s="1" t="s">
        <v>325</v>
      </c>
      <c r="D207" s="6">
        <v>0</v>
      </c>
      <c r="E207" s="6">
        <v>0</v>
      </c>
      <c r="F207" s="6">
        <v>0</v>
      </c>
      <c r="G207" s="1">
        <f t="shared" si="36"/>
        <v>0</v>
      </c>
      <c r="I207" s="16">
        <f t="shared" si="37"/>
        <v>0</v>
      </c>
      <c r="J207" s="14">
        <f>+IFR!AD207</f>
        <v>0</v>
      </c>
      <c r="K207" s="12">
        <f t="shared" si="32"/>
        <v>0.95</v>
      </c>
      <c r="L207" s="16">
        <f t="shared" si="33"/>
        <v>0</v>
      </c>
      <c r="M207" s="12">
        <v>1</v>
      </c>
      <c r="N207" s="12">
        <v>1</v>
      </c>
      <c r="P207" s="16">
        <f t="shared" si="34"/>
        <v>0</v>
      </c>
      <c r="R207" s="13">
        <f t="shared" si="31"/>
        <v>0</v>
      </c>
      <c r="T207" s="15">
        <f>+R207*(assessment!$J$273*assessment!$E$3)</f>
        <v>0</v>
      </c>
      <c r="V207" s="14">
        <f>+T207/payroll!F207</f>
        <v>0</v>
      </c>
      <c r="X207" s="15">
        <f>IF(V207&lt;$X$2,T207, +payroll!F207 * $X$2)</f>
        <v>0</v>
      </c>
      <c r="Z207" s="15">
        <f t="shared" si="35"/>
        <v>0</v>
      </c>
      <c r="AB207" s="1" t="e">
        <f t="shared" si="38"/>
        <v>#DIV/0!</v>
      </c>
      <c r="AG207" s="17"/>
    </row>
    <row r="208" spans="1:33" outlineLevel="1">
      <c r="A208" s="1" t="s">
        <v>326</v>
      </c>
      <c r="B208" s="1" t="s">
        <v>327</v>
      </c>
      <c r="D208" s="6">
        <v>0</v>
      </c>
      <c r="E208" s="6">
        <v>0</v>
      </c>
      <c r="F208" s="6">
        <v>0</v>
      </c>
      <c r="G208" s="1">
        <f t="shared" si="36"/>
        <v>0</v>
      </c>
      <c r="I208" s="16">
        <f t="shared" si="37"/>
        <v>0</v>
      </c>
      <c r="J208" s="14">
        <f>+IFR!AD208</f>
        <v>0</v>
      </c>
      <c r="K208" s="12">
        <f t="shared" si="32"/>
        <v>0.95</v>
      </c>
      <c r="L208" s="16">
        <f t="shared" si="33"/>
        <v>0</v>
      </c>
      <c r="M208" s="12">
        <v>1</v>
      </c>
      <c r="N208" s="12">
        <v>1</v>
      </c>
      <c r="P208" s="16">
        <f t="shared" si="34"/>
        <v>0</v>
      </c>
      <c r="R208" s="13">
        <f t="shared" si="31"/>
        <v>0</v>
      </c>
      <c r="T208" s="15">
        <f>+R208*(assessment!$J$273*assessment!$E$3)</f>
        <v>0</v>
      </c>
      <c r="V208" s="14">
        <f>+T208/payroll!F208</f>
        <v>0</v>
      </c>
      <c r="X208" s="15">
        <f>IF(V208&lt;$X$2,T208, +payroll!F208 * $X$2)</f>
        <v>0</v>
      </c>
      <c r="Z208" s="15">
        <f t="shared" si="35"/>
        <v>0</v>
      </c>
      <c r="AB208" s="1" t="e">
        <f t="shared" si="38"/>
        <v>#DIV/0!</v>
      </c>
      <c r="AG208" s="17"/>
    </row>
    <row r="209" spans="1:33" outlineLevel="1">
      <c r="A209" s="1" t="s">
        <v>328</v>
      </c>
      <c r="B209" s="1" t="s">
        <v>329</v>
      </c>
      <c r="D209" s="6">
        <v>0</v>
      </c>
      <c r="E209" s="6">
        <v>0</v>
      </c>
      <c r="F209" s="6">
        <v>0</v>
      </c>
      <c r="G209" s="1">
        <f t="shared" si="36"/>
        <v>0</v>
      </c>
      <c r="I209" s="16">
        <f t="shared" si="37"/>
        <v>0</v>
      </c>
      <c r="J209" s="14">
        <f>+IFR!AD209</f>
        <v>0</v>
      </c>
      <c r="K209" s="12">
        <f t="shared" si="32"/>
        <v>0.95</v>
      </c>
      <c r="L209" s="16">
        <f t="shared" si="33"/>
        <v>0</v>
      </c>
      <c r="M209" s="12">
        <v>1</v>
      </c>
      <c r="N209" s="12">
        <v>1</v>
      </c>
      <c r="P209" s="16">
        <f t="shared" si="34"/>
        <v>0</v>
      </c>
      <c r="R209" s="13">
        <f t="shared" si="31"/>
        <v>0</v>
      </c>
      <c r="T209" s="15">
        <f>+R209*(assessment!$J$273*assessment!$E$3)</f>
        <v>0</v>
      </c>
      <c r="V209" s="14">
        <f>+T209/payroll!F209</f>
        <v>0</v>
      </c>
      <c r="X209" s="15">
        <f>IF(V209&lt;$X$2,T209, +payroll!F209 * $X$2)</f>
        <v>0</v>
      </c>
      <c r="Z209" s="15">
        <f t="shared" si="35"/>
        <v>0</v>
      </c>
      <c r="AB209" s="1" t="e">
        <f t="shared" si="38"/>
        <v>#DIV/0!</v>
      </c>
      <c r="AG209" s="17"/>
    </row>
    <row r="210" spans="1:33" outlineLevel="1">
      <c r="A210" s="1" t="s">
        <v>330</v>
      </c>
      <c r="B210" s="1" t="s">
        <v>331</v>
      </c>
      <c r="D210" s="6">
        <v>0</v>
      </c>
      <c r="E210" s="6">
        <v>1</v>
      </c>
      <c r="F210" s="6">
        <v>2</v>
      </c>
      <c r="G210" s="1">
        <f t="shared" si="36"/>
        <v>3</v>
      </c>
      <c r="I210" s="16">
        <f t="shared" si="37"/>
        <v>1</v>
      </c>
      <c r="J210" s="14">
        <f>+IFR!AD210</f>
        <v>1.3333333333333334E-2</v>
      </c>
      <c r="K210" s="12">
        <f t="shared" si="32"/>
        <v>0.95</v>
      </c>
      <c r="L210" s="16">
        <f t="shared" si="33"/>
        <v>0.95</v>
      </c>
      <c r="M210" s="12">
        <v>1</v>
      </c>
      <c r="N210" s="12">
        <v>1</v>
      </c>
      <c r="P210" s="16">
        <f t="shared" si="34"/>
        <v>0.95</v>
      </c>
      <c r="R210" s="13">
        <f t="shared" si="31"/>
        <v>1.6486043262848283E-4</v>
      </c>
      <c r="T210" s="15">
        <f>+R210*(assessment!$J$273*assessment!$E$3)</f>
        <v>1473.9279633662779</v>
      </c>
      <c r="V210" s="14">
        <f>+T210/payroll!F210</f>
        <v>7.7975962743543085E-4</v>
      </c>
      <c r="X210" s="15">
        <f>IF(V210&lt;$X$2,T210, +payroll!F210 * $X$2)</f>
        <v>1473.9279633662779</v>
      </c>
      <c r="Z210" s="15">
        <f t="shared" si="35"/>
        <v>0</v>
      </c>
      <c r="AB210" s="1">
        <f t="shared" si="38"/>
        <v>1</v>
      </c>
      <c r="AG210" s="17"/>
    </row>
    <row r="211" spans="1:33" outlineLevel="1">
      <c r="A211" s="1" t="s">
        <v>332</v>
      </c>
      <c r="B211" s="1" t="s">
        <v>557</v>
      </c>
      <c r="D211" s="6">
        <v>0</v>
      </c>
      <c r="E211" s="6">
        <v>0</v>
      </c>
      <c r="F211" s="6">
        <v>0</v>
      </c>
      <c r="G211" s="1">
        <f t="shared" si="36"/>
        <v>0</v>
      </c>
      <c r="I211" s="16">
        <f t="shared" si="37"/>
        <v>0</v>
      </c>
      <c r="J211" s="14">
        <f>+IFR!AD211</f>
        <v>0</v>
      </c>
      <c r="K211" s="12">
        <f t="shared" si="32"/>
        <v>0.95</v>
      </c>
      <c r="L211" s="16">
        <f t="shared" si="33"/>
        <v>0</v>
      </c>
      <c r="M211" s="12">
        <v>1</v>
      </c>
      <c r="N211" s="12">
        <v>1</v>
      </c>
      <c r="P211" s="16">
        <f t="shared" si="34"/>
        <v>0</v>
      </c>
      <c r="R211" s="13">
        <f t="shared" si="31"/>
        <v>0</v>
      </c>
      <c r="T211" s="15">
        <f>+R211*(assessment!$J$273*assessment!$E$3)</f>
        <v>0</v>
      </c>
      <c r="V211" s="14">
        <f>+T211/payroll!F211</f>
        <v>0</v>
      </c>
      <c r="X211" s="15">
        <f>IF(V211&lt;$X$2,T211, +payroll!F211 * $X$2)</f>
        <v>0</v>
      </c>
      <c r="Z211" s="15">
        <f t="shared" si="35"/>
        <v>0</v>
      </c>
      <c r="AB211" s="1" t="e">
        <f t="shared" si="38"/>
        <v>#DIV/0!</v>
      </c>
      <c r="AG211" s="17"/>
    </row>
    <row r="212" spans="1:33" outlineLevel="1">
      <c r="A212" s="1" t="s">
        <v>334</v>
      </c>
      <c r="B212" s="1" t="s">
        <v>335</v>
      </c>
      <c r="D212" s="6">
        <v>0</v>
      </c>
      <c r="E212" s="6">
        <v>0</v>
      </c>
      <c r="F212" s="6">
        <v>0</v>
      </c>
      <c r="G212" s="1">
        <f t="shared" si="36"/>
        <v>0</v>
      </c>
      <c r="I212" s="16">
        <f t="shared" si="37"/>
        <v>0</v>
      </c>
      <c r="J212" s="14">
        <f>+IFR!AD212</f>
        <v>0</v>
      </c>
      <c r="K212" s="12">
        <f t="shared" si="32"/>
        <v>0.95</v>
      </c>
      <c r="L212" s="16">
        <f t="shared" si="33"/>
        <v>0</v>
      </c>
      <c r="M212" s="12">
        <v>1</v>
      </c>
      <c r="N212" s="12">
        <v>1</v>
      </c>
      <c r="P212" s="16">
        <f t="shared" si="34"/>
        <v>0</v>
      </c>
      <c r="R212" s="13">
        <f t="shared" si="31"/>
        <v>0</v>
      </c>
      <c r="T212" s="15">
        <f>+R212*(assessment!$J$273*assessment!$E$3)</f>
        <v>0</v>
      </c>
      <c r="V212" s="14">
        <f>+T212/payroll!F212</f>
        <v>0</v>
      </c>
      <c r="X212" s="15">
        <f>IF(V212&lt;$X$2,T212, +payroll!F212 * $X$2)</f>
        <v>0</v>
      </c>
      <c r="Z212" s="15">
        <f t="shared" si="35"/>
        <v>0</v>
      </c>
      <c r="AB212" s="1" t="e">
        <f t="shared" si="38"/>
        <v>#DIV/0!</v>
      </c>
      <c r="AG212" s="17"/>
    </row>
    <row r="213" spans="1:33" outlineLevel="1">
      <c r="A213" s="1" t="s">
        <v>336</v>
      </c>
      <c r="B213" s="1" t="s">
        <v>337</v>
      </c>
      <c r="D213" s="6">
        <v>1</v>
      </c>
      <c r="E213" s="6">
        <v>4</v>
      </c>
      <c r="F213" s="6">
        <v>1</v>
      </c>
      <c r="G213" s="1">
        <f t="shared" si="36"/>
        <v>6</v>
      </c>
      <c r="I213" s="16">
        <f t="shared" si="37"/>
        <v>2</v>
      </c>
      <c r="J213" s="14">
        <f>+IFR!AD213</f>
        <v>1.7758579815643782E-2</v>
      </c>
      <c r="K213" s="12">
        <f t="shared" si="32"/>
        <v>0.95</v>
      </c>
      <c r="L213" s="16">
        <f t="shared" si="33"/>
        <v>1.9</v>
      </c>
      <c r="M213" s="12">
        <v>1</v>
      </c>
      <c r="N213" s="12">
        <v>1</v>
      </c>
      <c r="P213" s="16">
        <f t="shared" si="34"/>
        <v>1.9</v>
      </c>
      <c r="R213" s="13">
        <f t="shared" si="31"/>
        <v>3.2972086525696567E-4</v>
      </c>
      <c r="T213" s="15">
        <f>+R213*(assessment!$J$273*assessment!$E$3)</f>
        <v>2947.8559267325559</v>
      </c>
      <c r="V213" s="14">
        <f>+T213/payroll!F213</f>
        <v>4.994383825083433E-4</v>
      </c>
      <c r="X213" s="15">
        <f>IF(V213&lt;$X$2,T213, +payroll!F213 * $X$2)</f>
        <v>2947.8559267325559</v>
      </c>
      <c r="Z213" s="15">
        <f t="shared" si="35"/>
        <v>0</v>
      </c>
      <c r="AB213" s="1">
        <f t="shared" si="38"/>
        <v>1</v>
      </c>
      <c r="AG213" s="17"/>
    </row>
    <row r="214" spans="1:33" outlineLevel="1">
      <c r="A214" s="1" t="s">
        <v>474</v>
      </c>
      <c r="B214" s="1" t="s">
        <v>341</v>
      </c>
      <c r="D214" s="6">
        <v>0</v>
      </c>
      <c r="E214" s="6">
        <v>0</v>
      </c>
      <c r="F214" s="6">
        <v>0</v>
      </c>
      <c r="G214" s="1">
        <f t="shared" si="36"/>
        <v>0</v>
      </c>
      <c r="I214" s="16">
        <f t="shared" si="37"/>
        <v>0</v>
      </c>
      <c r="J214" s="14">
        <f>+IFR!AD214</f>
        <v>0</v>
      </c>
      <c r="K214" s="12">
        <f t="shared" si="32"/>
        <v>0.95</v>
      </c>
      <c r="L214" s="16">
        <f t="shared" si="33"/>
        <v>0</v>
      </c>
      <c r="M214" s="12">
        <v>1</v>
      </c>
      <c r="N214" s="12">
        <v>1</v>
      </c>
      <c r="P214" s="16">
        <f t="shared" si="34"/>
        <v>0</v>
      </c>
      <c r="R214" s="13">
        <f t="shared" si="31"/>
        <v>0</v>
      </c>
      <c r="T214" s="15">
        <f>+R214*(assessment!$J$273*assessment!$E$3)</f>
        <v>0</v>
      </c>
      <c r="V214" s="14">
        <f>+T214/payroll!F214</f>
        <v>0</v>
      </c>
      <c r="X214" s="15">
        <f>IF(V214&lt;$X$2,T214, +payroll!F214 * $X$2)</f>
        <v>0</v>
      </c>
      <c r="Z214" s="15">
        <f t="shared" si="35"/>
        <v>0</v>
      </c>
      <c r="AB214" s="1" t="e">
        <f t="shared" si="38"/>
        <v>#DIV/0!</v>
      </c>
      <c r="AG214" s="17"/>
    </row>
    <row r="215" spans="1:33" outlineLevel="1">
      <c r="A215" s="1" t="s">
        <v>475</v>
      </c>
      <c r="B215" s="1" t="s">
        <v>342</v>
      </c>
      <c r="D215" s="6">
        <v>0</v>
      </c>
      <c r="E215" s="6">
        <v>0</v>
      </c>
      <c r="F215" s="6">
        <v>0</v>
      </c>
      <c r="G215" s="1">
        <f t="shared" si="36"/>
        <v>0</v>
      </c>
      <c r="I215" s="16">
        <f t="shared" si="37"/>
        <v>0</v>
      </c>
      <c r="J215" s="14">
        <f>+IFR!AD215</f>
        <v>0</v>
      </c>
      <c r="K215" s="12">
        <f t="shared" si="32"/>
        <v>0.95</v>
      </c>
      <c r="L215" s="16">
        <f t="shared" si="33"/>
        <v>0</v>
      </c>
      <c r="M215" s="12">
        <v>1</v>
      </c>
      <c r="N215" s="12">
        <v>1</v>
      </c>
      <c r="P215" s="16">
        <f t="shared" si="34"/>
        <v>0</v>
      </c>
      <c r="R215" s="13">
        <f t="shared" si="31"/>
        <v>0</v>
      </c>
      <c r="T215" s="15">
        <f>+R215*(assessment!$J$273*assessment!$E$3)</f>
        <v>0</v>
      </c>
      <c r="V215" s="14">
        <f>+T215/payroll!F215</f>
        <v>0</v>
      </c>
      <c r="X215" s="15">
        <f>IF(V215&lt;$X$2,T215, +payroll!F215 * $X$2)</f>
        <v>0</v>
      </c>
      <c r="Z215" s="15">
        <f t="shared" si="35"/>
        <v>0</v>
      </c>
      <c r="AB215" s="1" t="e">
        <f t="shared" si="38"/>
        <v>#DIV/0!</v>
      </c>
      <c r="AG215" s="17"/>
    </row>
    <row r="216" spans="1:33" outlineLevel="1">
      <c r="A216" s="1" t="s">
        <v>476</v>
      </c>
      <c r="B216" s="1" t="s">
        <v>338</v>
      </c>
      <c r="D216" s="6">
        <v>0</v>
      </c>
      <c r="E216" s="6">
        <v>0</v>
      </c>
      <c r="F216" s="6">
        <v>0</v>
      </c>
      <c r="G216" s="1">
        <f t="shared" si="36"/>
        <v>0</v>
      </c>
      <c r="I216" s="16">
        <f t="shared" si="37"/>
        <v>0</v>
      </c>
      <c r="J216" s="14">
        <f>+IFR!AD216</f>
        <v>0</v>
      </c>
      <c r="K216" s="12">
        <f t="shared" si="32"/>
        <v>0.95</v>
      </c>
      <c r="L216" s="16">
        <f t="shared" si="33"/>
        <v>0</v>
      </c>
      <c r="M216" s="12">
        <v>1</v>
      </c>
      <c r="N216" s="12">
        <v>1</v>
      </c>
      <c r="P216" s="16">
        <f t="shared" si="34"/>
        <v>0</v>
      </c>
      <c r="R216" s="13">
        <f t="shared" si="31"/>
        <v>0</v>
      </c>
      <c r="T216" s="15">
        <f>+R216*(assessment!$J$273*assessment!$E$3)</f>
        <v>0</v>
      </c>
      <c r="V216" s="14">
        <f>+T216/payroll!F216</f>
        <v>0</v>
      </c>
      <c r="X216" s="15">
        <f>IF(V216&lt;$X$2,T216, +payroll!F216 * $X$2)</f>
        <v>0</v>
      </c>
      <c r="Z216" s="15">
        <f t="shared" si="35"/>
        <v>0</v>
      </c>
      <c r="AB216" s="1" t="e">
        <f t="shared" si="38"/>
        <v>#DIV/0!</v>
      </c>
      <c r="AG216" s="17"/>
    </row>
    <row r="217" spans="1:33" outlineLevel="1">
      <c r="A217" s="1" t="s">
        <v>340</v>
      </c>
      <c r="B217" s="1" t="s">
        <v>339</v>
      </c>
      <c r="D217" s="6">
        <v>0</v>
      </c>
      <c r="E217" s="6">
        <v>0</v>
      </c>
      <c r="F217" s="6">
        <v>0</v>
      </c>
      <c r="G217" s="1">
        <f t="shared" si="36"/>
        <v>0</v>
      </c>
      <c r="I217" s="16">
        <f t="shared" si="37"/>
        <v>0</v>
      </c>
      <c r="J217" s="14">
        <f>+IFR!AD217</f>
        <v>0</v>
      </c>
      <c r="K217" s="12">
        <f t="shared" si="32"/>
        <v>0.95</v>
      </c>
      <c r="L217" s="16">
        <f t="shared" si="33"/>
        <v>0</v>
      </c>
      <c r="M217" s="12">
        <v>1</v>
      </c>
      <c r="N217" s="12">
        <v>1</v>
      </c>
      <c r="P217" s="16">
        <f t="shared" si="34"/>
        <v>0</v>
      </c>
      <c r="R217" s="13">
        <f t="shared" si="31"/>
        <v>0</v>
      </c>
      <c r="T217" s="15">
        <f>+R217*(assessment!$J$273*assessment!$E$3)</f>
        <v>0</v>
      </c>
      <c r="V217" s="14">
        <f>+T217/payroll!F217</f>
        <v>0</v>
      </c>
      <c r="X217" s="15">
        <f>IF(V217&lt;$X$2,T217, +payroll!F217 * $X$2)</f>
        <v>0</v>
      </c>
      <c r="Z217" s="15">
        <f t="shared" si="35"/>
        <v>0</v>
      </c>
      <c r="AB217" s="1" t="e">
        <f t="shared" si="38"/>
        <v>#DIV/0!</v>
      </c>
      <c r="AG217" s="17"/>
    </row>
    <row r="218" spans="1:33" outlineLevel="1">
      <c r="A218" s="1" t="s">
        <v>343</v>
      </c>
      <c r="B218" s="1" t="s">
        <v>344</v>
      </c>
      <c r="D218" s="6">
        <v>0</v>
      </c>
      <c r="E218" s="6">
        <v>1</v>
      </c>
      <c r="F218" s="6">
        <v>0</v>
      </c>
      <c r="G218" s="1">
        <f t="shared" si="36"/>
        <v>1</v>
      </c>
      <c r="I218" s="16">
        <f t="shared" si="37"/>
        <v>0.33333333333333331</v>
      </c>
      <c r="J218" s="14">
        <f>+IFR!AD218</f>
        <v>3.3333333333333335E-3</v>
      </c>
      <c r="K218" s="12">
        <f t="shared" si="32"/>
        <v>0.95</v>
      </c>
      <c r="L218" s="16">
        <f t="shared" si="33"/>
        <v>0.31666666666666665</v>
      </c>
      <c r="M218" s="12">
        <v>1</v>
      </c>
      <c r="N218" s="12">
        <v>1</v>
      </c>
      <c r="P218" s="16">
        <f t="shared" si="34"/>
        <v>0.31666666666666665</v>
      </c>
      <c r="R218" s="13">
        <f t="shared" si="31"/>
        <v>5.4953477542827609E-5</v>
      </c>
      <c r="T218" s="15">
        <f>+R218*(assessment!$J$273*assessment!$E$3)</f>
        <v>491.30932112209263</v>
      </c>
      <c r="V218" s="14">
        <f>+T218/payroll!F218</f>
        <v>1.630173902180734E-4</v>
      </c>
      <c r="X218" s="15">
        <f>IF(V218&lt;$X$2,T218, +payroll!F218 * $X$2)</f>
        <v>491.30932112209263</v>
      </c>
      <c r="Z218" s="15">
        <f t="shared" si="35"/>
        <v>0</v>
      </c>
      <c r="AB218" s="1">
        <f t="shared" si="38"/>
        <v>1</v>
      </c>
      <c r="AG218" s="17"/>
    </row>
    <row r="219" spans="1:33" outlineLevel="1">
      <c r="A219" s="1" t="s">
        <v>345</v>
      </c>
      <c r="B219" s="1" t="s">
        <v>346</v>
      </c>
      <c r="D219" s="6">
        <v>0</v>
      </c>
      <c r="E219" s="6">
        <v>0</v>
      </c>
      <c r="F219" s="6">
        <v>0</v>
      </c>
      <c r="G219" s="1">
        <f t="shared" si="36"/>
        <v>0</v>
      </c>
      <c r="I219" s="16">
        <f t="shared" si="37"/>
        <v>0</v>
      </c>
      <c r="J219" s="14">
        <f>+IFR!AD219</f>
        <v>0</v>
      </c>
      <c r="K219" s="12">
        <f t="shared" si="32"/>
        <v>0.95</v>
      </c>
      <c r="L219" s="16">
        <f t="shared" si="33"/>
        <v>0</v>
      </c>
      <c r="M219" s="12">
        <v>1</v>
      </c>
      <c r="N219" s="12">
        <v>1</v>
      </c>
      <c r="P219" s="16">
        <f t="shared" si="34"/>
        <v>0</v>
      </c>
      <c r="R219" s="13">
        <f t="shared" si="31"/>
        <v>0</v>
      </c>
      <c r="T219" s="15">
        <f>+R219*(assessment!$J$273*assessment!$E$3)</f>
        <v>0</v>
      </c>
      <c r="V219" s="14">
        <f>+T219/payroll!F219</f>
        <v>0</v>
      </c>
      <c r="X219" s="15">
        <f>IF(V219&lt;$X$2,T219, +payroll!F219 * $X$2)</f>
        <v>0</v>
      </c>
      <c r="Z219" s="15">
        <f t="shared" si="35"/>
        <v>0</v>
      </c>
      <c r="AB219" s="1" t="e">
        <f t="shared" si="38"/>
        <v>#DIV/0!</v>
      </c>
      <c r="AG219" s="17"/>
    </row>
    <row r="220" spans="1:33" outlineLevel="1">
      <c r="A220" s="1" t="s">
        <v>347</v>
      </c>
      <c r="B220" s="1" t="s">
        <v>348</v>
      </c>
      <c r="D220" s="6">
        <v>0</v>
      </c>
      <c r="E220" s="6">
        <v>0</v>
      </c>
      <c r="F220" s="6">
        <v>0</v>
      </c>
      <c r="G220" s="1">
        <f t="shared" si="36"/>
        <v>0</v>
      </c>
      <c r="I220" s="16">
        <f t="shared" si="37"/>
        <v>0</v>
      </c>
      <c r="J220" s="14">
        <f>+IFR!AD220</f>
        <v>0</v>
      </c>
      <c r="K220" s="12">
        <f t="shared" si="32"/>
        <v>0.95</v>
      </c>
      <c r="L220" s="16">
        <f t="shared" si="33"/>
        <v>0</v>
      </c>
      <c r="M220" s="12">
        <v>1</v>
      </c>
      <c r="N220" s="12">
        <v>1</v>
      </c>
      <c r="P220" s="16">
        <f t="shared" si="34"/>
        <v>0</v>
      </c>
      <c r="R220" s="13">
        <f t="shared" si="31"/>
        <v>0</v>
      </c>
      <c r="T220" s="15">
        <f>+R220*(assessment!$J$273*assessment!$E$3)</f>
        <v>0</v>
      </c>
      <c r="V220" s="14">
        <f>+T220/payroll!F220</f>
        <v>0</v>
      </c>
      <c r="X220" s="15">
        <f>IF(V220&lt;$X$2,T220, +payroll!F220 * $X$2)</f>
        <v>0</v>
      </c>
      <c r="Z220" s="15">
        <f t="shared" si="35"/>
        <v>0</v>
      </c>
      <c r="AB220" s="1" t="e">
        <f t="shared" si="38"/>
        <v>#DIV/0!</v>
      </c>
      <c r="AG220" s="17"/>
    </row>
    <row r="221" spans="1:33" outlineLevel="1">
      <c r="A221" s="1" t="s">
        <v>349</v>
      </c>
      <c r="B221" s="1" t="s">
        <v>350</v>
      </c>
      <c r="D221" s="6">
        <v>0</v>
      </c>
      <c r="E221" s="6">
        <v>1</v>
      </c>
      <c r="F221" s="6">
        <v>0</v>
      </c>
      <c r="G221" s="1">
        <f t="shared" si="36"/>
        <v>1</v>
      </c>
      <c r="I221" s="16">
        <f t="shared" si="37"/>
        <v>0.33333333333333331</v>
      </c>
      <c r="J221" s="14">
        <f>+IFR!AD221</f>
        <v>3.3333333333333335E-3</v>
      </c>
      <c r="K221" s="12">
        <f t="shared" si="32"/>
        <v>0.95</v>
      </c>
      <c r="L221" s="16">
        <f t="shared" si="33"/>
        <v>0.31666666666666665</v>
      </c>
      <c r="M221" s="12">
        <v>1</v>
      </c>
      <c r="N221" s="12">
        <v>1</v>
      </c>
      <c r="P221" s="16">
        <f t="shared" si="34"/>
        <v>0.31666666666666665</v>
      </c>
      <c r="R221" s="13">
        <f t="shared" si="31"/>
        <v>5.4953477542827609E-5</v>
      </c>
      <c r="T221" s="15">
        <f>+R221*(assessment!$J$273*assessment!$E$3)</f>
        <v>491.30932112209263</v>
      </c>
      <c r="V221" s="14">
        <f>+T221/payroll!F221</f>
        <v>1.5320444342896441E-4</v>
      </c>
      <c r="X221" s="15">
        <f>IF(V221&lt;$X$2,T221, +payroll!F221 * $X$2)</f>
        <v>491.30932112209263</v>
      </c>
      <c r="Z221" s="15">
        <f t="shared" si="35"/>
        <v>0</v>
      </c>
      <c r="AB221" s="1">
        <f t="shared" si="38"/>
        <v>1</v>
      </c>
      <c r="AG221" s="17"/>
    </row>
    <row r="222" spans="1:33" outlineLevel="1">
      <c r="A222" s="1" t="s">
        <v>351</v>
      </c>
      <c r="B222" s="1" t="s">
        <v>352</v>
      </c>
      <c r="D222" s="6">
        <v>0</v>
      </c>
      <c r="E222" s="6">
        <v>0</v>
      </c>
      <c r="F222" s="6">
        <v>0</v>
      </c>
      <c r="G222" s="1">
        <f t="shared" si="36"/>
        <v>0</v>
      </c>
      <c r="I222" s="16">
        <f t="shared" si="37"/>
        <v>0</v>
      </c>
      <c r="J222" s="14">
        <f>+IFR!AD222</f>
        <v>0</v>
      </c>
      <c r="K222" s="12">
        <f t="shared" si="32"/>
        <v>0.95</v>
      </c>
      <c r="L222" s="16">
        <f t="shared" si="33"/>
        <v>0</v>
      </c>
      <c r="M222" s="12">
        <v>1</v>
      </c>
      <c r="N222" s="12">
        <v>1</v>
      </c>
      <c r="P222" s="16">
        <f t="shared" si="34"/>
        <v>0</v>
      </c>
      <c r="R222" s="13">
        <f t="shared" si="31"/>
        <v>0</v>
      </c>
      <c r="T222" s="15">
        <f>+R222*(assessment!$J$273*assessment!$E$3)</f>
        <v>0</v>
      </c>
      <c r="V222" s="14">
        <f>+T222/payroll!F222</f>
        <v>0</v>
      </c>
      <c r="X222" s="15">
        <f>IF(V222&lt;$X$2,T222, +payroll!F222 * $X$2)</f>
        <v>0</v>
      </c>
      <c r="Z222" s="15">
        <f t="shared" si="35"/>
        <v>0</v>
      </c>
      <c r="AB222" s="1" t="e">
        <f t="shared" si="38"/>
        <v>#DIV/0!</v>
      </c>
      <c r="AG222" s="17"/>
    </row>
    <row r="223" spans="1:33" outlineLevel="1">
      <c r="A223" s="1" t="s">
        <v>353</v>
      </c>
      <c r="B223" s="1" t="s">
        <v>354</v>
      </c>
      <c r="D223" s="6">
        <v>0</v>
      </c>
      <c r="E223" s="6">
        <v>0</v>
      </c>
      <c r="F223" s="6">
        <v>0</v>
      </c>
      <c r="G223" s="1">
        <f t="shared" si="36"/>
        <v>0</v>
      </c>
      <c r="I223" s="16">
        <f t="shared" si="37"/>
        <v>0</v>
      </c>
      <c r="J223" s="14">
        <f>+IFR!AD223</f>
        <v>0</v>
      </c>
      <c r="K223" s="12">
        <f t="shared" si="32"/>
        <v>0.95</v>
      </c>
      <c r="L223" s="16">
        <f t="shared" si="33"/>
        <v>0</v>
      </c>
      <c r="M223" s="12">
        <v>1</v>
      </c>
      <c r="N223" s="12">
        <v>1</v>
      </c>
      <c r="P223" s="16">
        <f t="shared" si="34"/>
        <v>0</v>
      </c>
      <c r="R223" s="13">
        <f t="shared" si="31"/>
        <v>0</v>
      </c>
      <c r="T223" s="15">
        <f>+R223*(assessment!$J$273*assessment!$E$3)</f>
        <v>0</v>
      </c>
      <c r="V223" s="14">
        <f>+T223/payroll!F223</f>
        <v>0</v>
      </c>
      <c r="X223" s="15">
        <f>IF(V223&lt;$X$2,T223, +payroll!F223 * $X$2)</f>
        <v>0</v>
      </c>
      <c r="Z223" s="15">
        <f t="shared" si="35"/>
        <v>0</v>
      </c>
      <c r="AB223" s="1" t="e">
        <f t="shared" si="38"/>
        <v>#DIV/0!</v>
      </c>
      <c r="AG223" s="17"/>
    </row>
    <row r="224" spans="1:33" outlineLevel="1">
      <c r="A224" s="1" t="s">
        <v>355</v>
      </c>
      <c r="B224" s="1" t="s">
        <v>356</v>
      </c>
      <c r="D224" s="6">
        <v>1</v>
      </c>
      <c r="E224" s="6">
        <v>0</v>
      </c>
      <c r="F224" s="6">
        <v>0</v>
      </c>
      <c r="G224" s="1">
        <f t="shared" si="36"/>
        <v>1</v>
      </c>
      <c r="I224" s="16">
        <f t="shared" si="37"/>
        <v>0.33333333333333331</v>
      </c>
      <c r="J224" s="14">
        <f>+IFR!AD224</f>
        <v>1.6666666666666668E-3</v>
      </c>
      <c r="K224" s="12">
        <f t="shared" si="32"/>
        <v>0.95</v>
      </c>
      <c r="L224" s="16">
        <f t="shared" si="33"/>
        <v>0.31666666666666665</v>
      </c>
      <c r="M224" s="12">
        <v>1</v>
      </c>
      <c r="N224" s="12">
        <v>1</v>
      </c>
      <c r="P224" s="16">
        <f t="shared" si="34"/>
        <v>0.31666666666666665</v>
      </c>
      <c r="R224" s="13">
        <f t="shared" si="31"/>
        <v>5.4953477542827609E-5</v>
      </c>
      <c r="T224" s="15">
        <f>+R224*(assessment!$J$273*assessment!$E$3)</f>
        <v>491.30932112209263</v>
      </c>
      <c r="V224" s="14">
        <f>+T224/payroll!F224</f>
        <v>4.6256537750381533E-4</v>
      </c>
      <c r="X224" s="15">
        <f>IF(V224&lt;$X$2,T224, +payroll!F224 * $X$2)</f>
        <v>491.30932112209263</v>
      </c>
      <c r="Z224" s="15">
        <f t="shared" si="35"/>
        <v>0</v>
      </c>
      <c r="AB224" s="1">
        <f t="shared" si="38"/>
        <v>1</v>
      </c>
      <c r="AG224" s="17"/>
    </row>
    <row r="225" spans="1:33" outlineLevel="1">
      <c r="A225" s="1" t="s">
        <v>357</v>
      </c>
      <c r="B225" s="1" t="s">
        <v>358</v>
      </c>
      <c r="D225" s="6">
        <v>0</v>
      </c>
      <c r="E225" s="6">
        <v>0</v>
      </c>
      <c r="F225" s="6">
        <v>0</v>
      </c>
      <c r="G225" s="1">
        <f t="shared" si="36"/>
        <v>0</v>
      </c>
      <c r="I225" s="16">
        <f t="shared" si="37"/>
        <v>0</v>
      </c>
      <c r="J225" s="14">
        <f>+IFR!AD225</f>
        <v>0</v>
      </c>
      <c r="K225" s="12">
        <f t="shared" si="32"/>
        <v>0.95</v>
      </c>
      <c r="L225" s="16">
        <f t="shared" si="33"/>
        <v>0</v>
      </c>
      <c r="M225" s="12">
        <v>1</v>
      </c>
      <c r="N225" s="12">
        <v>1</v>
      </c>
      <c r="P225" s="16">
        <f t="shared" si="34"/>
        <v>0</v>
      </c>
      <c r="R225" s="13">
        <f t="shared" si="31"/>
        <v>0</v>
      </c>
      <c r="T225" s="15">
        <f>+R225*(assessment!$J$273*assessment!$E$3)</f>
        <v>0</v>
      </c>
      <c r="V225" s="14">
        <f>+T225/payroll!F225</f>
        <v>0</v>
      </c>
      <c r="X225" s="15">
        <f>IF(V225&lt;$X$2,T225, +payroll!F225 * $X$2)</f>
        <v>0</v>
      </c>
      <c r="Z225" s="15">
        <f t="shared" si="35"/>
        <v>0</v>
      </c>
      <c r="AB225" s="1" t="e">
        <f t="shared" si="38"/>
        <v>#DIV/0!</v>
      </c>
      <c r="AG225" s="17"/>
    </row>
    <row r="226" spans="1:33" outlineLevel="1">
      <c r="A226" s="1" t="s">
        <v>359</v>
      </c>
      <c r="B226" s="1" t="s">
        <v>360</v>
      </c>
      <c r="D226" s="6">
        <v>0</v>
      </c>
      <c r="E226" s="6">
        <v>0</v>
      </c>
      <c r="F226" s="6">
        <v>0</v>
      </c>
      <c r="G226" s="1">
        <f t="shared" si="36"/>
        <v>0</v>
      </c>
      <c r="I226" s="16">
        <f t="shared" si="37"/>
        <v>0</v>
      </c>
      <c r="J226" s="14">
        <f>+IFR!AD226</f>
        <v>0</v>
      </c>
      <c r="K226" s="12">
        <f t="shared" si="32"/>
        <v>0.95</v>
      </c>
      <c r="L226" s="16">
        <f t="shared" si="33"/>
        <v>0</v>
      </c>
      <c r="M226" s="12">
        <v>1</v>
      </c>
      <c r="N226" s="12">
        <v>1</v>
      </c>
      <c r="P226" s="16">
        <f t="shared" si="34"/>
        <v>0</v>
      </c>
      <c r="R226" s="13">
        <f t="shared" si="31"/>
        <v>0</v>
      </c>
      <c r="T226" s="15">
        <f>+R226*(assessment!$J$273*assessment!$E$3)</f>
        <v>0</v>
      </c>
      <c r="V226" s="14">
        <f>+T226/payroll!F226</f>
        <v>0</v>
      </c>
      <c r="X226" s="15">
        <f>IF(V226&lt;$X$2,T226, +payroll!F226 * $X$2)</f>
        <v>0</v>
      </c>
      <c r="Z226" s="15">
        <f t="shared" si="35"/>
        <v>0</v>
      </c>
      <c r="AB226" s="1" t="e">
        <f t="shared" si="38"/>
        <v>#DIV/0!</v>
      </c>
      <c r="AG226" s="17"/>
    </row>
    <row r="227" spans="1:33" outlineLevel="1">
      <c r="A227" s="1" t="s">
        <v>361</v>
      </c>
      <c r="B227" s="1" t="s">
        <v>362</v>
      </c>
      <c r="D227" s="6">
        <v>2</v>
      </c>
      <c r="E227" s="6">
        <v>0</v>
      </c>
      <c r="F227" s="6">
        <v>0</v>
      </c>
      <c r="G227" s="1">
        <f t="shared" si="36"/>
        <v>2</v>
      </c>
      <c r="I227" s="16">
        <f t="shared" si="37"/>
        <v>0.66666666666666663</v>
      </c>
      <c r="J227" s="14">
        <f>+IFR!AD227</f>
        <v>2.2988505747126436E-3</v>
      </c>
      <c r="K227" s="12">
        <f t="shared" si="32"/>
        <v>0.95</v>
      </c>
      <c r="L227" s="16">
        <f t="shared" si="33"/>
        <v>0.6333333333333333</v>
      </c>
      <c r="M227" s="12">
        <v>1</v>
      </c>
      <c r="N227" s="12">
        <v>1</v>
      </c>
      <c r="P227" s="16">
        <f t="shared" si="34"/>
        <v>0.6333333333333333</v>
      </c>
      <c r="R227" s="13">
        <f t="shared" si="31"/>
        <v>1.0990695508565522E-4</v>
      </c>
      <c r="T227" s="15">
        <f>+R227*(assessment!$J$273*assessment!$E$3)</f>
        <v>982.61864224418525</v>
      </c>
      <c r="V227" s="14">
        <f>+T227/payroll!F227</f>
        <v>1.504500567342104E-4</v>
      </c>
      <c r="X227" s="15">
        <f>IF(V227&lt;$X$2,T227, +payroll!F227 * $X$2)</f>
        <v>982.61864224418525</v>
      </c>
      <c r="Z227" s="15">
        <f t="shared" si="35"/>
        <v>0</v>
      </c>
      <c r="AB227" s="1">
        <f t="shared" si="38"/>
        <v>1</v>
      </c>
      <c r="AG227" s="17"/>
    </row>
    <row r="228" spans="1:33" outlineLevel="1">
      <c r="A228" s="1" t="s">
        <v>363</v>
      </c>
      <c r="B228" s="1" t="s">
        <v>364</v>
      </c>
      <c r="D228" s="6">
        <v>1</v>
      </c>
      <c r="E228" s="6">
        <v>0</v>
      </c>
      <c r="F228" s="6">
        <v>0</v>
      </c>
      <c r="G228" s="1">
        <f t="shared" si="36"/>
        <v>1</v>
      </c>
      <c r="I228" s="16">
        <f t="shared" si="37"/>
        <v>0.33333333333333331</v>
      </c>
      <c r="J228" s="14">
        <f>+IFR!AD228</f>
        <v>1.6666666666666668E-3</v>
      </c>
      <c r="K228" s="12">
        <f t="shared" si="32"/>
        <v>0.95</v>
      </c>
      <c r="L228" s="16">
        <f t="shared" si="33"/>
        <v>0.31666666666666665</v>
      </c>
      <c r="M228" s="12">
        <v>1</v>
      </c>
      <c r="N228" s="12">
        <v>1</v>
      </c>
      <c r="P228" s="16">
        <f t="shared" si="34"/>
        <v>0.31666666666666665</v>
      </c>
      <c r="R228" s="13">
        <f t="shared" si="31"/>
        <v>5.4953477542827609E-5</v>
      </c>
      <c r="T228" s="15">
        <f>+R228*(assessment!$J$273*assessment!$E$3)</f>
        <v>491.30932112209263</v>
      </c>
      <c r="V228" s="14">
        <f>+T228/payroll!F228</f>
        <v>4.8645205117813406E-4</v>
      </c>
      <c r="X228" s="15">
        <f>IF(V228&lt;$X$2,T228, +payroll!F228 * $X$2)</f>
        <v>491.30932112209263</v>
      </c>
      <c r="Z228" s="15">
        <f t="shared" si="35"/>
        <v>0</v>
      </c>
      <c r="AB228" s="1">
        <f t="shared" si="38"/>
        <v>1</v>
      </c>
      <c r="AG228" s="17"/>
    </row>
    <row r="229" spans="1:33" outlineLevel="1">
      <c r="A229" s="1" t="s">
        <v>365</v>
      </c>
      <c r="B229" s="1" t="s">
        <v>366</v>
      </c>
      <c r="D229" s="6">
        <v>0</v>
      </c>
      <c r="E229" s="6">
        <v>0</v>
      </c>
      <c r="F229" s="6">
        <v>0</v>
      </c>
      <c r="G229" s="1">
        <f t="shared" si="36"/>
        <v>0</v>
      </c>
      <c r="I229" s="16">
        <f t="shared" si="37"/>
        <v>0</v>
      </c>
      <c r="J229" s="14">
        <f>+IFR!AD229</f>
        <v>0</v>
      </c>
      <c r="K229" s="12">
        <f t="shared" si="32"/>
        <v>0.95</v>
      </c>
      <c r="L229" s="16">
        <f t="shared" si="33"/>
        <v>0</v>
      </c>
      <c r="M229" s="12">
        <v>1</v>
      </c>
      <c r="N229" s="12">
        <v>1</v>
      </c>
      <c r="P229" s="16">
        <f t="shared" si="34"/>
        <v>0</v>
      </c>
      <c r="R229" s="13">
        <f t="shared" si="31"/>
        <v>0</v>
      </c>
      <c r="T229" s="15">
        <f>+R229*(assessment!$J$273*assessment!$E$3)</f>
        <v>0</v>
      </c>
      <c r="V229" s="14">
        <f>+T229/payroll!F229</f>
        <v>0</v>
      </c>
      <c r="X229" s="15">
        <f>IF(V229&lt;$X$2,T229, +payroll!F229 * $X$2)</f>
        <v>0</v>
      </c>
      <c r="Z229" s="15">
        <f t="shared" si="35"/>
        <v>0</v>
      </c>
      <c r="AB229" s="1" t="e">
        <f t="shared" si="38"/>
        <v>#DIV/0!</v>
      </c>
      <c r="AG229" s="17"/>
    </row>
    <row r="230" spans="1:33" outlineLevel="1">
      <c r="A230" s="1" t="s">
        <v>367</v>
      </c>
      <c r="B230" s="1" t="s">
        <v>368</v>
      </c>
      <c r="D230" s="6">
        <v>0</v>
      </c>
      <c r="E230" s="6">
        <v>0</v>
      </c>
      <c r="F230" s="6">
        <v>0</v>
      </c>
      <c r="G230" s="1">
        <f t="shared" si="36"/>
        <v>0</v>
      </c>
      <c r="I230" s="16">
        <f t="shared" si="37"/>
        <v>0</v>
      </c>
      <c r="J230" s="14">
        <f>+IFR!AD230</f>
        <v>0</v>
      </c>
      <c r="K230" s="12">
        <f t="shared" si="32"/>
        <v>0.95</v>
      </c>
      <c r="L230" s="16">
        <f t="shared" si="33"/>
        <v>0</v>
      </c>
      <c r="M230" s="12">
        <v>1</v>
      </c>
      <c r="N230" s="12">
        <v>1</v>
      </c>
      <c r="P230" s="16">
        <f t="shared" si="34"/>
        <v>0</v>
      </c>
      <c r="R230" s="13">
        <f t="shared" si="31"/>
        <v>0</v>
      </c>
      <c r="T230" s="15">
        <f>+R230*(assessment!$J$273*assessment!$E$3)</f>
        <v>0</v>
      </c>
      <c r="V230" s="14">
        <f>+T230/payroll!F230</f>
        <v>0</v>
      </c>
      <c r="X230" s="15">
        <f>IF(V230&lt;$X$2,T230, +payroll!F230 * $X$2)</f>
        <v>0</v>
      </c>
      <c r="Z230" s="15">
        <f t="shared" si="35"/>
        <v>0</v>
      </c>
      <c r="AB230" s="1" t="e">
        <f t="shared" si="38"/>
        <v>#DIV/0!</v>
      </c>
      <c r="AG230" s="17"/>
    </row>
    <row r="231" spans="1:33" outlineLevel="1">
      <c r="A231" s="1" t="s">
        <v>369</v>
      </c>
      <c r="B231" s="1" t="s">
        <v>370</v>
      </c>
      <c r="D231" s="6">
        <v>0</v>
      </c>
      <c r="E231" s="6">
        <v>0</v>
      </c>
      <c r="F231" s="6">
        <v>0</v>
      </c>
      <c r="G231" s="1">
        <f t="shared" si="36"/>
        <v>0</v>
      </c>
      <c r="I231" s="16">
        <f t="shared" si="37"/>
        <v>0</v>
      </c>
      <c r="J231" s="14">
        <f>+IFR!AD231</f>
        <v>0</v>
      </c>
      <c r="K231" s="12">
        <f t="shared" si="32"/>
        <v>0.95</v>
      </c>
      <c r="L231" s="16">
        <f t="shared" si="33"/>
        <v>0</v>
      </c>
      <c r="M231" s="12">
        <v>1</v>
      </c>
      <c r="N231" s="12">
        <v>1</v>
      </c>
      <c r="P231" s="16">
        <f t="shared" si="34"/>
        <v>0</v>
      </c>
      <c r="R231" s="13">
        <f t="shared" si="31"/>
        <v>0</v>
      </c>
      <c r="T231" s="15">
        <f>+R231*(assessment!$J$273*assessment!$E$3)</f>
        <v>0</v>
      </c>
      <c r="V231" s="14">
        <f>+T231/payroll!F231</f>
        <v>0</v>
      </c>
      <c r="X231" s="15">
        <f>IF(V231&lt;$X$2,T231, +payroll!F231 * $X$2)</f>
        <v>0</v>
      </c>
      <c r="Z231" s="15">
        <f t="shared" si="35"/>
        <v>0</v>
      </c>
      <c r="AB231" s="1" t="e">
        <f t="shared" si="38"/>
        <v>#DIV/0!</v>
      </c>
      <c r="AG231" s="17"/>
    </row>
    <row r="232" spans="1:33" outlineLevel="1">
      <c r="A232" s="1" t="s">
        <v>371</v>
      </c>
      <c r="B232" s="1" t="s">
        <v>372</v>
      </c>
      <c r="D232" s="6">
        <v>0</v>
      </c>
      <c r="E232" s="6">
        <v>0</v>
      </c>
      <c r="F232" s="6">
        <v>1</v>
      </c>
      <c r="G232" s="1">
        <f t="shared" si="36"/>
        <v>1</v>
      </c>
      <c r="I232" s="16">
        <f t="shared" si="37"/>
        <v>0.33333333333333331</v>
      </c>
      <c r="J232" s="14">
        <f>+IFR!AD232</f>
        <v>5.0000000000000001E-3</v>
      </c>
      <c r="K232" s="12">
        <f t="shared" si="32"/>
        <v>0.95</v>
      </c>
      <c r="L232" s="16">
        <f t="shared" si="33"/>
        <v>0.31666666666666665</v>
      </c>
      <c r="M232" s="12">
        <v>1</v>
      </c>
      <c r="N232" s="12">
        <v>1</v>
      </c>
      <c r="P232" s="16">
        <f t="shared" si="34"/>
        <v>0.31666666666666665</v>
      </c>
      <c r="R232" s="13">
        <f t="shared" si="31"/>
        <v>5.4953477542827609E-5</v>
      </c>
      <c r="T232" s="15">
        <f>+R232*(assessment!$J$273*assessment!$E$3)</f>
        <v>491.30932112209263</v>
      </c>
      <c r="V232" s="14">
        <f>+T232/payroll!F232</f>
        <v>5.8894458011627467E-4</v>
      </c>
      <c r="X232" s="15">
        <f>IF(V232&lt;$X$2,T232, +payroll!F232 * $X$2)</f>
        <v>491.30932112209263</v>
      </c>
      <c r="Z232" s="15">
        <f t="shared" si="35"/>
        <v>0</v>
      </c>
      <c r="AB232" s="1">
        <f t="shared" si="38"/>
        <v>1</v>
      </c>
      <c r="AG232" s="17"/>
    </row>
    <row r="233" spans="1:33" outlineLevel="1">
      <c r="A233" s="1" t="s">
        <v>373</v>
      </c>
      <c r="B233" s="1" t="s">
        <v>374</v>
      </c>
      <c r="D233" s="6">
        <v>2</v>
      </c>
      <c r="E233" s="6">
        <v>0</v>
      </c>
      <c r="F233" s="6">
        <v>0</v>
      </c>
      <c r="G233" s="1">
        <f t="shared" si="36"/>
        <v>2</v>
      </c>
      <c r="I233" s="16">
        <f t="shared" si="37"/>
        <v>0.66666666666666663</v>
      </c>
      <c r="J233" s="14">
        <f>+IFR!AD233</f>
        <v>3.3333333333333335E-3</v>
      </c>
      <c r="K233" s="12">
        <f t="shared" si="32"/>
        <v>0.95</v>
      </c>
      <c r="L233" s="16">
        <f t="shared" si="33"/>
        <v>0.6333333333333333</v>
      </c>
      <c r="M233" s="12">
        <v>1</v>
      </c>
      <c r="N233" s="12">
        <v>1</v>
      </c>
      <c r="P233" s="16">
        <f t="shared" si="34"/>
        <v>0.6333333333333333</v>
      </c>
      <c r="R233" s="13">
        <f t="shared" si="31"/>
        <v>1.0990695508565522E-4</v>
      </c>
      <c r="T233" s="15">
        <f>+R233*(assessment!$J$273*assessment!$E$3)</f>
        <v>982.61864224418525</v>
      </c>
      <c r="V233" s="14">
        <f>+T233/payroll!F233</f>
        <v>8.642251454331224E-4</v>
      </c>
      <c r="X233" s="15">
        <f>IF(V233&lt;$X$2,T233, +payroll!F233 * $X$2)</f>
        <v>982.61864224418525</v>
      </c>
      <c r="Z233" s="15">
        <f t="shared" si="35"/>
        <v>0</v>
      </c>
      <c r="AB233" s="1">
        <f t="shared" si="38"/>
        <v>1</v>
      </c>
      <c r="AG233" s="17"/>
    </row>
    <row r="234" spans="1:33" outlineLevel="1">
      <c r="A234" s="1" t="s">
        <v>375</v>
      </c>
      <c r="B234" s="1" t="s">
        <v>376</v>
      </c>
      <c r="D234" s="6">
        <v>1</v>
      </c>
      <c r="E234" s="6">
        <v>1</v>
      </c>
      <c r="F234" s="6">
        <v>0</v>
      </c>
      <c r="G234" s="1">
        <f t="shared" si="36"/>
        <v>2</v>
      </c>
      <c r="I234" s="16">
        <f t="shared" si="37"/>
        <v>0.66666666666666663</v>
      </c>
      <c r="J234" s="14">
        <f>+IFR!AD234</f>
        <v>5.0000000000000001E-3</v>
      </c>
      <c r="K234" s="12">
        <f t="shared" si="32"/>
        <v>0.95</v>
      </c>
      <c r="L234" s="16">
        <f t="shared" si="33"/>
        <v>0.6333333333333333</v>
      </c>
      <c r="M234" s="12">
        <v>1</v>
      </c>
      <c r="N234" s="12">
        <v>1</v>
      </c>
      <c r="P234" s="16">
        <f t="shared" si="34"/>
        <v>0.6333333333333333</v>
      </c>
      <c r="R234" s="13">
        <f t="shared" si="31"/>
        <v>1.0990695508565522E-4</v>
      </c>
      <c r="T234" s="15">
        <f>+R234*(assessment!$J$273*assessment!$E$3)</f>
        <v>982.61864224418525</v>
      </c>
      <c r="V234" s="14">
        <f>+T234/payroll!F234</f>
        <v>2.7450096786131849E-4</v>
      </c>
      <c r="X234" s="15">
        <f>IF(V234&lt;$X$2,T234, +payroll!F234 * $X$2)</f>
        <v>982.61864224418525</v>
      </c>
      <c r="Z234" s="15">
        <f t="shared" si="35"/>
        <v>0</v>
      </c>
      <c r="AB234" s="1">
        <f t="shared" si="38"/>
        <v>1</v>
      </c>
      <c r="AG234" s="17"/>
    </row>
    <row r="235" spans="1:33" outlineLevel="1">
      <c r="A235" s="10" t="s">
        <v>548</v>
      </c>
      <c r="B235" s="10" t="s">
        <v>549</v>
      </c>
      <c r="D235" s="6">
        <v>0</v>
      </c>
      <c r="E235" s="6">
        <v>0</v>
      </c>
      <c r="F235" s="6">
        <v>0</v>
      </c>
      <c r="G235" s="1">
        <f t="shared" si="36"/>
        <v>0</v>
      </c>
      <c r="I235" s="16">
        <f t="shared" si="37"/>
        <v>0</v>
      </c>
      <c r="J235" s="14">
        <f>+IFR!AD235</f>
        <v>0</v>
      </c>
      <c r="K235" s="12">
        <f t="shared" si="32"/>
        <v>0.95</v>
      </c>
      <c r="L235" s="16">
        <f t="shared" si="33"/>
        <v>0</v>
      </c>
      <c r="M235" s="12">
        <v>1</v>
      </c>
      <c r="N235" s="12"/>
      <c r="P235" s="16">
        <f t="shared" si="34"/>
        <v>0</v>
      </c>
      <c r="R235" s="13">
        <f t="shared" si="31"/>
        <v>0</v>
      </c>
      <c r="T235" s="15">
        <f>+R235*(assessment!$J$273*assessment!$E$3)</f>
        <v>0</v>
      </c>
      <c r="V235" s="14">
        <f>+T235/payroll!F235</f>
        <v>0</v>
      </c>
      <c r="X235" s="15">
        <f>IF(V235&lt;$X$2,T235, +payroll!F235 * $X$2)</f>
        <v>0</v>
      </c>
      <c r="Z235" s="15">
        <f t="shared" si="35"/>
        <v>0</v>
      </c>
      <c r="AB235" s="1" t="e">
        <f t="shared" si="38"/>
        <v>#DIV/0!</v>
      </c>
      <c r="AG235" s="17"/>
    </row>
    <row r="236" spans="1:33" outlineLevel="1">
      <c r="A236" s="1" t="s">
        <v>377</v>
      </c>
      <c r="B236" s="1" t="s">
        <v>378</v>
      </c>
      <c r="D236" s="6">
        <v>0</v>
      </c>
      <c r="E236" s="6">
        <v>0</v>
      </c>
      <c r="F236" s="6">
        <v>0</v>
      </c>
      <c r="G236" s="1">
        <f t="shared" si="36"/>
        <v>0</v>
      </c>
      <c r="I236" s="16">
        <f t="shared" si="37"/>
        <v>0</v>
      </c>
      <c r="J236" s="14">
        <f>+IFR!AD236</f>
        <v>0</v>
      </c>
      <c r="K236" s="12">
        <f t="shared" si="32"/>
        <v>0.95</v>
      </c>
      <c r="L236" s="16">
        <f t="shared" si="33"/>
        <v>0</v>
      </c>
      <c r="M236" s="12">
        <v>1</v>
      </c>
      <c r="N236" s="12">
        <v>1</v>
      </c>
      <c r="P236" s="16">
        <f t="shared" si="34"/>
        <v>0</v>
      </c>
      <c r="R236" s="13">
        <f t="shared" si="31"/>
        <v>0</v>
      </c>
      <c r="T236" s="15">
        <f>+R236*(assessment!$J$273*assessment!$E$3)</f>
        <v>0</v>
      </c>
      <c r="V236" s="14">
        <f>+T236/payroll!F236</f>
        <v>0</v>
      </c>
      <c r="X236" s="15">
        <f>IF(V236&lt;$X$2,T236, +payroll!F236 * $X$2)</f>
        <v>0</v>
      </c>
      <c r="Z236" s="15">
        <f t="shared" si="35"/>
        <v>0</v>
      </c>
      <c r="AB236" s="1" t="e">
        <f t="shared" si="38"/>
        <v>#DIV/0!</v>
      </c>
      <c r="AG236" s="17"/>
    </row>
    <row r="237" spans="1:33" outlineLevel="1">
      <c r="A237" s="1" t="s">
        <v>379</v>
      </c>
      <c r="B237" s="1" t="s">
        <v>380</v>
      </c>
      <c r="D237" s="6">
        <v>0</v>
      </c>
      <c r="E237" s="6">
        <v>0</v>
      </c>
      <c r="F237" s="6">
        <v>0</v>
      </c>
      <c r="G237" s="1">
        <f t="shared" si="36"/>
        <v>0</v>
      </c>
      <c r="I237" s="16">
        <f t="shared" si="37"/>
        <v>0</v>
      </c>
      <c r="J237" s="14">
        <f>+IFR!AD237</f>
        <v>0</v>
      </c>
      <c r="K237" s="12">
        <f t="shared" si="32"/>
        <v>0.95</v>
      </c>
      <c r="L237" s="16">
        <f t="shared" si="33"/>
        <v>0</v>
      </c>
      <c r="M237" s="12">
        <v>1</v>
      </c>
      <c r="N237" s="12">
        <v>1</v>
      </c>
      <c r="P237" s="16">
        <f t="shared" si="34"/>
        <v>0</v>
      </c>
      <c r="R237" s="13">
        <f t="shared" si="31"/>
        <v>0</v>
      </c>
      <c r="T237" s="15">
        <f>+R237*(assessment!$J$273*assessment!$E$3)</f>
        <v>0</v>
      </c>
      <c r="V237" s="14">
        <f>+T237/payroll!F237</f>
        <v>0</v>
      </c>
      <c r="X237" s="15">
        <f>IF(V237&lt;$X$2,T237, +payroll!F237 * $X$2)</f>
        <v>0</v>
      </c>
      <c r="Z237" s="15">
        <f t="shared" si="35"/>
        <v>0</v>
      </c>
      <c r="AB237" s="1" t="e">
        <f t="shared" si="38"/>
        <v>#DIV/0!</v>
      </c>
      <c r="AG237" s="17"/>
    </row>
    <row r="238" spans="1:33" outlineLevel="1">
      <c r="A238" s="1" t="s">
        <v>381</v>
      </c>
      <c r="B238" s="1" t="s">
        <v>382</v>
      </c>
      <c r="D238" s="6">
        <v>0</v>
      </c>
      <c r="E238" s="6">
        <v>0</v>
      </c>
      <c r="F238" s="6">
        <v>0</v>
      </c>
      <c r="G238" s="1">
        <f t="shared" si="36"/>
        <v>0</v>
      </c>
      <c r="I238" s="16">
        <f t="shared" si="37"/>
        <v>0</v>
      </c>
      <c r="J238" s="14">
        <f>+IFR!AD238</f>
        <v>0</v>
      </c>
      <c r="K238" s="12">
        <f t="shared" si="32"/>
        <v>0.95</v>
      </c>
      <c r="L238" s="16">
        <f t="shared" si="33"/>
        <v>0</v>
      </c>
      <c r="M238" s="12">
        <v>1</v>
      </c>
      <c r="N238" s="12">
        <v>1</v>
      </c>
      <c r="P238" s="16">
        <f t="shared" si="34"/>
        <v>0</v>
      </c>
      <c r="R238" s="13">
        <f t="shared" si="31"/>
        <v>0</v>
      </c>
      <c r="T238" s="15">
        <f>+R238*(assessment!$J$273*assessment!$E$3)</f>
        <v>0</v>
      </c>
      <c r="V238" s="14">
        <f>+T238/payroll!F238</f>
        <v>0</v>
      </c>
      <c r="X238" s="15">
        <f>IF(V238&lt;$X$2,T238, +payroll!F238 * $X$2)</f>
        <v>0</v>
      </c>
      <c r="Z238" s="15">
        <f t="shared" si="35"/>
        <v>0</v>
      </c>
      <c r="AB238" s="1" t="e">
        <f t="shared" si="38"/>
        <v>#DIV/0!</v>
      </c>
      <c r="AG238" s="17"/>
    </row>
    <row r="239" spans="1:33" outlineLevel="1">
      <c r="A239" s="1" t="s">
        <v>383</v>
      </c>
      <c r="B239" s="1" t="s">
        <v>384</v>
      </c>
      <c r="D239" s="6">
        <v>1</v>
      </c>
      <c r="E239" s="6">
        <v>1</v>
      </c>
      <c r="F239" s="6">
        <v>2</v>
      </c>
      <c r="G239" s="1">
        <f t="shared" si="36"/>
        <v>4</v>
      </c>
      <c r="I239" s="16">
        <f t="shared" si="37"/>
        <v>1.3333333333333333</v>
      </c>
      <c r="J239" s="14">
        <f>+IFR!AD239</f>
        <v>1.4999999999999999E-2</v>
      </c>
      <c r="K239" s="12">
        <f t="shared" si="32"/>
        <v>0.95</v>
      </c>
      <c r="L239" s="16">
        <f t="shared" si="33"/>
        <v>1.2666666666666666</v>
      </c>
      <c r="M239" s="12">
        <v>1</v>
      </c>
      <c r="N239" s="12">
        <v>1</v>
      </c>
      <c r="P239" s="16">
        <f t="shared" si="34"/>
        <v>1.2666666666666666</v>
      </c>
      <c r="R239" s="13">
        <f t="shared" si="31"/>
        <v>2.1981391017131044E-4</v>
      </c>
      <c r="T239" s="15">
        <f>+R239*(assessment!$J$273*assessment!$E$3)</f>
        <v>1965.2372844883705</v>
      </c>
      <c r="V239" s="14">
        <f>+T239/payroll!F239</f>
        <v>5.6517816281310962E-4</v>
      </c>
      <c r="X239" s="15">
        <f>IF(V239&lt;$X$2,T239, +payroll!F239 * $X$2)</f>
        <v>1965.2372844883705</v>
      </c>
      <c r="Z239" s="15">
        <f t="shared" si="35"/>
        <v>0</v>
      </c>
      <c r="AB239" s="1">
        <f t="shared" si="38"/>
        <v>1</v>
      </c>
      <c r="AG239" s="17"/>
    </row>
    <row r="240" spans="1:33" outlineLevel="1">
      <c r="A240" s="1" t="s">
        <v>385</v>
      </c>
      <c r="B240" s="1" t="s">
        <v>386</v>
      </c>
      <c r="D240" s="6">
        <v>0</v>
      </c>
      <c r="E240" s="6">
        <v>0</v>
      </c>
      <c r="F240" s="6">
        <v>0</v>
      </c>
      <c r="G240" s="1">
        <f t="shared" si="36"/>
        <v>0</v>
      </c>
      <c r="I240" s="16">
        <f t="shared" si="37"/>
        <v>0</v>
      </c>
      <c r="J240" s="14">
        <f>+IFR!AD240</f>
        <v>0</v>
      </c>
      <c r="K240" s="12">
        <f t="shared" si="32"/>
        <v>0.95</v>
      </c>
      <c r="L240" s="16">
        <f t="shared" si="33"/>
        <v>0</v>
      </c>
      <c r="M240" s="12">
        <v>1</v>
      </c>
      <c r="N240" s="12">
        <v>1</v>
      </c>
      <c r="P240" s="16">
        <f t="shared" si="34"/>
        <v>0</v>
      </c>
      <c r="R240" s="13">
        <f t="shared" si="31"/>
        <v>0</v>
      </c>
      <c r="T240" s="15">
        <f>+R240*(assessment!$J$273*assessment!$E$3)</f>
        <v>0</v>
      </c>
      <c r="V240" s="14">
        <f>+T240/payroll!F240</f>
        <v>0</v>
      </c>
      <c r="X240" s="15">
        <f>IF(V240&lt;$X$2,T240, +payroll!F240 * $X$2)</f>
        <v>0</v>
      </c>
      <c r="Z240" s="15">
        <f t="shared" si="35"/>
        <v>0</v>
      </c>
      <c r="AB240" s="1" t="e">
        <f t="shared" si="38"/>
        <v>#DIV/0!</v>
      </c>
      <c r="AG240" s="17"/>
    </row>
    <row r="241" spans="1:33" outlineLevel="1">
      <c r="A241" s="1" t="s">
        <v>387</v>
      </c>
      <c r="B241" s="1" t="s">
        <v>388</v>
      </c>
      <c r="D241" s="6">
        <v>0</v>
      </c>
      <c r="E241" s="6">
        <v>0</v>
      </c>
      <c r="F241" s="6">
        <v>1</v>
      </c>
      <c r="G241" s="1">
        <f t="shared" si="36"/>
        <v>1</v>
      </c>
      <c r="I241" s="16">
        <f t="shared" si="37"/>
        <v>0.33333333333333331</v>
      </c>
      <c r="J241" s="14">
        <f>+IFR!AD241</f>
        <v>5.0000000000000001E-3</v>
      </c>
      <c r="K241" s="12">
        <f t="shared" si="32"/>
        <v>0.95</v>
      </c>
      <c r="L241" s="16">
        <f t="shared" si="33"/>
        <v>0.31666666666666665</v>
      </c>
      <c r="M241" s="12">
        <v>1</v>
      </c>
      <c r="N241" s="12">
        <v>1</v>
      </c>
      <c r="P241" s="16">
        <f t="shared" si="34"/>
        <v>0.31666666666666665</v>
      </c>
      <c r="R241" s="13">
        <f t="shared" si="31"/>
        <v>5.4953477542827609E-5</v>
      </c>
      <c r="T241" s="15">
        <f>+R241*(assessment!$J$273*assessment!$E$3)</f>
        <v>491.30932112209263</v>
      </c>
      <c r="V241" s="14">
        <f>+T241/payroll!F241</f>
        <v>1.6191185264871979E-4</v>
      </c>
      <c r="X241" s="15">
        <f>IF(V241&lt;$X$2,T241, +payroll!F241 * $X$2)</f>
        <v>491.30932112209263</v>
      </c>
      <c r="Z241" s="15">
        <f t="shared" si="35"/>
        <v>0</v>
      </c>
      <c r="AB241" s="1">
        <f t="shared" si="38"/>
        <v>1</v>
      </c>
      <c r="AG241" s="17"/>
    </row>
    <row r="242" spans="1:33" outlineLevel="1">
      <c r="A242" s="1" t="s">
        <v>389</v>
      </c>
      <c r="B242" s="1" t="s">
        <v>390</v>
      </c>
      <c r="D242" s="6">
        <v>1</v>
      </c>
      <c r="E242" s="6">
        <v>0</v>
      </c>
      <c r="F242" s="6">
        <v>0</v>
      </c>
      <c r="G242" s="1">
        <f t="shared" si="36"/>
        <v>1</v>
      </c>
      <c r="I242" s="16">
        <f t="shared" si="37"/>
        <v>0.33333333333333331</v>
      </c>
      <c r="J242" s="14">
        <f>+IFR!AD242</f>
        <v>1.6666666666666668E-3</v>
      </c>
      <c r="K242" s="12">
        <f t="shared" si="32"/>
        <v>0.95</v>
      </c>
      <c r="L242" s="16">
        <f t="shared" si="33"/>
        <v>0.31666666666666665</v>
      </c>
      <c r="M242" s="12">
        <v>1</v>
      </c>
      <c r="N242" s="12">
        <v>1</v>
      </c>
      <c r="P242" s="16">
        <f t="shared" si="34"/>
        <v>0.31666666666666665</v>
      </c>
      <c r="R242" s="13">
        <f t="shared" si="31"/>
        <v>5.4953477542827609E-5</v>
      </c>
      <c r="T242" s="15">
        <f>+R242*(assessment!$J$273*assessment!$E$3)</f>
        <v>491.30932112209263</v>
      </c>
      <c r="V242" s="14">
        <f>+T242/payroll!F242</f>
        <v>5.4340238519121249E-4</v>
      </c>
      <c r="X242" s="15">
        <f>IF(V242&lt;$X$2,T242, +payroll!F242 * $X$2)</f>
        <v>491.30932112209263</v>
      </c>
      <c r="Z242" s="15">
        <f t="shared" si="35"/>
        <v>0</v>
      </c>
      <c r="AB242" s="1">
        <f t="shared" si="38"/>
        <v>1</v>
      </c>
    </row>
    <row r="243" spans="1:33" outlineLevel="1">
      <c r="A243" s="1" t="s">
        <v>391</v>
      </c>
      <c r="B243" s="1" t="s">
        <v>392</v>
      </c>
      <c r="D243" s="6">
        <v>5</v>
      </c>
      <c r="E243" s="6">
        <v>1</v>
      </c>
      <c r="F243" s="6">
        <v>5</v>
      </c>
      <c r="G243" s="1">
        <f t="shared" si="36"/>
        <v>11</v>
      </c>
      <c r="I243" s="16">
        <f t="shared" si="37"/>
        <v>3.6666666666666665</v>
      </c>
      <c r="J243" s="14">
        <f>+IFR!AD243</f>
        <v>1.0366346613337083E-2</v>
      </c>
      <c r="K243" s="12">
        <f t="shared" si="32"/>
        <v>0.95</v>
      </c>
      <c r="L243" s="16">
        <f t="shared" si="33"/>
        <v>3.4833333333333329</v>
      </c>
      <c r="M243" s="12">
        <v>1</v>
      </c>
      <c r="N243" s="12">
        <v>1</v>
      </c>
      <c r="P243" s="16">
        <f t="shared" si="34"/>
        <v>3.4833333333333329</v>
      </c>
      <c r="R243" s="13">
        <f t="shared" si="31"/>
        <v>6.0448825297110362E-4</v>
      </c>
      <c r="T243" s="15">
        <f>+R243*(assessment!$J$273*assessment!$E$3)</f>
        <v>5404.4025323430187</v>
      </c>
      <c r="V243" s="14">
        <f>+T243/payroll!F243</f>
        <v>2.661970259235615E-4</v>
      </c>
      <c r="X243" s="15">
        <f>IF(V243&lt;$X$2,T243, +payroll!F243 * $X$2)</f>
        <v>5404.4025323430187</v>
      </c>
      <c r="Z243" s="15">
        <f t="shared" si="35"/>
        <v>0</v>
      </c>
      <c r="AB243" s="1">
        <f t="shared" si="38"/>
        <v>1</v>
      </c>
    </row>
    <row r="244" spans="1:33" outlineLevel="1">
      <c r="A244" s="1" t="s">
        <v>393</v>
      </c>
      <c r="B244" s="1" t="s">
        <v>394</v>
      </c>
      <c r="D244" s="6">
        <v>0</v>
      </c>
      <c r="E244" s="6">
        <v>4</v>
      </c>
      <c r="F244" s="6">
        <v>0</v>
      </c>
      <c r="G244" s="1">
        <f t="shared" si="36"/>
        <v>4</v>
      </c>
      <c r="I244" s="16">
        <f t="shared" si="37"/>
        <v>1.3333333333333333</v>
      </c>
      <c r="J244" s="14">
        <f>+IFR!AD244</f>
        <v>1.3333333333333334E-2</v>
      </c>
      <c r="K244" s="12">
        <f t="shared" si="32"/>
        <v>0.95</v>
      </c>
      <c r="L244" s="16">
        <f t="shared" si="33"/>
        <v>1.2666666666666666</v>
      </c>
      <c r="M244" s="12">
        <v>1</v>
      </c>
      <c r="N244" s="12">
        <v>1</v>
      </c>
      <c r="P244" s="16">
        <f t="shared" si="34"/>
        <v>1.2666666666666666</v>
      </c>
      <c r="R244" s="13">
        <f t="shared" si="31"/>
        <v>2.1981391017131044E-4</v>
      </c>
      <c r="T244" s="15">
        <f>+R244*(assessment!$J$273*assessment!$E$3)</f>
        <v>1965.2372844883705</v>
      </c>
      <c r="V244" s="14">
        <f>+T244/payroll!F244</f>
        <v>3.8869125434055543E-4</v>
      </c>
      <c r="X244" s="15">
        <f>IF(V244&lt;$X$2,T244, +payroll!F244 * $X$2)</f>
        <v>1965.2372844883705</v>
      </c>
      <c r="Z244" s="15">
        <f t="shared" si="35"/>
        <v>0</v>
      </c>
      <c r="AB244" s="1">
        <f t="shared" si="38"/>
        <v>1</v>
      </c>
    </row>
    <row r="245" spans="1:33" outlineLevel="1">
      <c r="A245" s="1" t="s">
        <v>395</v>
      </c>
      <c r="B245" s="1" t="s">
        <v>396</v>
      </c>
      <c r="D245" s="6">
        <v>1</v>
      </c>
      <c r="E245" s="6">
        <v>0</v>
      </c>
      <c r="F245" s="6">
        <v>1</v>
      </c>
      <c r="G245" s="1">
        <f t="shared" si="36"/>
        <v>2</v>
      </c>
      <c r="I245" s="16">
        <f t="shared" si="37"/>
        <v>0.66666666666666663</v>
      </c>
      <c r="J245" s="14">
        <f>+IFR!AD245</f>
        <v>6.6666666666666671E-3</v>
      </c>
      <c r="K245" s="12">
        <f t="shared" si="32"/>
        <v>0.95</v>
      </c>
      <c r="L245" s="16">
        <f t="shared" si="33"/>
        <v>0.6333333333333333</v>
      </c>
      <c r="M245" s="12">
        <v>1</v>
      </c>
      <c r="N245" s="12">
        <v>1</v>
      </c>
      <c r="P245" s="16">
        <f t="shared" si="34"/>
        <v>0.6333333333333333</v>
      </c>
      <c r="R245" s="13">
        <f t="shared" si="31"/>
        <v>1.0990695508565522E-4</v>
      </c>
      <c r="T245" s="15">
        <f>+R245*(assessment!$J$273*assessment!$E$3)</f>
        <v>982.61864224418525</v>
      </c>
      <c r="V245" s="14">
        <f>+T245/payroll!F245</f>
        <v>9.2445063372276919E-4</v>
      </c>
      <c r="X245" s="15">
        <f>IF(V245&lt;$X$2,T245, +payroll!F245 * $X$2)</f>
        <v>982.61864224418525</v>
      </c>
      <c r="Z245" s="15">
        <f t="shared" si="35"/>
        <v>0</v>
      </c>
      <c r="AB245" s="1">
        <f t="shared" si="38"/>
        <v>1</v>
      </c>
    </row>
    <row r="246" spans="1:33" outlineLevel="1">
      <c r="A246" s="1" t="s">
        <v>397</v>
      </c>
      <c r="B246" s="1" t="s">
        <v>398</v>
      </c>
      <c r="D246" s="6">
        <v>4</v>
      </c>
      <c r="E246" s="6">
        <v>4</v>
      </c>
      <c r="F246" s="6">
        <v>6</v>
      </c>
      <c r="G246" s="1">
        <f t="shared" si="36"/>
        <v>14</v>
      </c>
      <c r="I246" s="16">
        <f t="shared" si="37"/>
        <v>4.666666666666667</v>
      </c>
      <c r="J246" s="14">
        <f>+IFR!AD246</f>
        <v>3.383729396387624E-2</v>
      </c>
      <c r="K246" s="12">
        <f t="shared" si="32"/>
        <v>0.95</v>
      </c>
      <c r="L246" s="16">
        <f t="shared" si="33"/>
        <v>4.4333333333333336</v>
      </c>
      <c r="M246" s="12">
        <v>1</v>
      </c>
      <c r="N246" s="12">
        <v>1</v>
      </c>
      <c r="P246" s="16">
        <f t="shared" si="34"/>
        <v>4.4333333333333336</v>
      </c>
      <c r="R246" s="13">
        <f t="shared" si="31"/>
        <v>7.6934868559958665E-4</v>
      </c>
      <c r="T246" s="15">
        <f>+R246*(assessment!$J$273*assessment!$E$3)</f>
        <v>6878.3304957092978</v>
      </c>
      <c r="V246" s="14">
        <f>+T246/payroll!F246</f>
        <v>1.0005402025759307E-3</v>
      </c>
      <c r="X246" s="15">
        <f>IF(V246&lt;$X$2,T246, +payroll!F246 * $X$2)</f>
        <v>6878.3304957092978</v>
      </c>
      <c r="Z246" s="15">
        <f t="shared" si="35"/>
        <v>0</v>
      </c>
      <c r="AB246" s="1">
        <f t="shared" si="38"/>
        <v>1</v>
      </c>
    </row>
    <row r="247" spans="1:33" outlineLevel="1">
      <c r="A247" s="1" t="s">
        <v>399</v>
      </c>
      <c r="B247" s="1" t="s">
        <v>400</v>
      </c>
      <c r="D247" s="6">
        <v>1</v>
      </c>
      <c r="E247" s="6">
        <v>0</v>
      </c>
      <c r="F247" s="6">
        <v>0</v>
      </c>
      <c r="G247" s="1">
        <f t="shared" si="36"/>
        <v>1</v>
      </c>
      <c r="I247" s="16">
        <f t="shared" si="37"/>
        <v>0.33333333333333331</v>
      </c>
      <c r="J247" s="14">
        <f>+IFR!AD247</f>
        <v>9.980039920159682E-4</v>
      </c>
      <c r="K247" s="12">
        <f t="shared" si="32"/>
        <v>0.95</v>
      </c>
      <c r="L247" s="16">
        <f t="shared" si="33"/>
        <v>0.31666666666666665</v>
      </c>
      <c r="M247" s="12">
        <v>1</v>
      </c>
      <c r="N247" s="12">
        <v>1</v>
      </c>
      <c r="P247" s="16">
        <f t="shared" si="34"/>
        <v>0.31666666666666665</v>
      </c>
      <c r="R247" s="13">
        <f t="shared" si="31"/>
        <v>5.4953477542827609E-5</v>
      </c>
      <c r="T247" s="15">
        <f>+R247*(assessment!$J$273*assessment!$E$3)</f>
        <v>491.30932112209263</v>
      </c>
      <c r="V247" s="14">
        <f>+T247/payroll!F247</f>
        <v>4.7511086837054555E-5</v>
      </c>
      <c r="X247" s="15">
        <f>IF(V247&lt;$X$2,T247, +payroll!F247 * $X$2)</f>
        <v>491.30932112209263</v>
      </c>
      <c r="Z247" s="15">
        <f t="shared" si="35"/>
        <v>0</v>
      </c>
      <c r="AB247" s="1">
        <f t="shared" si="38"/>
        <v>1</v>
      </c>
    </row>
    <row r="248" spans="1:33" outlineLevel="1">
      <c r="A248" s="1" t="s">
        <v>401</v>
      </c>
      <c r="B248" s="1" t="s">
        <v>402</v>
      </c>
      <c r="D248" s="6">
        <v>0</v>
      </c>
      <c r="E248" s="6">
        <v>0</v>
      </c>
      <c r="F248" s="6">
        <v>0</v>
      </c>
      <c r="G248" s="1">
        <f t="shared" si="36"/>
        <v>0</v>
      </c>
      <c r="I248" s="16">
        <f t="shared" si="37"/>
        <v>0</v>
      </c>
      <c r="J248" s="14">
        <f>+IFR!AD248</f>
        <v>0</v>
      </c>
      <c r="K248" s="12">
        <f t="shared" si="32"/>
        <v>0.95</v>
      </c>
      <c r="L248" s="16">
        <f t="shared" si="33"/>
        <v>0</v>
      </c>
      <c r="M248" s="12">
        <v>1</v>
      </c>
      <c r="N248" s="12">
        <v>1</v>
      </c>
      <c r="P248" s="16">
        <f t="shared" si="34"/>
        <v>0</v>
      </c>
      <c r="R248" s="13">
        <f t="shared" si="31"/>
        <v>0</v>
      </c>
      <c r="T248" s="15">
        <f>+R248*(assessment!$J$273*assessment!$E$3)</f>
        <v>0</v>
      </c>
      <c r="V248" s="14">
        <f>+T248/payroll!F248</f>
        <v>0</v>
      </c>
      <c r="X248" s="15">
        <f>IF(V248&lt;$X$2,T248, +payroll!F248 * $X$2)</f>
        <v>0</v>
      </c>
      <c r="Z248" s="15">
        <f t="shared" si="35"/>
        <v>0</v>
      </c>
      <c r="AB248" s="1" t="e">
        <f t="shared" si="38"/>
        <v>#DIV/0!</v>
      </c>
    </row>
    <row r="249" spans="1:33" outlineLevel="1">
      <c r="A249" s="1" t="s">
        <v>403</v>
      </c>
      <c r="B249" s="1" t="s">
        <v>404</v>
      </c>
      <c r="D249" s="6">
        <v>0</v>
      </c>
      <c r="E249" s="6">
        <v>0</v>
      </c>
      <c r="F249" s="6">
        <v>1</v>
      </c>
      <c r="G249" s="1">
        <f t="shared" si="36"/>
        <v>1</v>
      </c>
      <c r="I249" s="16">
        <f t="shared" si="37"/>
        <v>0.33333333333333331</v>
      </c>
      <c r="J249" s="14">
        <f>+IFR!AD249</f>
        <v>5.0000000000000001E-3</v>
      </c>
      <c r="K249" s="12">
        <f t="shared" si="32"/>
        <v>0.95</v>
      </c>
      <c r="L249" s="16">
        <f t="shared" si="33"/>
        <v>0.31666666666666665</v>
      </c>
      <c r="M249" s="12">
        <v>1</v>
      </c>
      <c r="N249" s="12">
        <v>1</v>
      </c>
      <c r="P249" s="16">
        <f t="shared" si="34"/>
        <v>0.31666666666666665</v>
      </c>
      <c r="R249" s="13">
        <f t="shared" si="31"/>
        <v>5.4953477542827609E-5</v>
      </c>
      <c r="T249" s="15">
        <f>+R249*(assessment!$J$273*assessment!$E$3)</f>
        <v>491.30932112209263</v>
      </c>
      <c r="V249" s="14">
        <f>+T249/payroll!F249</f>
        <v>1.8616201498284127E-4</v>
      </c>
      <c r="X249" s="15">
        <f>IF(V249&lt;$X$2,T249, +payroll!F249 * $X$2)</f>
        <v>491.30932112209263</v>
      </c>
      <c r="Z249" s="15">
        <f t="shared" si="35"/>
        <v>0</v>
      </c>
      <c r="AB249" s="1">
        <f t="shared" si="38"/>
        <v>1</v>
      </c>
    </row>
    <row r="250" spans="1:33" outlineLevel="1">
      <c r="A250" s="1" t="s">
        <v>405</v>
      </c>
      <c r="B250" s="1" t="s">
        <v>406</v>
      </c>
      <c r="D250" s="6">
        <v>0</v>
      </c>
      <c r="E250" s="6">
        <v>0</v>
      </c>
      <c r="F250" s="6">
        <v>0</v>
      </c>
      <c r="G250" s="1">
        <f t="shared" si="36"/>
        <v>0</v>
      </c>
      <c r="I250" s="16">
        <f t="shared" si="37"/>
        <v>0</v>
      </c>
      <c r="J250" s="14">
        <f>+IFR!AD250</f>
        <v>0</v>
      </c>
      <c r="K250" s="12">
        <f t="shared" si="32"/>
        <v>0.95</v>
      </c>
      <c r="L250" s="16">
        <f t="shared" si="33"/>
        <v>0</v>
      </c>
      <c r="M250" s="12">
        <v>1</v>
      </c>
      <c r="N250" s="12">
        <v>1</v>
      </c>
      <c r="P250" s="16">
        <f t="shared" si="34"/>
        <v>0</v>
      </c>
      <c r="R250" s="13">
        <f t="shared" si="31"/>
        <v>0</v>
      </c>
      <c r="T250" s="15">
        <f>+R250*(assessment!$J$273*assessment!$E$3)</f>
        <v>0</v>
      </c>
      <c r="V250" s="14">
        <f>+T250/payroll!F250</f>
        <v>0</v>
      </c>
      <c r="X250" s="15">
        <f>IF(V250&lt;$X$2,T250, +payroll!F250 * $X$2)</f>
        <v>0</v>
      </c>
      <c r="Z250" s="15">
        <f t="shared" si="35"/>
        <v>0</v>
      </c>
      <c r="AB250" s="1" t="e">
        <f t="shared" si="38"/>
        <v>#DIV/0!</v>
      </c>
    </row>
    <row r="251" spans="1:33" outlineLevel="1">
      <c r="A251" s="1" t="s">
        <v>407</v>
      </c>
      <c r="B251" s="1" t="s">
        <v>408</v>
      </c>
      <c r="D251" s="6">
        <v>0</v>
      </c>
      <c r="E251" s="6">
        <v>0</v>
      </c>
      <c r="F251" s="6">
        <v>0</v>
      </c>
      <c r="G251" s="1">
        <f t="shared" si="36"/>
        <v>0</v>
      </c>
      <c r="I251" s="16">
        <f t="shared" si="37"/>
        <v>0</v>
      </c>
      <c r="J251" s="14">
        <f>+IFR!AD251</f>
        <v>0</v>
      </c>
      <c r="K251" s="12">
        <f t="shared" si="32"/>
        <v>0.95</v>
      </c>
      <c r="L251" s="16">
        <f t="shared" si="33"/>
        <v>0</v>
      </c>
      <c r="M251" s="12">
        <v>1</v>
      </c>
      <c r="N251" s="12">
        <v>1</v>
      </c>
      <c r="P251" s="16">
        <f t="shared" si="34"/>
        <v>0</v>
      </c>
      <c r="R251" s="13">
        <f t="shared" si="31"/>
        <v>0</v>
      </c>
      <c r="T251" s="15">
        <f>+R251*(assessment!$J$273*assessment!$E$3)</f>
        <v>0</v>
      </c>
      <c r="V251" s="14">
        <f>+T251/payroll!F251</f>
        <v>0</v>
      </c>
      <c r="X251" s="15">
        <f>IF(V251&lt;$X$2,T251, +payroll!F251 * $X$2)</f>
        <v>0</v>
      </c>
      <c r="Z251" s="15">
        <f t="shared" si="35"/>
        <v>0</v>
      </c>
      <c r="AB251" s="1" t="e">
        <f t="shared" si="38"/>
        <v>#DIV/0!</v>
      </c>
    </row>
    <row r="252" spans="1:33" outlineLevel="1">
      <c r="A252" s="1" t="s">
        <v>409</v>
      </c>
      <c r="B252" s="1" t="s">
        <v>410</v>
      </c>
      <c r="D252" s="6">
        <v>0</v>
      </c>
      <c r="E252" s="6">
        <v>1</v>
      </c>
      <c r="F252" s="6">
        <v>0</v>
      </c>
      <c r="G252" s="1">
        <f t="shared" si="36"/>
        <v>1</v>
      </c>
      <c r="I252" s="16">
        <f t="shared" si="37"/>
        <v>0.33333333333333331</v>
      </c>
      <c r="J252" s="14">
        <f>+IFR!AD252</f>
        <v>3.3333333333333335E-3</v>
      </c>
      <c r="K252" s="12">
        <f t="shared" si="32"/>
        <v>0.95</v>
      </c>
      <c r="L252" s="16">
        <f t="shared" si="33"/>
        <v>0.31666666666666665</v>
      </c>
      <c r="M252" s="12">
        <v>1</v>
      </c>
      <c r="N252" s="12">
        <v>1</v>
      </c>
      <c r="P252" s="16">
        <f t="shared" si="34"/>
        <v>0.31666666666666665</v>
      </c>
      <c r="R252" s="13">
        <f t="shared" si="31"/>
        <v>5.4953477542827609E-5</v>
      </c>
      <c r="T252" s="15">
        <f>+R252*(assessment!$J$273*assessment!$E$3)</f>
        <v>491.30932112209263</v>
      </c>
      <c r="V252" s="14">
        <f>+T252/payroll!F252</f>
        <v>1.7299598967789728E-4</v>
      </c>
      <c r="X252" s="15">
        <f>IF(V252&lt;$X$2,T252, +payroll!F252 * $X$2)</f>
        <v>491.30932112209263</v>
      </c>
      <c r="Z252" s="15">
        <f t="shared" si="35"/>
        <v>0</v>
      </c>
      <c r="AB252" s="1">
        <f t="shared" si="38"/>
        <v>1</v>
      </c>
    </row>
    <row r="253" spans="1:33" outlineLevel="1">
      <c r="A253" s="1" t="s">
        <v>411</v>
      </c>
      <c r="B253" s="1" t="s">
        <v>412</v>
      </c>
      <c r="D253" s="6">
        <v>0</v>
      </c>
      <c r="E253" s="6">
        <v>1</v>
      </c>
      <c r="F253" s="6">
        <v>0</v>
      </c>
      <c r="G253" s="1">
        <f t="shared" si="36"/>
        <v>1</v>
      </c>
      <c r="I253" s="16">
        <f t="shared" si="37"/>
        <v>0.33333333333333331</v>
      </c>
      <c r="J253" s="14">
        <f>+IFR!AD253</f>
        <v>3.3333333333333335E-3</v>
      </c>
      <c r="K253" s="12">
        <f t="shared" si="32"/>
        <v>0.95</v>
      </c>
      <c r="L253" s="16">
        <f t="shared" si="33"/>
        <v>0.31666666666666665</v>
      </c>
      <c r="M253" s="12">
        <v>1</v>
      </c>
      <c r="N253" s="12">
        <v>1</v>
      </c>
      <c r="P253" s="16">
        <f t="shared" si="34"/>
        <v>0.31666666666666665</v>
      </c>
      <c r="R253" s="13">
        <f t="shared" si="31"/>
        <v>5.4953477542827609E-5</v>
      </c>
      <c r="T253" s="15">
        <f>+R253*(assessment!$J$273*assessment!$E$3)</f>
        <v>491.30932112209263</v>
      </c>
      <c r="V253" s="14">
        <f>+T253/payroll!F253</f>
        <v>3.7035821351459245E-4</v>
      </c>
      <c r="X253" s="15">
        <f>IF(V253&lt;$X$2,T253, +payroll!F253 * $X$2)</f>
        <v>491.30932112209263</v>
      </c>
      <c r="Z253" s="15">
        <f t="shared" si="35"/>
        <v>0</v>
      </c>
      <c r="AB253" s="1">
        <f t="shared" si="38"/>
        <v>1</v>
      </c>
    </row>
    <row r="254" spans="1:33" outlineLevel="1">
      <c r="A254" s="1" t="s">
        <v>413</v>
      </c>
      <c r="B254" s="1" t="s">
        <v>414</v>
      </c>
      <c r="D254" s="6">
        <v>5</v>
      </c>
      <c r="E254" s="6">
        <v>0</v>
      </c>
      <c r="F254" s="6">
        <v>0</v>
      </c>
      <c r="G254" s="1">
        <f t="shared" si="36"/>
        <v>5</v>
      </c>
      <c r="I254" s="16">
        <f t="shared" si="37"/>
        <v>1.6666666666666667</v>
      </c>
      <c r="J254" s="14">
        <f>+IFR!AD254</f>
        <v>8.3333333333333332E-3</v>
      </c>
      <c r="K254" s="12">
        <f t="shared" si="32"/>
        <v>0.95</v>
      </c>
      <c r="L254" s="16">
        <f t="shared" si="33"/>
        <v>1.5833333333333333</v>
      </c>
      <c r="M254" s="12">
        <v>1</v>
      </c>
      <c r="N254" s="12">
        <v>1</v>
      </c>
      <c r="P254" s="16">
        <f t="shared" si="34"/>
        <v>1.5833333333333333</v>
      </c>
      <c r="R254" s="13">
        <f t="shared" si="31"/>
        <v>2.7476738771413806E-4</v>
      </c>
      <c r="T254" s="15">
        <f>+R254*(assessment!$J$273*assessment!$E$3)</f>
        <v>2456.5466056104633</v>
      </c>
      <c r="V254" s="14">
        <f>+T254/payroll!F254</f>
        <v>1.1200133585113786E-3</v>
      </c>
      <c r="X254" s="15">
        <f>IF(V254&lt;$X$2,T254, +payroll!F254 * $X$2)</f>
        <v>2456.5466056104633</v>
      </c>
      <c r="Z254" s="15">
        <f t="shared" si="35"/>
        <v>0</v>
      </c>
      <c r="AB254" s="1">
        <f t="shared" si="38"/>
        <v>1</v>
      </c>
    </row>
    <row r="255" spans="1:33" outlineLevel="1">
      <c r="A255" s="1" t="s">
        <v>415</v>
      </c>
      <c r="B255" s="1" t="s">
        <v>416</v>
      </c>
      <c r="D255" s="6">
        <v>0</v>
      </c>
      <c r="E255" s="6">
        <v>0</v>
      </c>
      <c r="F255" s="6">
        <v>0</v>
      </c>
      <c r="G255" s="1">
        <f t="shared" si="36"/>
        <v>0</v>
      </c>
      <c r="I255" s="16">
        <f t="shared" si="37"/>
        <v>0</v>
      </c>
      <c r="J255" s="14">
        <f>+IFR!AD255</f>
        <v>0</v>
      </c>
      <c r="K255" s="12">
        <f t="shared" si="32"/>
        <v>0.95</v>
      </c>
      <c r="L255" s="16">
        <f t="shared" si="33"/>
        <v>0</v>
      </c>
      <c r="M255" s="12">
        <v>1</v>
      </c>
      <c r="N255" s="12">
        <v>1</v>
      </c>
      <c r="P255" s="16">
        <f t="shared" si="34"/>
        <v>0</v>
      </c>
      <c r="R255" s="13">
        <f t="shared" si="31"/>
        <v>0</v>
      </c>
      <c r="T255" s="15">
        <f>+R255*(assessment!$J$273*assessment!$E$3)</f>
        <v>0</v>
      </c>
      <c r="V255" s="14">
        <f>+T255/payroll!F255</f>
        <v>0</v>
      </c>
      <c r="X255" s="15">
        <f>IF(V255&lt;$X$2,T255, +payroll!F255 * $X$2)</f>
        <v>0</v>
      </c>
      <c r="Z255" s="15">
        <f t="shared" si="35"/>
        <v>0</v>
      </c>
      <c r="AB255" s="1" t="e">
        <f t="shared" si="38"/>
        <v>#DIV/0!</v>
      </c>
    </row>
    <row r="256" spans="1:33" outlineLevel="1">
      <c r="A256" s="1" t="s">
        <v>417</v>
      </c>
      <c r="B256" s="1" t="s">
        <v>418</v>
      </c>
      <c r="D256" s="6">
        <v>0</v>
      </c>
      <c r="E256" s="6">
        <v>0</v>
      </c>
      <c r="F256" s="6">
        <v>0</v>
      </c>
      <c r="G256" s="1">
        <f t="shared" si="36"/>
        <v>0</v>
      </c>
      <c r="I256" s="16">
        <f t="shared" si="37"/>
        <v>0</v>
      </c>
      <c r="J256" s="14">
        <f>+IFR!AD256</f>
        <v>0</v>
      </c>
      <c r="K256" s="12">
        <f>IF(+J256&lt;$E$268,$I$268,IF(J256&gt;$E$270,$I$270,$I$269))</f>
        <v>0.95</v>
      </c>
      <c r="L256" s="16">
        <f t="shared" si="33"/>
        <v>0</v>
      </c>
      <c r="M256" s="12">
        <v>1</v>
      </c>
      <c r="N256" s="12">
        <v>1</v>
      </c>
      <c r="P256" s="16">
        <f t="shared" si="34"/>
        <v>0</v>
      </c>
      <c r="R256" s="13">
        <f t="shared" si="31"/>
        <v>0</v>
      </c>
      <c r="T256" s="15">
        <f>+R256*(assessment!$J$273*assessment!$E$3)</f>
        <v>0</v>
      </c>
      <c r="V256" s="14">
        <f>+T256/payroll!F256</f>
        <v>0</v>
      </c>
      <c r="X256" s="15">
        <f>IF(V256&lt;$X$2,T256, +payroll!F256 * $X$2)</f>
        <v>0</v>
      </c>
      <c r="Z256" s="15">
        <f t="shared" si="35"/>
        <v>0</v>
      </c>
      <c r="AB256" s="1" t="e">
        <f t="shared" si="38"/>
        <v>#DIV/0!</v>
      </c>
    </row>
    <row r="257" spans="1:28" outlineLevel="1">
      <c r="A257" s="1" t="s">
        <v>419</v>
      </c>
      <c r="B257" s="1" t="s">
        <v>420</v>
      </c>
      <c r="D257" s="6">
        <v>0</v>
      </c>
      <c r="E257" s="6">
        <v>0</v>
      </c>
      <c r="F257" s="6">
        <v>0</v>
      </c>
      <c r="G257" s="1">
        <f t="shared" si="36"/>
        <v>0</v>
      </c>
      <c r="I257" s="16">
        <f t="shared" si="37"/>
        <v>0</v>
      </c>
      <c r="J257" s="14">
        <f>+IFR!AD257</f>
        <v>0</v>
      </c>
      <c r="K257" s="12">
        <f t="shared" si="32"/>
        <v>0.95</v>
      </c>
      <c r="L257" s="16">
        <f t="shared" si="33"/>
        <v>0</v>
      </c>
      <c r="M257" s="12">
        <v>1</v>
      </c>
      <c r="N257" s="12">
        <v>1</v>
      </c>
      <c r="P257" s="16">
        <f t="shared" si="34"/>
        <v>0</v>
      </c>
      <c r="R257" s="13">
        <f t="shared" si="31"/>
        <v>0</v>
      </c>
      <c r="T257" s="15">
        <f>+R257*(assessment!$J$273*assessment!$E$3)</f>
        <v>0</v>
      </c>
      <c r="V257" s="14">
        <f>+T257/payroll!F257</f>
        <v>0</v>
      </c>
      <c r="X257" s="15">
        <f>IF(V257&lt;$X$2,T257, +payroll!F257 * $X$2)</f>
        <v>0</v>
      </c>
      <c r="Z257" s="15">
        <f t="shared" si="35"/>
        <v>0</v>
      </c>
      <c r="AB257" s="1" t="e">
        <f t="shared" si="38"/>
        <v>#DIV/0!</v>
      </c>
    </row>
    <row r="258" spans="1:28" outlineLevel="1">
      <c r="A258" s="1" t="s">
        <v>421</v>
      </c>
      <c r="B258" s="1" t="s">
        <v>422</v>
      </c>
      <c r="D258" s="6">
        <v>2</v>
      </c>
      <c r="E258" s="6">
        <v>3</v>
      </c>
      <c r="F258" s="6">
        <v>0</v>
      </c>
      <c r="G258" s="17">
        <f>SUM(D258:F258)</f>
        <v>5</v>
      </c>
      <c r="I258" s="16">
        <f t="shared" si="37"/>
        <v>1.6666666666666667</v>
      </c>
      <c r="J258" s="14">
        <f>+IFR!AD258</f>
        <v>1.3333333333333334E-2</v>
      </c>
      <c r="K258" s="12">
        <f t="shared" si="32"/>
        <v>0.95</v>
      </c>
      <c r="L258" s="16">
        <f t="shared" si="33"/>
        <v>1.5833333333333333</v>
      </c>
      <c r="M258" s="12">
        <v>1</v>
      </c>
      <c r="N258" s="12">
        <v>1</v>
      </c>
      <c r="P258" s="16">
        <f t="shared" si="34"/>
        <v>1.5833333333333333</v>
      </c>
      <c r="R258" s="13">
        <f t="shared" si="31"/>
        <v>2.7476738771413806E-4</v>
      </c>
      <c r="T258" s="15">
        <f>+R258*(assessment!$J$273*assessment!$E$3)</f>
        <v>2456.5466056104633</v>
      </c>
      <c r="V258" s="14">
        <f>+T258/payroll!F258</f>
        <v>5.1578605098493563E-4</v>
      </c>
      <c r="X258" s="15">
        <f>IF(V258&lt;$X$2,T258, +payroll!F258 * $X$2)</f>
        <v>2456.5466056104633</v>
      </c>
      <c r="Z258" s="15">
        <f t="shared" si="35"/>
        <v>0</v>
      </c>
      <c r="AB258" s="1">
        <f t="shared" si="38"/>
        <v>1</v>
      </c>
    </row>
    <row r="259" spans="1:28" outlineLevel="1">
      <c r="A259" s="1" t="s">
        <v>423</v>
      </c>
      <c r="B259" s="1" t="s">
        <v>424</v>
      </c>
      <c r="D259" s="6">
        <v>0</v>
      </c>
      <c r="E259" s="6">
        <v>0</v>
      </c>
      <c r="F259" s="6">
        <v>0</v>
      </c>
      <c r="G259" s="1">
        <f t="shared" si="36"/>
        <v>0</v>
      </c>
      <c r="I259" s="16">
        <f t="shared" si="37"/>
        <v>0</v>
      </c>
      <c r="J259" s="14">
        <f>+IFR!AD259</f>
        <v>0</v>
      </c>
      <c r="K259" s="12">
        <f t="shared" si="32"/>
        <v>0.95</v>
      </c>
      <c r="L259" s="16">
        <f t="shared" si="33"/>
        <v>0</v>
      </c>
      <c r="M259" s="12">
        <v>1</v>
      </c>
      <c r="N259" s="12">
        <v>1</v>
      </c>
      <c r="P259" s="16">
        <f t="shared" si="34"/>
        <v>0</v>
      </c>
      <c r="R259" s="13">
        <f>+P259/$P$265</f>
        <v>0</v>
      </c>
      <c r="T259" s="15">
        <f>+R259*(assessment!$J$273*assessment!$E$3)</f>
        <v>0</v>
      </c>
      <c r="V259" s="14">
        <f>+T259/payroll!F259</f>
        <v>0</v>
      </c>
      <c r="X259" s="15">
        <f>IF(V259&lt;$X$2,T259, +payroll!F259 * $X$2)</f>
        <v>0</v>
      </c>
      <c r="Z259" s="15">
        <f t="shared" si="35"/>
        <v>0</v>
      </c>
      <c r="AB259" s="1" t="e">
        <f t="shared" si="38"/>
        <v>#DIV/0!</v>
      </c>
    </row>
    <row r="260" spans="1:28" outlineLevel="1">
      <c r="A260" s="1" t="s">
        <v>558</v>
      </c>
      <c r="B260" s="1" t="s">
        <v>550</v>
      </c>
      <c r="D260" s="6">
        <v>0</v>
      </c>
      <c r="E260" s="6">
        <v>0</v>
      </c>
      <c r="F260" s="6">
        <v>0</v>
      </c>
      <c r="G260" s="1">
        <f t="shared" si="36"/>
        <v>0</v>
      </c>
      <c r="I260" s="16">
        <f t="shared" si="37"/>
        <v>0</v>
      </c>
      <c r="J260" s="14">
        <f>+IFR!AD260</f>
        <v>0</v>
      </c>
      <c r="K260" s="12">
        <f t="shared" si="32"/>
        <v>0.95</v>
      </c>
      <c r="L260" s="16">
        <f t="shared" si="33"/>
        <v>0</v>
      </c>
      <c r="M260" s="12">
        <v>1</v>
      </c>
      <c r="N260" s="12">
        <v>1</v>
      </c>
      <c r="P260" s="16">
        <f t="shared" si="34"/>
        <v>0</v>
      </c>
      <c r="R260" s="13">
        <f t="shared" si="31"/>
        <v>0</v>
      </c>
      <c r="T260" s="15">
        <f>+R260*(assessment!$J$273*assessment!$E$3)</f>
        <v>0</v>
      </c>
      <c r="V260" s="14">
        <f>+T260/payroll!F260</f>
        <v>0</v>
      </c>
      <c r="X260" s="15">
        <f>IF(V260&lt;$X$2,T260, +payroll!F260 * $X$2)</f>
        <v>0</v>
      </c>
      <c r="Z260" s="15">
        <f t="shared" si="35"/>
        <v>0</v>
      </c>
      <c r="AB260" s="1" t="e">
        <f t="shared" si="38"/>
        <v>#DIV/0!</v>
      </c>
    </row>
    <row r="261" spans="1:28" outlineLevel="1">
      <c r="A261" s="1" t="s">
        <v>425</v>
      </c>
      <c r="B261" s="1" t="s">
        <v>426</v>
      </c>
      <c r="D261" s="6">
        <v>0</v>
      </c>
      <c r="E261" s="6">
        <v>0</v>
      </c>
      <c r="F261" s="6">
        <v>0</v>
      </c>
      <c r="G261" s="1">
        <f t="shared" si="36"/>
        <v>0</v>
      </c>
      <c r="I261" s="16">
        <f t="shared" si="37"/>
        <v>0</v>
      </c>
      <c r="J261" s="14">
        <f>+IFR!AD261</f>
        <v>0</v>
      </c>
      <c r="K261" s="12">
        <f t="shared" si="32"/>
        <v>0.95</v>
      </c>
      <c r="L261" s="16">
        <f t="shared" si="33"/>
        <v>0</v>
      </c>
      <c r="M261" s="12">
        <v>1</v>
      </c>
      <c r="N261" s="12">
        <v>1</v>
      </c>
      <c r="P261" s="16">
        <f t="shared" si="34"/>
        <v>0</v>
      </c>
      <c r="R261" s="13">
        <f t="shared" si="31"/>
        <v>0</v>
      </c>
      <c r="T261" s="15">
        <f>+R261*(assessment!$J$273*assessment!$E$3)</f>
        <v>0</v>
      </c>
      <c r="V261" s="14">
        <f>+T261/payroll!F261</f>
        <v>0</v>
      </c>
      <c r="X261" s="15">
        <f>IF(V261&lt;$X$2,T261, +payroll!F261 * $X$2)</f>
        <v>0</v>
      </c>
      <c r="Z261" s="15">
        <f t="shared" si="35"/>
        <v>0</v>
      </c>
      <c r="AB261" s="1" t="e">
        <f t="shared" si="38"/>
        <v>#DIV/0!</v>
      </c>
    </row>
    <row r="262" spans="1:28" outlineLevel="1">
      <c r="A262" s="1" t="s">
        <v>559</v>
      </c>
      <c r="B262" s="1" t="s">
        <v>427</v>
      </c>
      <c r="D262" s="6">
        <v>0</v>
      </c>
      <c r="E262" s="6">
        <v>0</v>
      </c>
      <c r="F262" s="6">
        <v>0</v>
      </c>
      <c r="G262" s="17">
        <f>SUM(D262:F262)</f>
        <v>0</v>
      </c>
      <c r="I262" s="16">
        <f>AVERAGE(D262:F262)</f>
        <v>0</v>
      </c>
      <c r="J262" s="14">
        <f>+IFR!AD262</f>
        <v>0</v>
      </c>
      <c r="K262" s="12">
        <f>IF(+J262&lt;$E$268,$I$268,IF(J262&gt;$E$270,$I$270,$I$269))</f>
        <v>0.95</v>
      </c>
      <c r="L262" s="16">
        <f>+I262*K262</f>
        <v>0</v>
      </c>
      <c r="M262" s="12">
        <v>1</v>
      </c>
      <c r="N262" s="12">
        <v>1</v>
      </c>
      <c r="P262" s="16">
        <f>+L262*M262*N262</f>
        <v>0</v>
      </c>
      <c r="R262" s="13">
        <f>+P262/$P$265</f>
        <v>0</v>
      </c>
      <c r="T262" s="15">
        <f>+R262*(assessment!$J$273*assessment!$E$3)</f>
        <v>0</v>
      </c>
      <c r="V262" s="14">
        <f>+T262/payroll!F262</f>
        <v>0</v>
      </c>
      <c r="X262" s="15">
        <f>IF(V262&lt;$X$2,T262, +payroll!F262 * $X$2)</f>
        <v>0</v>
      </c>
      <c r="Z262" s="15">
        <f>+T262-X262</f>
        <v>0</v>
      </c>
      <c r="AB262" s="1" t="e">
        <f t="shared" si="38"/>
        <v>#DIV/0!</v>
      </c>
    </row>
    <row r="263" spans="1:28">
      <c r="B263" s="1" t="s">
        <v>471</v>
      </c>
      <c r="D263" s="6">
        <f>SUBTOTAL(9,D141:D262)</f>
        <v>67</v>
      </c>
      <c r="E263" s="6">
        <f>SUBTOTAL(9,E141:E262)</f>
        <v>53</v>
      </c>
      <c r="F263" s="6">
        <f>SUBTOTAL(9,F141:F262)</f>
        <v>67</v>
      </c>
      <c r="G263" s="1">
        <f t="shared" si="36"/>
        <v>187</v>
      </c>
      <c r="I263" s="16">
        <f>SUBTOTAL(9,I141:I262)</f>
        <v>62.333333333333343</v>
      </c>
      <c r="J263" s="14">
        <f>+IFR!AD263</f>
        <v>0</v>
      </c>
      <c r="K263" s="12">
        <f>+L263/I263</f>
        <v>0.95000000000000062</v>
      </c>
      <c r="L263" s="16">
        <f>SUBTOTAL(9,L141:L262)</f>
        <v>59.216666666666711</v>
      </c>
      <c r="M263" s="12">
        <f>+P263/L263</f>
        <v>1</v>
      </c>
      <c r="N263" s="12"/>
      <c r="P263" s="16">
        <f>SUBTOTAL(9,P141:P262)</f>
        <v>59.216666666666711</v>
      </c>
      <c r="R263" s="13">
        <f>SUBTOTAL(9,R141:R262)</f>
        <v>1.0276300300508762E-2</v>
      </c>
      <c r="T263" s="15">
        <f>SUBTOTAL(9,T141:T262)</f>
        <v>91874.843049831325</v>
      </c>
      <c r="V263" s="14">
        <f>+T263/payroll!F263</f>
        <v>2.9599799622526693E-4</v>
      </c>
      <c r="X263" s="15">
        <f>SUBTOTAL(9,X141:X262)</f>
        <v>91874.843049831325</v>
      </c>
      <c r="Z263" s="15">
        <f>+T263-X263</f>
        <v>0</v>
      </c>
      <c r="AB263" s="1">
        <f t="shared" si="38"/>
        <v>1</v>
      </c>
    </row>
    <row r="264" spans="1:28">
      <c r="D264" s="94"/>
      <c r="E264" s="94"/>
      <c r="F264" s="94"/>
      <c r="G264" s="1">
        <f t="shared" ref="G264" si="39">SUM(D264:F264)</f>
        <v>0</v>
      </c>
      <c r="J264" s="16"/>
      <c r="Z264" s="31"/>
    </row>
    <row r="265" spans="1:28" ht="13.5" thickBot="1">
      <c r="D265" s="6">
        <f>SUBTOTAL(9,D4:D264)</f>
        <v>5321</v>
      </c>
      <c r="E265" s="6">
        <f>SUBTOTAL(9,E4:E264)</f>
        <v>5839</v>
      </c>
      <c r="F265" s="6">
        <f>SUBTOTAL(9,F4:F262)</f>
        <v>6234</v>
      </c>
      <c r="I265" s="49">
        <f>SUBTOTAL(9,I4:I264)</f>
        <v>5797.9999999999945</v>
      </c>
      <c r="J265" s="14">
        <f>+IFR!AD265</f>
        <v>3.167019325783315E-2</v>
      </c>
      <c r="K265" s="12">
        <f>+L265/I265</f>
        <v>0.99386857537081752</v>
      </c>
      <c r="L265" s="49">
        <f>SUBTOTAL(9,L4:L264)</f>
        <v>5762.4499999999944</v>
      </c>
      <c r="M265" s="12">
        <f>+P265/L265</f>
        <v>1</v>
      </c>
      <c r="N265" s="50"/>
      <c r="P265" s="49">
        <f>SUBTOTAL(9,P4:P264)</f>
        <v>5762.4499999999944</v>
      </c>
      <c r="R265" s="44">
        <f>SUBTOTAL(9,R5:R264)</f>
        <v>1.0000000000000002</v>
      </c>
      <c r="T265" s="51">
        <f>SUBTOTAL(9,T5:T264)</f>
        <v>8940459.1500000209</v>
      </c>
      <c r="V265" s="14">
        <f>+T265/payroll!F265</f>
        <v>6.7888424622557719E-4</v>
      </c>
      <c r="X265" s="51">
        <f>SUBTOTAL(9,X5:X264)</f>
        <v>8940459.1500000209</v>
      </c>
      <c r="Z265" s="15">
        <f>SUBTOTAL(9,Z4:Z264)</f>
        <v>0</v>
      </c>
    </row>
    <row r="266" spans="1:28" ht="13.5" thickTop="1">
      <c r="J266" s="16"/>
    </row>
    <row r="267" spans="1:28">
      <c r="B267" s="34" t="s">
        <v>458</v>
      </c>
    </row>
    <row r="268" spans="1:28">
      <c r="B268" s="34" t="s">
        <v>459</v>
      </c>
      <c r="C268" s="52" t="s">
        <v>529</v>
      </c>
      <c r="D268" s="33" t="s">
        <v>460</v>
      </c>
      <c r="E268" s="45">
        <v>3.5000000000000003E-2</v>
      </c>
      <c r="H268" s="52" t="s">
        <v>528</v>
      </c>
      <c r="I268" s="8">
        <v>0.95</v>
      </c>
      <c r="R268" s="1"/>
      <c r="S268" s="13"/>
    </row>
    <row r="269" spans="1:28">
      <c r="B269" s="34" t="s">
        <v>461</v>
      </c>
      <c r="C269" s="52" t="s">
        <v>529</v>
      </c>
      <c r="D269" s="95" t="s">
        <v>462</v>
      </c>
      <c r="E269" s="45"/>
      <c r="H269" s="52" t="s">
        <v>528</v>
      </c>
      <c r="I269" s="8">
        <v>1</v>
      </c>
      <c r="R269" s="1"/>
      <c r="S269" s="13"/>
    </row>
    <row r="270" spans="1:28">
      <c r="B270" s="34" t="s">
        <v>463</v>
      </c>
      <c r="C270" s="52" t="s">
        <v>529</v>
      </c>
      <c r="D270" s="33" t="s">
        <v>482</v>
      </c>
      <c r="E270" s="95">
        <v>7.4999999999999997E-2</v>
      </c>
      <c r="H270" s="52" t="s">
        <v>528</v>
      </c>
      <c r="I270" s="8">
        <v>1.05</v>
      </c>
      <c r="R270" s="1"/>
      <c r="S270" s="13"/>
    </row>
    <row r="271" spans="1:28">
      <c r="T271" s="15"/>
    </row>
    <row r="274" spans="4:13">
      <c r="F274" s="96"/>
      <c r="K274" s="17"/>
      <c r="L274" s="17"/>
      <c r="M274" s="17"/>
    </row>
    <row r="276" spans="4:13">
      <c r="D276" s="96"/>
      <c r="E276" s="96"/>
      <c r="F276" s="96"/>
    </row>
    <row r="277" spans="4:13">
      <c r="D277" s="96"/>
      <c r="E277" s="96"/>
      <c r="F277" s="96"/>
    </row>
    <row r="278" spans="4:13">
      <c r="D278" s="96"/>
      <c r="E278" s="96"/>
      <c r="F278" s="96"/>
    </row>
  </sheetData>
  <sortState xmlns:xlrd2="http://schemas.microsoft.com/office/spreadsheetml/2017/richdata2" ref="A106:AG118">
    <sortCondition ref="A106:A118"/>
  </sortState>
  <phoneticPr fontId="6" type="noConversion"/>
  <printOptions horizontalCentered="1"/>
  <pageMargins left="0" right="0" top="0.5" bottom="0.25" header="0.25" footer="0.25"/>
  <pageSetup scale="70" orientation="landscape" horizontalDpi="4294967292" verticalDpi="200" r:id="rId1"/>
  <headerFooter alignWithMargins="0">
    <oddHeader>&amp;C&amp;"Arial,Bold"&amp;14Claim Number Data
FY 2027 Assessments</oddHeader>
    <oddFooter>&amp;L&amp;D&amp;CPage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273"/>
  <sheetViews>
    <sheetView showRuler="0" zoomScaleNormal="100" zoomScalePageLayoutView="85" workbookViewId="0">
      <selection activeCell="B274" sqref="B274"/>
    </sheetView>
  </sheetViews>
  <sheetFormatPr defaultColWidth="9.140625" defaultRowHeight="12.75" outlineLevelRow="1"/>
  <cols>
    <col min="1" max="1" width="6.28515625" style="1" customWidth="1"/>
    <col min="2" max="2" width="37.28515625" style="1" customWidth="1"/>
    <col min="3" max="4" width="14.140625" style="10" bestFit="1" customWidth="1"/>
    <col min="5" max="5" width="14" style="10" bestFit="1" customWidth="1"/>
    <col min="6" max="6" width="2.28515625" style="1" customWidth="1"/>
    <col min="7" max="7" width="13.42578125" style="1" bestFit="1" customWidth="1"/>
    <col min="8" max="8" width="9.5703125" style="1" customWidth="1"/>
    <col min="9" max="9" width="1.5703125" style="1" customWidth="1"/>
    <col min="10" max="10" width="13.28515625" style="1" customWidth="1"/>
    <col min="11" max="11" width="1.5703125" style="1" customWidth="1"/>
    <col min="12" max="12" width="9.28515625" style="1" bestFit="1" customWidth="1"/>
    <col min="13" max="13" width="1.5703125" style="1" customWidth="1"/>
    <col min="14" max="14" width="13.85546875" style="1" customWidth="1"/>
    <col min="15" max="15" width="1.5703125" style="1" customWidth="1"/>
    <col min="16" max="16" width="9.28515625" style="1" bestFit="1" customWidth="1"/>
    <col min="17" max="17" width="1.5703125" style="1" customWidth="1"/>
    <col min="18" max="18" width="13.42578125" style="1" bestFit="1" customWidth="1"/>
    <col min="19" max="19" width="1.85546875" style="1" customWidth="1"/>
    <col min="20" max="20" width="12.7109375" style="1" bestFit="1" customWidth="1"/>
    <col min="21" max="21" width="1.5703125" style="1" customWidth="1"/>
    <col min="22" max="22" width="6.85546875" style="1" hidden="1" customWidth="1"/>
    <col min="23" max="23" width="9.140625" style="1"/>
    <col min="24" max="24" width="1.5703125" style="1" customWidth="1"/>
    <col min="25" max="16384" width="9.140625" style="1"/>
  </cols>
  <sheetData>
    <row r="1" spans="1:24">
      <c r="H1" s="3"/>
      <c r="L1" s="3"/>
      <c r="N1" s="3" t="s">
        <v>440</v>
      </c>
      <c r="R1" s="3" t="s">
        <v>433</v>
      </c>
    </row>
    <row r="2" spans="1:24">
      <c r="A2" s="26" t="s">
        <v>448</v>
      </c>
      <c r="B2" s="27"/>
      <c r="G2" s="3" t="s">
        <v>430</v>
      </c>
      <c r="H2" s="3" t="s">
        <v>442</v>
      </c>
      <c r="J2" s="3" t="s">
        <v>431</v>
      </c>
      <c r="L2" s="3" t="s">
        <v>3</v>
      </c>
      <c r="N2" s="3" t="s">
        <v>3</v>
      </c>
      <c r="P2" s="3" t="s">
        <v>4</v>
      </c>
      <c r="R2" s="48">
        <v>0.04</v>
      </c>
      <c r="T2" s="3"/>
    </row>
    <row r="3" spans="1:24">
      <c r="A3" s="28" t="s">
        <v>446</v>
      </c>
      <c r="B3" s="4" t="s">
        <v>447</v>
      </c>
      <c r="C3" s="4" t="s">
        <v>568</v>
      </c>
      <c r="D3" s="4" t="s">
        <v>578</v>
      </c>
      <c r="E3" s="4" t="s">
        <v>592</v>
      </c>
      <c r="F3" s="4"/>
      <c r="G3" s="4" t="s">
        <v>441</v>
      </c>
      <c r="H3" s="4" t="s">
        <v>443</v>
      </c>
      <c r="J3" s="4" t="s">
        <v>441</v>
      </c>
      <c r="K3" s="4"/>
      <c r="L3" s="4" t="s">
        <v>5</v>
      </c>
      <c r="M3" s="4"/>
      <c r="N3" s="4" t="s">
        <v>6</v>
      </c>
      <c r="O3" s="4"/>
      <c r="P3" s="4" t="s">
        <v>1</v>
      </c>
      <c r="Q3" s="4"/>
      <c r="R3" s="4" t="s">
        <v>438</v>
      </c>
      <c r="S3" s="4"/>
      <c r="T3" s="4" t="s">
        <v>439</v>
      </c>
      <c r="U3" s="4"/>
      <c r="V3" s="4"/>
      <c r="W3" s="4"/>
      <c r="X3" s="4"/>
    </row>
    <row r="4" spans="1:24">
      <c r="H4" s="14"/>
      <c r="L4" s="13"/>
    </row>
    <row r="5" spans="1:24">
      <c r="A5" s="1" t="s">
        <v>7</v>
      </c>
      <c r="B5" s="1" t="s">
        <v>499</v>
      </c>
      <c r="C5" s="9">
        <v>0</v>
      </c>
      <c r="D5" s="9">
        <v>0</v>
      </c>
      <c r="E5" s="9">
        <v>456.98</v>
      </c>
      <c r="F5" s="8"/>
      <c r="G5" s="8">
        <f>IF(SUM(C5:E5)&gt;0,AVERAGE(C5:E5),0)</f>
        <v>152.32666666666668</v>
      </c>
      <c r="H5" s="12">
        <v>1</v>
      </c>
      <c r="J5" s="8">
        <f t="shared" ref="J5:J70" si="0">+G5*H5</f>
        <v>152.32666666666668</v>
      </c>
      <c r="L5" s="13">
        <f t="shared" ref="L5:L70" si="1">+J5/$J$265</f>
        <v>3.9747269216198892E-6</v>
      </c>
      <c r="N5" s="8">
        <f>+L5*(assessment!$J$273*assessment!$F$3)</f>
        <v>142.14353470059149</v>
      </c>
      <c r="P5" s="14">
        <f>+N5/payroll!F5</f>
        <v>3.3533135944357596E-6</v>
      </c>
      <c r="R5" s="8">
        <f>IF(P5&lt;$R$2,N5, +payroll!F5 * $R$2)</f>
        <v>142.14353470059149</v>
      </c>
      <c r="T5" s="15">
        <f t="shared" ref="T5:T70" si="2">+N5-R5</f>
        <v>0</v>
      </c>
      <c r="V5" s="1">
        <f t="shared" ref="V5:V69" si="3">+R5/N5</f>
        <v>1</v>
      </c>
    </row>
    <row r="6" spans="1:24">
      <c r="A6" s="1" t="s">
        <v>8</v>
      </c>
      <c r="B6" s="1" t="s">
        <v>500</v>
      </c>
      <c r="C6" s="9">
        <v>183.86</v>
      </c>
      <c r="D6" s="9">
        <v>0</v>
      </c>
      <c r="E6" s="9">
        <v>34533.230000000003</v>
      </c>
      <c r="F6" s="8"/>
      <c r="G6" s="8">
        <f t="shared" ref="G6:G71" si="4">IF(SUM(C6:E6)&gt;0,AVERAGE(C6:E6),0)</f>
        <v>11572.363333333335</v>
      </c>
      <c r="H6" s="12">
        <v>1</v>
      </c>
      <c r="J6" s="8">
        <f t="shared" si="0"/>
        <v>11572.363333333335</v>
      </c>
      <c r="L6" s="13">
        <f t="shared" si="1"/>
        <v>3.0196278231717065E-4</v>
      </c>
      <c r="N6" s="8">
        <f>+L6*(assessment!$J$273*assessment!$F$3)</f>
        <v>10798.743680508027</v>
      </c>
      <c r="P6" s="14">
        <f>+N6/payroll!F6</f>
        <v>2.3588096844028941E-4</v>
      </c>
      <c r="R6" s="8">
        <f>IF(P6&lt;$R$2,N6, +payroll!F6 * $R$2)</f>
        <v>10798.743680508027</v>
      </c>
      <c r="T6" s="15">
        <f t="shared" si="2"/>
        <v>0</v>
      </c>
      <c r="V6" s="1">
        <f t="shared" si="3"/>
        <v>1</v>
      </c>
    </row>
    <row r="7" spans="1:24">
      <c r="A7" s="1" t="s">
        <v>9</v>
      </c>
      <c r="B7" s="1" t="s">
        <v>10</v>
      </c>
      <c r="C7" s="9">
        <v>0</v>
      </c>
      <c r="D7" s="9">
        <v>0</v>
      </c>
      <c r="E7" s="9">
        <v>1144.2</v>
      </c>
      <c r="F7" s="8"/>
      <c r="G7" s="8">
        <f t="shared" si="4"/>
        <v>381.40000000000003</v>
      </c>
      <c r="H7" s="12">
        <v>1</v>
      </c>
      <c r="J7" s="8">
        <f t="shared" si="0"/>
        <v>381.40000000000003</v>
      </c>
      <c r="L7" s="13">
        <f t="shared" si="1"/>
        <v>9.9520384780898014E-6</v>
      </c>
      <c r="N7" s="8">
        <f>+L7*(assessment!$J$273*assessment!$F$3)</f>
        <v>355.90317389036016</v>
      </c>
      <c r="P7" s="14">
        <f>+N7/payroll!F7</f>
        <v>9.9737733996441312E-6</v>
      </c>
      <c r="R7" s="8">
        <f>IF(P7&lt;$R$2,N7, +payroll!F7 * $R$2)</f>
        <v>355.90317389036016</v>
      </c>
      <c r="T7" s="15">
        <f t="shared" si="2"/>
        <v>0</v>
      </c>
      <c r="V7" s="1">
        <f t="shared" si="3"/>
        <v>1</v>
      </c>
    </row>
    <row r="8" spans="1:24">
      <c r="A8" s="1" t="s">
        <v>11</v>
      </c>
      <c r="B8" s="1" t="s">
        <v>12</v>
      </c>
      <c r="C8" s="9">
        <v>0</v>
      </c>
      <c r="D8" s="9">
        <v>0</v>
      </c>
      <c r="E8" s="9">
        <v>0</v>
      </c>
      <c r="F8" s="8"/>
      <c r="G8" s="8">
        <f t="shared" si="4"/>
        <v>0</v>
      </c>
      <c r="H8" s="12">
        <v>1</v>
      </c>
      <c r="J8" s="8">
        <f t="shared" si="0"/>
        <v>0</v>
      </c>
      <c r="L8" s="13">
        <f t="shared" si="1"/>
        <v>0</v>
      </c>
      <c r="N8" s="8">
        <f>+L8*(assessment!$J$273*assessment!$F$3)</f>
        <v>0</v>
      </c>
      <c r="P8" s="14">
        <f>+N8/payroll!F8</f>
        <v>0</v>
      </c>
      <c r="R8" s="8">
        <f>IF(P8&lt;$R$2,N8, +payroll!F8 * $R$2)</f>
        <v>0</v>
      </c>
      <c r="T8" s="15">
        <f t="shared" si="2"/>
        <v>0</v>
      </c>
      <c r="V8" s="1" t="e">
        <f t="shared" si="3"/>
        <v>#DIV/0!</v>
      </c>
    </row>
    <row r="9" spans="1:24">
      <c r="A9" s="1" t="s">
        <v>13</v>
      </c>
      <c r="B9" s="1" t="s">
        <v>14</v>
      </c>
      <c r="C9" s="9">
        <v>0</v>
      </c>
      <c r="D9" s="9">
        <v>0</v>
      </c>
      <c r="E9" s="9">
        <v>0</v>
      </c>
      <c r="F9" s="8"/>
      <c r="G9" s="8">
        <f t="shared" si="4"/>
        <v>0</v>
      </c>
      <c r="H9" s="12">
        <v>1</v>
      </c>
      <c r="J9" s="8">
        <f t="shared" si="0"/>
        <v>0</v>
      </c>
      <c r="L9" s="13">
        <f t="shared" si="1"/>
        <v>0</v>
      </c>
      <c r="N9" s="8">
        <f>+L9*(assessment!$J$273*assessment!$F$3)</f>
        <v>0</v>
      </c>
      <c r="P9" s="14">
        <f>+N9/payroll!F9</f>
        <v>0</v>
      </c>
      <c r="R9" s="8">
        <f>IF(P9&lt;$R$2,N9, +payroll!F9 * $R$2)</f>
        <v>0</v>
      </c>
      <c r="T9" s="15">
        <f t="shared" si="2"/>
        <v>0</v>
      </c>
      <c r="V9" s="1" t="e">
        <f t="shared" si="3"/>
        <v>#DIV/0!</v>
      </c>
    </row>
    <row r="10" spans="1:24">
      <c r="A10" s="1" t="s">
        <v>15</v>
      </c>
      <c r="B10" s="1" t="s">
        <v>16</v>
      </c>
      <c r="C10" s="9">
        <v>0</v>
      </c>
      <c r="D10" s="9">
        <v>0</v>
      </c>
      <c r="E10" s="9">
        <v>0</v>
      </c>
      <c r="F10" s="8"/>
      <c r="G10" s="8">
        <f t="shared" si="4"/>
        <v>0</v>
      </c>
      <c r="H10" s="12">
        <v>1</v>
      </c>
      <c r="J10" s="8">
        <f t="shared" si="0"/>
        <v>0</v>
      </c>
      <c r="L10" s="13">
        <f t="shared" si="1"/>
        <v>0</v>
      </c>
      <c r="N10" s="8">
        <f>+L10*(assessment!$J$273*assessment!$F$3)</f>
        <v>0</v>
      </c>
      <c r="P10" s="14">
        <f>+N10/payroll!F10</f>
        <v>0</v>
      </c>
      <c r="R10" s="8">
        <f>IF(P10&lt;$R$2,N10, +payroll!F10 * $R$2)</f>
        <v>0</v>
      </c>
      <c r="T10" s="15">
        <f t="shared" si="2"/>
        <v>0</v>
      </c>
      <c r="V10" s="1" t="e">
        <f t="shared" si="3"/>
        <v>#DIV/0!</v>
      </c>
    </row>
    <row r="11" spans="1:24">
      <c r="A11" s="1" t="s">
        <v>17</v>
      </c>
      <c r="B11" s="1" t="s">
        <v>18</v>
      </c>
      <c r="C11" s="9">
        <v>646.95000000000005</v>
      </c>
      <c r="D11" s="9">
        <v>0</v>
      </c>
      <c r="E11" s="9">
        <v>0</v>
      </c>
      <c r="F11" s="8"/>
      <c r="G11" s="8">
        <f t="shared" si="4"/>
        <v>215.65</v>
      </c>
      <c r="H11" s="12">
        <v>1</v>
      </c>
      <c r="J11" s="8">
        <f t="shared" si="0"/>
        <v>215.65</v>
      </c>
      <c r="L11" s="13">
        <f t="shared" si="1"/>
        <v>5.6270505972733758E-6</v>
      </c>
      <c r="N11" s="8">
        <f>+L11*(assessment!$J$273*assessment!$F$3)</f>
        <v>201.23366399962288</v>
      </c>
      <c r="P11" s="14">
        <f>+N11/payroll!F11</f>
        <v>2.5151005438593678E-5</v>
      </c>
      <c r="R11" s="8">
        <f>IF(P11&lt;$R$2,N11, +payroll!F11 * $R$2)</f>
        <v>201.23366399962288</v>
      </c>
      <c r="T11" s="15">
        <f t="shared" si="2"/>
        <v>0</v>
      </c>
      <c r="V11" s="1">
        <f t="shared" si="3"/>
        <v>1</v>
      </c>
    </row>
    <row r="12" spans="1:24">
      <c r="A12" s="1" t="s">
        <v>19</v>
      </c>
      <c r="B12" s="1" t="s">
        <v>20</v>
      </c>
      <c r="C12" s="9">
        <v>0</v>
      </c>
      <c r="D12" s="9">
        <v>0</v>
      </c>
      <c r="E12" s="9">
        <v>0</v>
      </c>
      <c r="F12" s="8"/>
      <c r="G12" s="8">
        <f t="shared" si="4"/>
        <v>0</v>
      </c>
      <c r="H12" s="12">
        <v>1</v>
      </c>
      <c r="J12" s="8">
        <f t="shared" si="0"/>
        <v>0</v>
      </c>
      <c r="L12" s="13">
        <f t="shared" si="1"/>
        <v>0</v>
      </c>
      <c r="N12" s="8">
        <f>+L12*(assessment!$J$273*assessment!$F$3)</f>
        <v>0</v>
      </c>
      <c r="P12" s="14">
        <f>+N12/payroll!F12</f>
        <v>0</v>
      </c>
      <c r="R12" s="8">
        <f>IF(P12&lt;$R$2,N12, +payroll!F12 * $R$2)</f>
        <v>0</v>
      </c>
      <c r="T12" s="15">
        <f t="shared" si="2"/>
        <v>0</v>
      </c>
      <c r="V12" s="1" t="e">
        <f t="shared" si="3"/>
        <v>#DIV/0!</v>
      </c>
    </row>
    <row r="13" spans="1:24">
      <c r="A13" s="1" t="s">
        <v>21</v>
      </c>
      <c r="B13" s="1" t="s">
        <v>22</v>
      </c>
      <c r="C13" s="9">
        <v>0</v>
      </c>
      <c r="D13" s="9">
        <v>0</v>
      </c>
      <c r="E13" s="9">
        <v>0</v>
      </c>
      <c r="F13" s="8"/>
      <c r="G13" s="8">
        <f t="shared" si="4"/>
        <v>0</v>
      </c>
      <c r="H13" s="12">
        <v>1</v>
      </c>
      <c r="J13" s="8">
        <f t="shared" si="0"/>
        <v>0</v>
      </c>
      <c r="L13" s="13">
        <f t="shared" si="1"/>
        <v>0</v>
      </c>
      <c r="N13" s="8">
        <f>+L13*(assessment!$J$273*assessment!$F$3)</f>
        <v>0</v>
      </c>
      <c r="P13" s="14">
        <f>+N13/payroll!F13</f>
        <v>0</v>
      </c>
      <c r="R13" s="8">
        <f>IF(P13&lt;$R$2,N13, +payroll!F13 * $R$2)</f>
        <v>0</v>
      </c>
      <c r="T13" s="15">
        <f t="shared" si="2"/>
        <v>0</v>
      </c>
      <c r="V13" s="1" t="e">
        <f t="shared" si="3"/>
        <v>#DIV/0!</v>
      </c>
    </row>
    <row r="14" spans="1:24">
      <c r="A14" s="1" t="s">
        <v>23</v>
      </c>
      <c r="B14" s="1" t="s">
        <v>24</v>
      </c>
      <c r="C14" s="9">
        <v>0</v>
      </c>
      <c r="D14" s="9">
        <v>0</v>
      </c>
      <c r="E14" s="9">
        <v>0</v>
      </c>
      <c r="F14" s="8"/>
      <c r="G14" s="8">
        <f t="shared" si="4"/>
        <v>0</v>
      </c>
      <c r="H14" s="12">
        <v>1</v>
      </c>
      <c r="J14" s="8">
        <f t="shared" si="0"/>
        <v>0</v>
      </c>
      <c r="L14" s="13">
        <f t="shared" si="1"/>
        <v>0</v>
      </c>
      <c r="N14" s="8">
        <f>+L14*(assessment!$J$273*assessment!$F$3)</f>
        <v>0</v>
      </c>
      <c r="P14" s="14">
        <f>+N14/payroll!F14</f>
        <v>0</v>
      </c>
      <c r="R14" s="8">
        <f>IF(P14&lt;$R$2,N14, +payroll!F14 * $R$2)</f>
        <v>0</v>
      </c>
      <c r="T14" s="15">
        <f t="shared" si="2"/>
        <v>0</v>
      </c>
      <c r="V14" s="1" t="e">
        <f t="shared" si="3"/>
        <v>#DIV/0!</v>
      </c>
    </row>
    <row r="15" spans="1:24">
      <c r="A15" s="1" t="s">
        <v>25</v>
      </c>
      <c r="B15" s="1" t="s">
        <v>26</v>
      </c>
      <c r="C15" s="9">
        <v>0</v>
      </c>
      <c r="D15" s="9">
        <v>0</v>
      </c>
      <c r="E15" s="9">
        <v>0</v>
      </c>
      <c r="F15" s="8"/>
      <c r="G15" s="8">
        <f t="shared" si="4"/>
        <v>0</v>
      </c>
      <c r="H15" s="12">
        <v>1</v>
      </c>
      <c r="J15" s="8">
        <f t="shared" si="0"/>
        <v>0</v>
      </c>
      <c r="L15" s="13">
        <f t="shared" si="1"/>
        <v>0</v>
      </c>
      <c r="N15" s="8">
        <f>+L15*(assessment!$J$273*assessment!$F$3)</f>
        <v>0</v>
      </c>
      <c r="P15" s="14">
        <f>+N15/payroll!F15</f>
        <v>0</v>
      </c>
      <c r="R15" s="8">
        <f>IF(P15&lt;$R$2,N15, +payroll!F15 * $R$2)</f>
        <v>0</v>
      </c>
      <c r="T15" s="15">
        <f t="shared" si="2"/>
        <v>0</v>
      </c>
      <c r="V15" s="1" t="e">
        <f t="shared" si="3"/>
        <v>#DIV/0!</v>
      </c>
    </row>
    <row r="16" spans="1:24">
      <c r="A16" s="1" t="s">
        <v>531</v>
      </c>
      <c r="B16" s="1" t="s">
        <v>552</v>
      </c>
      <c r="C16" s="9">
        <v>0</v>
      </c>
      <c r="D16" s="9">
        <v>0</v>
      </c>
      <c r="E16" s="9">
        <v>3390.5</v>
      </c>
      <c r="F16" s="8"/>
      <c r="G16" s="8">
        <f t="shared" si="4"/>
        <v>1130.1666666666667</v>
      </c>
      <c r="H16" s="12">
        <v>1</v>
      </c>
      <c r="J16" s="8">
        <f t="shared" si="0"/>
        <v>1130.1666666666667</v>
      </c>
      <c r="L16" s="13">
        <f t="shared" si="1"/>
        <v>2.9489937475933811E-5</v>
      </c>
      <c r="N16" s="8">
        <f>+L16*(assessment!$J$273*assessment!$F$3)</f>
        <v>1054.6143253585615</v>
      </c>
      <c r="P16" s="14">
        <f>+N16/payroll!F16</f>
        <v>4.1203298952129861E-4</v>
      </c>
      <c r="R16" s="8">
        <f>IF(P16&lt;$R$2,N16, +payroll!F16 * $R$2)</f>
        <v>1054.6143253585615</v>
      </c>
      <c r="T16" s="15">
        <f t="shared" si="2"/>
        <v>0</v>
      </c>
      <c r="V16" s="1">
        <f t="shared" si="3"/>
        <v>1</v>
      </c>
    </row>
    <row r="17" spans="1:22">
      <c r="A17" s="1" t="s">
        <v>27</v>
      </c>
      <c r="B17" s="1" t="s">
        <v>501</v>
      </c>
      <c r="C17" s="9">
        <v>0</v>
      </c>
      <c r="D17" s="9">
        <v>0</v>
      </c>
      <c r="E17" s="9">
        <v>0</v>
      </c>
      <c r="F17" s="8"/>
      <c r="G17" s="8">
        <f t="shared" si="4"/>
        <v>0</v>
      </c>
      <c r="H17" s="12">
        <v>1</v>
      </c>
      <c r="J17" s="8">
        <f t="shared" si="0"/>
        <v>0</v>
      </c>
      <c r="L17" s="13">
        <f t="shared" si="1"/>
        <v>0</v>
      </c>
      <c r="N17" s="8">
        <f>+L17*(assessment!$J$273*assessment!$F$3)</f>
        <v>0</v>
      </c>
      <c r="P17" s="14">
        <f>+N17/payroll!F17</f>
        <v>0</v>
      </c>
      <c r="R17" s="8">
        <f>IF(P17&lt;$R$2,N17, +payroll!F17 * $R$2)</f>
        <v>0</v>
      </c>
      <c r="T17" s="15">
        <f t="shared" si="2"/>
        <v>0</v>
      </c>
      <c r="V17" s="1" t="e">
        <f t="shared" si="3"/>
        <v>#DIV/0!</v>
      </c>
    </row>
    <row r="18" spans="1:22">
      <c r="A18" s="1" t="s">
        <v>28</v>
      </c>
      <c r="B18" s="1" t="s">
        <v>502</v>
      </c>
      <c r="C18" s="9">
        <v>752.39</v>
      </c>
      <c r="D18" s="9">
        <v>0</v>
      </c>
      <c r="E18" s="9">
        <v>0</v>
      </c>
      <c r="F18" s="8"/>
      <c r="G18" s="8">
        <f t="shared" si="4"/>
        <v>250.79666666666665</v>
      </c>
      <c r="H18" s="12">
        <v>1</v>
      </c>
      <c r="J18" s="8">
        <f t="shared" si="0"/>
        <v>250.79666666666665</v>
      </c>
      <c r="L18" s="13">
        <f t="shared" si="1"/>
        <v>6.5441480777224119E-6</v>
      </c>
      <c r="N18" s="8">
        <f>+L18*(assessment!$J$273*assessment!$F$3)</f>
        <v>234.030754241713</v>
      </c>
      <c r="P18" s="14">
        <f>+N18/payroll!F18</f>
        <v>5.4335799461708159E-5</v>
      </c>
      <c r="R18" s="8">
        <f>IF(P18&lt;$R$2,N18, +payroll!F18 * $R$2)</f>
        <v>234.030754241713</v>
      </c>
      <c r="T18" s="15">
        <f t="shared" si="2"/>
        <v>0</v>
      </c>
      <c r="V18" s="1">
        <f t="shared" si="3"/>
        <v>1</v>
      </c>
    </row>
    <row r="19" spans="1:22">
      <c r="A19" s="1" t="s">
        <v>29</v>
      </c>
      <c r="B19" s="1" t="s">
        <v>503</v>
      </c>
      <c r="C19" s="9">
        <v>0</v>
      </c>
      <c r="D19" s="9">
        <v>0</v>
      </c>
      <c r="E19" s="9">
        <v>0</v>
      </c>
      <c r="F19" s="8"/>
      <c r="G19" s="8">
        <f t="shared" si="4"/>
        <v>0</v>
      </c>
      <c r="H19" s="12">
        <v>1</v>
      </c>
      <c r="J19" s="8">
        <f t="shared" si="0"/>
        <v>0</v>
      </c>
      <c r="L19" s="13">
        <f t="shared" si="1"/>
        <v>0</v>
      </c>
      <c r="N19" s="8">
        <f>+L19*(assessment!$J$273*assessment!$F$3)</f>
        <v>0</v>
      </c>
      <c r="P19" s="14">
        <f>+N19/payroll!F19</f>
        <v>0</v>
      </c>
      <c r="R19" s="8">
        <f>IF(P19&lt;$R$2,N19, +payroll!F19 * $R$2)</f>
        <v>0</v>
      </c>
      <c r="T19" s="15">
        <f t="shared" si="2"/>
        <v>0</v>
      </c>
      <c r="V19" s="1" t="e">
        <f t="shared" si="3"/>
        <v>#DIV/0!</v>
      </c>
    </row>
    <row r="20" spans="1:22">
      <c r="A20" s="1" t="s">
        <v>30</v>
      </c>
      <c r="B20" s="1" t="s">
        <v>504</v>
      </c>
      <c r="C20" s="9">
        <v>0</v>
      </c>
      <c r="D20" s="9">
        <v>0</v>
      </c>
      <c r="E20" s="9">
        <v>0</v>
      </c>
      <c r="F20" s="8"/>
      <c r="G20" s="8">
        <f t="shared" si="4"/>
        <v>0</v>
      </c>
      <c r="H20" s="12">
        <v>1</v>
      </c>
      <c r="J20" s="8">
        <f t="shared" si="0"/>
        <v>0</v>
      </c>
      <c r="L20" s="13">
        <f t="shared" si="1"/>
        <v>0</v>
      </c>
      <c r="N20" s="8">
        <f>+L20*(assessment!$J$273*assessment!$F$3)</f>
        <v>0</v>
      </c>
      <c r="P20" s="14">
        <f>+N20/payroll!F20</f>
        <v>0</v>
      </c>
      <c r="R20" s="8">
        <f>IF(P20&lt;$R$2,N20, +payroll!F20 * $R$2)</f>
        <v>0</v>
      </c>
      <c r="T20" s="15">
        <f t="shared" si="2"/>
        <v>0</v>
      </c>
      <c r="V20" s="1" t="e">
        <f t="shared" si="3"/>
        <v>#DIV/0!</v>
      </c>
    </row>
    <row r="21" spans="1:22">
      <c r="A21" s="1" t="s">
        <v>31</v>
      </c>
      <c r="B21" s="1" t="s">
        <v>505</v>
      </c>
      <c r="C21" s="9">
        <v>0</v>
      </c>
      <c r="D21" s="9">
        <v>0</v>
      </c>
      <c r="E21" s="9">
        <v>0</v>
      </c>
      <c r="F21" s="8"/>
      <c r="G21" s="8">
        <f t="shared" si="4"/>
        <v>0</v>
      </c>
      <c r="H21" s="12">
        <v>1</v>
      </c>
      <c r="J21" s="8">
        <f t="shared" si="0"/>
        <v>0</v>
      </c>
      <c r="L21" s="13">
        <f t="shared" si="1"/>
        <v>0</v>
      </c>
      <c r="N21" s="8">
        <f>+L21*(assessment!$J$273*assessment!$F$3)</f>
        <v>0</v>
      </c>
      <c r="P21" s="14">
        <f>+N21/payroll!F21</f>
        <v>0</v>
      </c>
      <c r="R21" s="8">
        <f>IF(P21&lt;$R$2,N21, +payroll!F21 * $R$2)</f>
        <v>0</v>
      </c>
      <c r="T21" s="15">
        <f t="shared" si="2"/>
        <v>0</v>
      </c>
      <c r="V21" s="1" t="e">
        <f t="shared" si="3"/>
        <v>#DIV/0!</v>
      </c>
    </row>
    <row r="22" spans="1:22">
      <c r="A22" s="1" t="s">
        <v>32</v>
      </c>
      <c r="B22" s="1" t="s">
        <v>506</v>
      </c>
      <c r="C22" s="9">
        <v>0</v>
      </c>
      <c r="D22" s="9">
        <v>0</v>
      </c>
      <c r="E22" s="9">
        <v>0</v>
      </c>
      <c r="F22" s="8"/>
      <c r="G22" s="8">
        <f t="shared" si="4"/>
        <v>0</v>
      </c>
      <c r="H22" s="12">
        <v>1</v>
      </c>
      <c r="J22" s="8">
        <f t="shared" si="0"/>
        <v>0</v>
      </c>
      <c r="L22" s="13">
        <f t="shared" si="1"/>
        <v>0</v>
      </c>
      <c r="N22" s="8">
        <f>+L22*(assessment!$J$273*assessment!$F$3)</f>
        <v>0</v>
      </c>
      <c r="P22" s="14">
        <f>+N22/payroll!F22</f>
        <v>0</v>
      </c>
      <c r="R22" s="8">
        <f>IF(P22&lt;$R$2,N22, +payroll!F22 * $R$2)</f>
        <v>0</v>
      </c>
      <c r="T22" s="15">
        <f t="shared" si="2"/>
        <v>0</v>
      </c>
      <c r="V22" s="1" t="e">
        <f t="shared" si="3"/>
        <v>#DIV/0!</v>
      </c>
    </row>
    <row r="23" spans="1:22">
      <c r="A23" s="1" t="s">
        <v>33</v>
      </c>
      <c r="B23" s="1" t="s">
        <v>507</v>
      </c>
      <c r="C23" s="9">
        <v>0</v>
      </c>
      <c r="D23" s="9">
        <v>0</v>
      </c>
      <c r="E23" s="9">
        <v>0</v>
      </c>
      <c r="F23" s="8"/>
      <c r="G23" s="8">
        <f t="shared" si="4"/>
        <v>0</v>
      </c>
      <c r="H23" s="12">
        <v>1</v>
      </c>
      <c r="J23" s="8">
        <f t="shared" si="0"/>
        <v>0</v>
      </c>
      <c r="L23" s="13">
        <f>+J23/$J$265</f>
        <v>0</v>
      </c>
      <c r="N23" s="8">
        <f>+L23*(assessment!$J$273*assessment!$F$3)</f>
        <v>0</v>
      </c>
      <c r="P23" s="14">
        <f>+N23/payroll!F23</f>
        <v>0</v>
      </c>
      <c r="R23" s="8">
        <f>IF(P23&lt;$R$2,N23, +payroll!F23 * $R$2)</f>
        <v>0</v>
      </c>
      <c r="T23" s="15">
        <f t="shared" si="2"/>
        <v>0</v>
      </c>
      <c r="V23" s="1" t="e">
        <f t="shared" si="3"/>
        <v>#DIV/0!</v>
      </c>
    </row>
    <row r="24" spans="1:22">
      <c r="A24" s="1" t="s">
        <v>34</v>
      </c>
      <c r="B24" s="1" t="s">
        <v>508</v>
      </c>
      <c r="C24" s="9">
        <v>0</v>
      </c>
      <c r="D24" s="9">
        <v>0</v>
      </c>
      <c r="E24" s="9">
        <v>0</v>
      </c>
      <c r="F24" s="8"/>
      <c r="G24" s="8">
        <f t="shared" si="4"/>
        <v>0</v>
      </c>
      <c r="H24" s="12">
        <v>1</v>
      </c>
      <c r="J24" s="8">
        <f t="shared" si="0"/>
        <v>0</v>
      </c>
      <c r="L24" s="13">
        <f t="shared" si="1"/>
        <v>0</v>
      </c>
      <c r="N24" s="8">
        <f>+L24*(assessment!$J$273*assessment!$F$3)</f>
        <v>0</v>
      </c>
      <c r="P24" s="14">
        <f>+N24/payroll!F24</f>
        <v>0</v>
      </c>
      <c r="R24" s="8">
        <f>IF(P24&lt;$R$2,N24, +payroll!F24 * $R$2)</f>
        <v>0</v>
      </c>
      <c r="T24" s="15">
        <f t="shared" si="2"/>
        <v>0</v>
      </c>
      <c r="V24" s="1" t="e">
        <f t="shared" si="3"/>
        <v>#DIV/0!</v>
      </c>
    </row>
    <row r="25" spans="1:22">
      <c r="A25" s="1" t="s">
        <v>35</v>
      </c>
      <c r="B25" s="1" t="s">
        <v>509</v>
      </c>
      <c r="C25" s="9">
        <v>625</v>
      </c>
      <c r="D25" s="9">
        <v>0</v>
      </c>
      <c r="E25" s="9">
        <v>0</v>
      </c>
      <c r="F25" s="8"/>
      <c r="G25" s="8">
        <f t="shared" si="4"/>
        <v>208.33333333333334</v>
      </c>
      <c r="H25" s="12">
        <v>1</v>
      </c>
      <c r="J25" s="8">
        <f t="shared" si="0"/>
        <v>208.33333333333334</v>
      </c>
      <c r="L25" s="13">
        <f t="shared" si="1"/>
        <v>5.4361335857421123E-6</v>
      </c>
      <c r="N25" s="8">
        <f>+L25*(assessment!$J$273*assessment!$F$3)</f>
        <v>194.40612102908153</v>
      </c>
      <c r="P25" s="14">
        <f>+N25/payroll!F25</f>
        <v>9.6071196037182766E-5</v>
      </c>
      <c r="R25" s="8">
        <f>IF(P25&lt;$R$2,N25, +payroll!F25 * $R$2)</f>
        <v>194.40612102908153</v>
      </c>
      <c r="T25" s="15">
        <f t="shared" si="2"/>
        <v>0</v>
      </c>
      <c r="V25" s="1">
        <f t="shared" si="3"/>
        <v>1</v>
      </c>
    </row>
    <row r="26" spans="1:22">
      <c r="A26" s="1" t="s">
        <v>36</v>
      </c>
      <c r="B26" s="1" t="s">
        <v>510</v>
      </c>
      <c r="C26" s="9">
        <v>0</v>
      </c>
      <c r="D26" s="9">
        <v>0</v>
      </c>
      <c r="E26" s="9">
        <v>6031.5</v>
      </c>
      <c r="F26" s="8"/>
      <c r="G26" s="8">
        <f t="shared" si="4"/>
        <v>2010.5</v>
      </c>
      <c r="H26" s="12">
        <v>1</v>
      </c>
      <c r="J26" s="8">
        <f t="shared" si="0"/>
        <v>2010.5</v>
      </c>
      <c r="L26" s="13">
        <f t="shared" si="1"/>
        <v>5.2460863555845683E-5</v>
      </c>
      <c r="N26" s="8">
        <f>+L26*(assessment!$J$273*assessment!$F$3)</f>
        <v>1876.0968303790485</v>
      </c>
      <c r="P26" s="14">
        <f>+N26/payroll!F26</f>
        <v>1.0603580074341325E-3</v>
      </c>
      <c r="R26" s="8">
        <f>IF(P26&lt;$R$2,N26, +payroll!F26 * $R$2)</f>
        <v>1876.0968303790485</v>
      </c>
      <c r="T26" s="15">
        <f t="shared" si="2"/>
        <v>0</v>
      </c>
      <c r="V26" s="1">
        <f t="shared" si="3"/>
        <v>1</v>
      </c>
    </row>
    <row r="27" spans="1:22">
      <c r="A27" s="1" t="s">
        <v>37</v>
      </c>
      <c r="B27" s="1" t="s">
        <v>511</v>
      </c>
      <c r="C27" s="9">
        <v>0</v>
      </c>
      <c r="D27" s="9">
        <v>0</v>
      </c>
      <c r="E27" s="9">
        <v>0</v>
      </c>
      <c r="F27" s="8"/>
      <c r="G27" s="8">
        <f t="shared" si="4"/>
        <v>0</v>
      </c>
      <c r="H27" s="12">
        <v>1</v>
      </c>
      <c r="J27" s="8">
        <f t="shared" si="0"/>
        <v>0</v>
      </c>
      <c r="L27" s="13">
        <f t="shared" si="1"/>
        <v>0</v>
      </c>
      <c r="N27" s="8">
        <f>+L27*(assessment!$J$273*assessment!$F$3)</f>
        <v>0</v>
      </c>
      <c r="P27" s="14">
        <f>+N27/payroll!F27</f>
        <v>0</v>
      </c>
      <c r="R27" s="8">
        <f>IF(P27&lt;$R$2,N27, +payroll!F27 * $R$2)</f>
        <v>0</v>
      </c>
      <c r="T27" s="15">
        <f t="shared" si="2"/>
        <v>0</v>
      </c>
      <c r="V27" s="1" t="e">
        <f t="shared" si="3"/>
        <v>#DIV/0!</v>
      </c>
    </row>
    <row r="28" spans="1:22">
      <c r="A28" s="1" t="s">
        <v>38</v>
      </c>
      <c r="B28" s="1" t="s">
        <v>512</v>
      </c>
      <c r="C28" s="9">
        <v>0</v>
      </c>
      <c r="D28" s="9">
        <v>0</v>
      </c>
      <c r="E28" s="9">
        <v>0</v>
      </c>
      <c r="F28" s="8"/>
      <c r="G28" s="8">
        <f t="shared" si="4"/>
        <v>0</v>
      </c>
      <c r="H28" s="12">
        <v>1</v>
      </c>
      <c r="J28" s="8">
        <f t="shared" si="0"/>
        <v>0</v>
      </c>
      <c r="L28" s="13">
        <f t="shared" si="1"/>
        <v>0</v>
      </c>
      <c r="N28" s="8">
        <f>+L28*(assessment!$J$273*assessment!$F$3)</f>
        <v>0</v>
      </c>
      <c r="P28" s="14">
        <f>+N28/payroll!F28</f>
        <v>0</v>
      </c>
      <c r="R28" s="8">
        <f>IF(P28&lt;$R$2,N28, +payroll!F28 * $R$2)</f>
        <v>0</v>
      </c>
      <c r="T28" s="15">
        <f t="shared" si="2"/>
        <v>0</v>
      </c>
      <c r="V28" s="1" t="e">
        <f t="shared" si="3"/>
        <v>#DIV/0!</v>
      </c>
    </row>
    <row r="29" spans="1:22">
      <c r="A29" s="1" t="s">
        <v>39</v>
      </c>
      <c r="B29" s="1" t="s">
        <v>513</v>
      </c>
      <c r="C29" s="9">
        <v>0</v>
      </c>
      <c r="D29" s="9">
        <v>0</v>
      </c>
      <c r="E29" s="9">
        <v>0</v>
      </c>
      <c r="F29" s="8"/>
      <c r="G29" s="8">
        <f t="shared" si="4"/>
        <v>0</v>
      </c>
      <c r="H29" s="12">
        <v>1</v>
      </c>
      <c r="J29" s="8">
        <f t="shared" si="0"/>
        <v>0</v>
      </c>
      <c r="L29" s="13">
        <f t="shared" si="1"/>
        <v>0</v>
      </c>
      <c r="N29" s="8">
        <f>+L29*(assessment!$J$273*assessment!$F$3)</f>
        <v>0</v>
      </c>
      <c r="P29" s="14">
        <f>+N29/payroll!F29</f>
        <v>0</v>
      </c>
      <c r="R29" s="8">
        <f>IF(P29&lt;$R$2,N29, +payroll!F29 * $R$2)</f>
        <v>0</v>
      </c>
      <c r="T29" s="15">
        <f t="shared" si="2"/>
        <v>0</v>
      </c>
      <c r="V29" s="1" t="e">
        <f t="shared" si="3"/>
        <v>#DIV/0!</v>
      </c>
    </row>
    <row r="30" spans="1:22">
      <c r="A30" s="1" t="s">
        <v>40</v>
      </c>
      <c r="B30" s="1" t="s">
        <v>514</v>
      </c>
      <c r="C30" s="9">
        <v>0</v>
      </c>
      <c r="D30" s="9">
        <v>0</v>
      </c>
      <c r="E30" s="9">
        <v>0</v>
      </c>
      <c r="F30" s="8"/>
      <c r="G30" s="8">
        <f t="shared" si="4"/>
        <v>0</v>
      </c>
      <c r="H30" s="12">
        <v>1</v>
      </c>
      <c r="J30" s="8">
        <f t="shared" si="0"/>
        <v>0</v>
      </c>
      <c r="L30" s="13">
        <f t="shared" si="1"/>
        <v>0</v>
      </c>
      <c r="N30" s="8">
        <f>+L30*(assessment!$J$273*assessment!$F$3)</f>
        <v>0</v>
      </c>
      <c r="P30" s="14">
        <f>+N30/payroll!F30</f>
        <v>0</v>
      </c>
      <c r="R30" s="8">
        <f>IF(P30&lt;$R$2,N30, +payroll!F30 * $R$2)</f>
        <v>0</v>
      </c>
      <c r="T30" s="15">
        <f t="shared" si="2"/>
        <v>0</v>
      </c>
      <c r="V30" s="1" t="e">
        <f t="shared" si="3"/>
        <v>#DIV/0!</v>
      </c>
    </row>
    <row r="31" spans="1:22">
      <c r="A31" s="1" t="s">
        <v>586</v>
      </c>
      <c r="B31" s="1" t="s">
        <v>587</v>
      </c>
      <c r="C31" s="9">
        <v>0</v>
      </c>
      <c r="D31" s="9">
        <v>0</v>
      </c>
      <c r="E31" s="9">
        <v>0</v>
      </c>
      <c r="F31" s="8"/>
      <c r="G31" s="8">
        <f t="shared" si="4"/>
        <v>0</v>
      </c>
      <c r="H31" s="12">
        <v>1</v>
      </c>
      <c r="J31" s="8">
        <f>+G31*H31</f>
        <v>0</v>
      </c>
      <c r="L31" s="13">
        <f>+J31/$J$265</f>
        <v>0</v>
      </c>
      <c r="N31" s="8">
        <f>+L31*(assessment!$J$273*assessment!$F$3)</f>
        <v>0</v>
      </c>
      <c r="P31" s="14">
        <f>+N31/payroll!F31</f>
        <v>0</v>
      </c>
      <c r="R31" s="8">
        <f>IF(P31&lt;$R$2,N31, +payroll!F31 * $R$2)</f>
        <v>0</v>
      </c>
      <c r="T31" s="15">
        <f>+N31-R31</f>
        <v>0</v>
      </c>
    </row>
    <row r="32" spans="1:22">
      <c r="A32" s="1" t="s">
        <v>41</v>
      </c>
      <c r="B32" s="1" t="s">
        <v>515</v>
      </c>
      <c r="C32" s="9">
        <v>1149804.6100000001</v>
      </c>
      <c r="D32" s="9">
        <v>3427637.69</v>
      </c>
      <c r="E32" s="9">
        <v>518769.18</v>
      </c>
      <c r="F32" s="8"/>
      <c r="G32" s="8">
        <f t="shared" si="4"/>
        <v>1698737.16</v>
      </c>
      <c r="H32" s="12">
        <v>1</v>
      </c>
      <c r="J32" s="8">
        <f t="shared" si="0"/>
        <v>1698737.16</v>
      </c>
      <c r="L32" s="13">
        <f t="shared" si="1"/>
        <v>4.4325898218356023E-2</v>
      </c>
      <c r="N32" s="8">
        <f>+L32*(assessment!$J$273*assessment!$F$3)</f>
        <v>1585175.5292330794</v>
      </c>
      <c r="P32" s="14">
        <f>+N32/payroll!F32</f>
        <v>1.7754156803013101E-2</v>
      </c>
      <c r="R32" s="8">
        <f>IF(P32&lt;$R$2,N32, +payroll!F32 * $R$2)</f>
        <v>1585175.5292330794</v>
      </c>
      <c r="T32" s="15">
        <f t="shared" si="2"/>
        <v>0</v>
      </c>
      <c r="V32" s="1">
        <f t="shared" si="3"/>
        <v>1</v>
      </c>
    </row>
    <row r="33" spans="1:22">
      <c r="A33" s="1" t="s">
        <v>42</v>
      </c>
      <c r="B33" s="1" t="s">
        <v>43</v>
      </c>
      <c r="C33" s="9">
        <v>0</v>
      </c>
      <c r="D33" s="9">
        <v>0</v>
      </c>
      <c r="E33" s="9">
        <v>0</v>
      </c>
      <c r="F33" s="8"/>
      <c r="G33" s="8">
        <f t="shared" si="4"/>
        <v>0</v>
      </c>
      <c r="H33" s="12">
        <v>1</v>
      </c>
      <c r="J33" s="8">
        <f t="shared" si="0"/>
        <v>0</v>
      </c>
      <c r="L33" s="13">
        <f t="shared" si="1"/>
        <v>0</v>
      </c>
      <c r="N33" s="8">
        <f>+L33*(assessment!$J$273*assessment!$F$3)</f>
        <v>0</v>
      </c>
      <c r="P33" s="14">
        <f>+N33/payroll!F33</f>
        <v>0</v>
      </c>
      <c r="R33" s="8">
        <f>IF(P33&lt;$R$2,N33, +payroll!F33 * $R$2)</f>
        <v>0</v>
      </c>
      <c r="T33" s="15">
        <f t="shared" si="2"/>
        <v>0</v>
      </c>
      <c r="V33" s="1" t="e">
        <f t="shared" si="3"/>
        <v>#DIV/0!</v>
      </c>
    </row>
    <row r="34" spans="1:22">
      <c r="A34" s="1" t="s">
        <v>44</v>
      </c>
      <c r="B34" s="1" t="s">
        <v>45</v>
      </c>
      <c r="C34" s="9">
        <v>0</v>
      </c>
      <c r="D34" s="9">
        <v>0</v>
      </c>
      <c r="E34" s="9">
        <v>0</v>
      </c>
      <c r="F34" s="8"/>
      <c r="G34" s="8">
        <f t="shared" si="4"/>
        <v>0</v>
      </c>
      <c r="H34" s="12">
        <v>1</v>
      </c>
      <c r="J34" s="8">
        <f t="shared" si="0"/>
        <v>0</v>
      </c>
      <c r="L34" s="13">
        <f t="shared" si="1"/>
        <v>0</v>
      </c>
      <c r="N34" s="8">
        <f>+L34*(assessment!$J$273*assessment!$F$3)</f>
        <v>0</v>
      </c>
      <c r="P34" s="14">
        <f>+N34/payroll!F34</f>
        <v>0</v>
      </c>
      <c r="R34" s="8">
        <f>IF(P34&lt;$R$2,N34, +payroll!F34 * $R$2)</f>
        <v>0</v>
      </c>
      <c r="T34" s="15">
        <f t="shared" si="2"/>
        <v>0</v>
      </c>
      <c r="V34" s="1" t="e">
        <f t="shared" si="3"/>
        <v>#DIV/0!</v>
      </c>
    </row>
    <row r="35" spans="1:22">
      <c r="A35" s="1" t="s">
        <v>46</v>
      </c>
      <c r="B35" s="1" t="s">
        <v>47</v>
      </c>
      <c r="C35" s="9">
        <v>0</v>
      </c>
      <c r="D35" s="9">
        <v>0</v>
      </c>
      <c r="E35" s="9">
        <v>4025.44</v>
      </c>
      <c r="F35" s="8"/>
      <c r="G35" s="8">
        <f t="shared" si="4"/>
        <v>1341.8133333333333</v>
      </c>
      <c r="H35" s="12">
        <v>1</v>
      </c>
      <c r="J35" s="8">
        <f t="shared" si="0"/>
        <v>1341.8133333333333</v>
      </c>
      <c r="L35" s="13">
        <f t="shared" si="1"/>
        <v>3.5012527330223565E-5</v>
      </c>
      <c r="N35" s="8">
        <f>+L35*(assessment!$J$273*assessment!$F$3)</f>
        <v>1252.1122813364893</v>
      </c>
      <c r="P35" s="14">
        <f>+N35/payroll!F35</f>
        <v>4.3304067177378092E-5</v>
      </c>
      <c r="R35" s="8">
        <f>IF(P35&lt;$R$2,N35, +payroll!F35 * $R$2)</f>
        <v>1252.1122813364893</v>
      </c>
      <c r="T35" s="15">
        <f t="shared" si="2"/>
        <v>0</v>
      </c>
      <c r="V35" s="1">
        <f t="shared" si="3"/>
        <v>1</v>
      </c>
    </row>
    <row r="36" spans="1:22">
      <c r="A36" s="1" t="s">
        <v>48</v>
      </c>
      <c r="B36" s="1" t="s">
        <v>49</v>
      </c>
      <c r="C36" s="9">
        <v>68744.350000000006</v>
      </c>
      <c r="D36" s="9">
        <f>35525.65</f>
        <v>35525.65</v>
      </c>
      <c r="E36" s="9">
        <v>35336.74</v>
      </c>
      <c r="F36" s="8"/>
      <c r="G36" s="8">
        <f t="shared" si="4"/>
        <v>46535.579999999994</v>
      </c>
      <c r="H36" s="12">
        <v>1</v>
      </c>
      <c r="J36" s="8">
        <f t="shared" si="0"/>
        <v>46535.579999999994</v>
      </c>
      <c r="L36" s="13">
        <f t="shared" si="1"/>
        <v>1.2142734209759467E-3</v>
      </c>
      <c r="N36" s="8">
        <f>+L36*(assessment!$J$273*assessment!$F$3)</f>
        <v>43424.647668664817</v>
      </c>
      <c r="P36" s="14">
        <f>+N36/payroll!F36</f>
        <v>1.4865903776337805E-4</v>
      </c>
      <c r="R36" s="8">
        <f>IF(P36&lt;$R$2,N36, +payroll!F36 * $R$2)</f>
        <v>43424.647668664817</v>
      </c>
      <c r="T36" s="15">
        <f t="shared" si="2"/>
        <v>0</v>
      </c>
      <c r="V36" s="1">
        <f t="shared" si="3"/>
        <v>1</v>
      </c>
    </row>
    <row r="37" spans="1:22">
      <c r="A37" s="1" t="s">
        <v>50</v>
      </c>
      <c r="B37" s="1" t="s">
        <v>485</v>
      </c>
      <c r="C37" s="9">
        <v>59867.38</v>
      </c>
      <c r="D37" s="9">
        <v>55923.78</v>
      </c>
      <c r="E37" s="9">
        <v>57837.03</v>
      </c>
      <c r="F37" s="8"/>
      <c r="G37" s="8">
        <f t="shared" si="4"/>
        <v>57876.063333333332</v>
      </c>
      <c r="H37" s="12">
        <v>1</v>
      </c>
      <c r="J37" s="8">
        <f t="shared" si="0"/>
        <v>57876.063333333332</v>
      </c>
      <c r="L37" s="13">
        <f t="shared" si="1"/>
        <v>1.5101856561449804E-3</v>
      </c>
      <c r="N37" s="8">
        <f>+L37*(assessment!$J$273*assessment!$F$3)</f>
        <v>54007.012670720578</v>
      </c>
      <c r="P37" s="14">
        <f>+N37/payroll!F37</f>
        <v>1.7979554875818752E-3</v>
      </c>
      <c r="R37" s="8">
        <f>IF(P37&lt;$R$2,N37, +payroll!F37 * $R$2)</f>
        <v>54007.012670720578</v>
      </c>
      <c r="T37" s="15">
        <f t="shared" si="2"/>
        <v>0</v>
      </c>
      <c r="V37" s="1">
        <f t="shared" si="3"/>
        <v>1</v>
      </c>
    </row>
    <row r="38" spans="1:22">
      <c r="A38" s="1" t="s">
        <v>51</v>
      </c>
      <c r="B38" s="1" t="s">
        <v>52</v>
      </c>
      <c r="C38" s="9">
        <v>70789.27</v>
      </c>
      <c r="D38" s="9">
        <v>55185.35</v>
      </c>
      <c r="E38" s="9">
        <v>75108.45</v>
      </c>
      <c r="F38" s="8"/>
      <c r="G38" s="8">
        <f t="shared" si="4"/>
        <v>67027.69</v>
      </c>
      <c r="H38" s="12">
        <v>1</v>
      </c>
      <c r="J38" s="8">
        <f t="shared" si="0"/>
        <v>67027.69</v>
      </c>
      <c r="L38" s="13">
        <f t="shared" si="1"/>
        <v>1.7489830885618115E-3</v>
      </c>
      <c r="N38" s="8">
        <f>+L38*(assessment!$J$273*assessment!$F$3)</f>
        <v>62546.847429310837</v>
      </c>
      <c r="P38" s="14">
        <f>+N38/payroll!F38</f>
        <v>2.7058949328501983E-4</v>
      </c>
      <c r="R38" s="8">
        <f>IF(P38&lt;$R$2,N38, +payroll!F38 * $R$2)</f>
        <v>62546.847429310837</v>
      </c>
      <c r="T38" s="15">
        <f t="shared" si="2"/>
        <v>0</v>
      </c>
      <c r="V38" s="1">
        <f t="shared" si="3"/>
        <v>1</v>
      </c>
    </row>
    <row r="39" spans="1:22">
      <c r="A39" s="1" t="s">
        <v>53</v>
      </c>
      <c r="B39" s="1" t="s">
        <v>54</v>
      </c>
      <c r="C39" s="9">
        <v>4763.45</v>
      </c>
      <c r="D39" s="9">
        <v>484.22</v>
      </c>
      <c r="E39" s="9">
        <v>6142.96</v>
      </c>
      <c r="F39" s="8"/>
      <c r="G39" s="8">
        <f t="shared" si="4"/>
        <v>3796.876666666667</v>
      </c>
      <c r="H39" s="12">
        <v>1</v>
      </c>
      <c r="J39" s="8">
        <f t="shared" si="0"/>
        <v>3796.876666666667</v>
      </c>
      <c r="L39" s="13">
        <f t="shared" si="1"/>
        <v>9.9073578089218684E-5</v>
      </c>
      <c r="N39" s="8">
        <f>+L39*(assessment!$J$273*assessment!$F$3)</f>
        <v>3543.0531110039788</v>
      </c>
      <c r="P39" s="14">
        <f>+N39/payroll!F39</f>
        <v>4.6435219001179501E-5</v>
      </c>
      <c r="R39" s="8">
        <f>IF(P39&lt;$R$2,N39, +payroll!F39 * $R$2)</f>
        <v>3543.0531110039788</v>
      </c>
      <c r="T39" s="15">
        <f t="shared" si="2"/>
        <v>0</v>
      </c>
      <c r="V39" s="1">
        <f t="shared" si="3"/>
        <v>1</v>
      </c>
    </row>
    <row r="40" spans="1:22">
      <c r="A40" s="1" t="s">
        <v>55</v>
      </c>
      <c r="B40" s="1" t="s">
        <v>56</v>
      </c>
      <c r="C40" s="97">
        <v>2686.25</v>
      </c>
      <c r="D40" s="9">
        <v>2629.79</v>
      </c>
      <c r="E40" s="9">
        <v>3920.01</v>
      </c>
      <c r="F40" s="8"/>
      <c r="G40" s="8">
        <f t="shared" si="4"/>
        <v>3078.6833333333329</v>
      </c>
      <c r="H40" s="12">
        <v>1</v>
      </c>
      <c r="J40" s="8">
        <f t="shared" si="0"/>
        <v>3078.6833333333329</v>
      </c>
      <c r="L40" s="13">
        <f t="shared" si="1"/>
        <v>8.0333442567349486E-5</v>
      </c>
      <c r="N40" s="8">
        <f>+L40*(assessment!$J$273*assessment!$F$3)</f>
        <v>2872.8714466090369</v>
      </c>
      <c r="P40" s="14">
        <f>+N40/payroll!F40</f>
        <v>2.9712357921678428E-4</v>
      </c>
      <c r="R40" s="8">
        <f>IF(P40&lt;$R$2,N40, +payroll!F40 * $R$2)</f>
        <v>2872.8714466090369</v>
      </c>
      <c r="T40" s="15">
        <f t="shared" si="2"/>
        <v>0</v>
      </c>
      <c r="V40" s="1">
        <f t="shared" si="3"/>
        <v>1</v>
      </c>
    </row>
    <row r="41" spans="1:22">
      <c r="A41" s="1" t="s">
        <v>57</v>
      </c>
      <c r="B41" s="1" t="s">
        <v>58</v>
      </c>
      <c r="C41" s="9">
        <v>730.6</v>
      </c>
      <c r="D41" s="9">
        <v>0</v>
      </c>
      <c r="E41" s="9">
        <v>628.84</v>
      </c>
      <c r="F41" s="8"/>
      <c r="G41" s="8">
        <f t="shared" si="4"/>
        <v>453.1466666666667</v>
      </c>
      <c r="H41" s="12">
        <v>1</v>
      </c>
      <c r="J41" s="8">
        <f t="shared" si="0"/>
        <v>453.1466666666667</v>
      </c>
      <c r="L41" s="13">
        <f t="shared" si="1"/>
        <v>1.1824155906882013E-5</v>
      </c>
      <c r="N41" s="8">
        <f>+L41*(assessment!$J$273*assessment!$F$3)</f>
        <v>422.85353147483937</v>
      </c>
      <c r="P41" s="14">
        <f>+N41/payroll!F41</f>
        <v>2.1830411564821861E-5</v>
      </c>
      <c r="R41" s="8">
        <f>IF(P41&lt;$R$2,N41, +payroll!F41 * $R$2)</f>
        <v>422.85353147483937</v>
      </c>
      <c r="T41" s="15">
        <f t="shared" si="2"/>
        <v>0</v>
      </c>
      <c r="V41" s="1">
        <f t="shared" si="3"/>
        <v>1</v>
      </c>
    </row>
    <row r="42" spans="1:22">
      <c r="A42" s="1" t="s">
        <v>59</v>
      </c>
      <c r="B42" s="1" t="s">
        <v>60</v>
      </c>
      <c r="C42" s="9">
        <v>0</v>
      </c>
      <c r="D42" s="9">
        <v>3486.35</v>
      </c>
      <c r="E42" s="9">
        <v>252.05</v>
      </c>
      <c r="F42" s="8"/>
      <c r="G42" s="8">
        <f t="shared" si="4"/>
        <v>1246.1333333333334</v>
      </c>
      <c r="H42" s="12">
        <v>1</v>
      </c>
      <c r="J42" s="8">
        <f t="shared" si="0"/>
        <v>1246.1333333333334</v>
      </c>
      <c r="L42" s="13">
        <f t="shared" si="1"/>
        <v>3.2515906875101303E-5</v>
      </c>
      <c r="N42" s="8">
        <f>+L42*(assessment!$J$273*assessment!$F$3)</f>
        <v>1162.8285485681895</v>
      </c>
      <c r="P42" s="14">
        <f>+N42/payroll!F42</f>
        <v>6.4715389241981237E-5</v>
      </c>
      <c r="R42" s="8">
        <f>IF(P42&lt;$R$2,N42, +payroll!F42 * $R$2)</f>
        <v>1162.8285485681895</v>
      </c>
      <c r="T42" s="15">
        <f t="shared" si="2"/>
        <v>0</v>
      </c>
      <c r="V42" s="1">
        <f t="shared" si="3"/>
        <v>1</v>
      </c>
    </row>
    <row r="43" spans="1:22">
      <c r="A43" s="1" t="s">
        <v>61</v>
      </c>
      <c r="B43" s="1" t="s">
        <v>516</v>
      </c>
      <c r="C43" s="9">
        <v>0</v>
      </c>
      <c r="D43" s="9">
        <v>0</v>
      </c>
      <c r="E43" s="9">
        <v>0</v>
      </c>
      <c r="F43" s="8"/>
      <c r="G43" s="8">
        <f t="shared" si="4"/>
        <v>0</v>
      </c>
      <c r="H43" s="12">
        <v>1</v>
      </c>
      <c r="J43" s="8">
        <f t="shared" si="0"/>
        <v>0</v>
      </c>
      <c r="L43" s="13">
        <f t="shared" si="1"/>
        <v>0</v>
      </c>
      <c r="N43" s="8">
        <f>+L43*(assessment!$J$273*assessment!$F$3)</f>
        <v>0</v>
      </c>
      <c r="P43" s="14">
        <f>+N43/payroll!F43</f>
        <v>0</v>
      </c>
      <c r="R43" s="8">
        <f>IF(P43&lt;$R$2,N43, +payroll!F43 * $R$2)</f>
        <v>0</v>
      </c>
      <c r="T43" s="15">
        <f t="shared" si="2"/>
        <v>0</v>
      </c>
      <c r="V43" s="1" t="e">
        <f t="shared" si="3"/>
        <v>#DIV/0!</v>
      </c>
    </row>
    <row r="44" spans="1:22">
      <c r="A44" s="1" t="s">
        <v>62</v>
      </c>
      <c r="B44" s="1" t="s">
        <v>63</v>
      </c>
      <c r="C44" s="9">
        <v>0</v>
      </c>
      <c r="D44" s="9">
        <v>328.51</v>
      </c>
      <c r="E44" s="9">
        <v>18478.96</v>
      </c>
      <c r="F44" s="8"/>
      <c r="G44" s="8">
        <f t="shared" si="4"/>
        <v>6269.1566666666658</v>
      </c>
      <c r="H44" s="12">
        <v>1</v>
      </c>
      <c r="J44" s="8">
        <f t="shared" si="0"/>
        <v>6269.1566666666658</v>
      </c>
      <c r="L44" s="13">
        <f t="shared" si="1"/>
        <v>1.6358387092773951E-4</v>
      </c>
      <c r="N44" s="8">
        <f>+L44*(assessment!$J$273*assessment!$F$3)</f>
        <v>5850.0596625133112</v>
      </c>
      <c r="P44" s="14">
        <f>+N44/payroll!F44</f>
        <v>2.2708390488855902E-4</v>
      </c>
      <c r="R44" s="8">
        <f>IF(P44&lt;$R$2,N44, +payroll!F44 * $R$2)</f>
        <v>5850.0596625133112</v>
      </c>
      <c r="T44" s="15">
        <f t="shared" si="2"/>
        <v>0</v>
      </c>
      <c r="V44" s="1">
        <f t="shared" si="3"/>
        <v>1</v>
      </c>
    </row>
    <row r="45" spans="1:22">
      <c r="A45" s="1" t="s">
        <v>64</v>
      </c>
      <c r="B45" s="1" t="s">
        <v>517</v>
      </c>
      <c r="C45" s="9">
        <v>164371.79999999999</v>
      </c>
      <c r="D45" s="9">
        <v>410835.94</v>
      </c>
      <c r="E45" s="9">
        <v>236077.94</v>
      </c>
      <c r="F45" s="8"/>
      <c r="G45" s="8">
        <f t="shared" si="4"/>
        <v>270428.56</v>
      </c>
      <c r="H45" s="12">
        <v>1</v>
      </c>
      <c r="J45" s="8">
        <f t="shared" si="0"/>
        <v>270428.56</v>
      </c>
      <c r="L45" s="13">
        <f t="shared" si="1"/>
        <v>7.0564117322874046E-3</v>
      </c>
      <c r="N45" s="8">
        <f>+L45*(assessment!$J$273*assessment!$F$3)</f>
        <v>252350.24335238512</v>
      </c>
      <c r="P45" s="14">
        <f>+N45/payroll!F45</f>
        <v>8.9730586069445423E-4</v>
      </c>
      <c r="R45" s="8">
        <f>IF(P45&lt;$R$2,N45, +payroll!F45 * $R$2)</f>
        <v>252350.24335238512</v>
      </c>
      <c r="T45" s="15">
        <f t="shared" si="2"/>
        <v>0</v>
      </c>
      <c r="V45" s="1">
        <f t="shared" si="3"/>
        <v>1</v>
      </c>
    </row>
    <row r="46" spans="1:22">
      <c r="A46" s="1" t="s">
        <v>538</v>
      </c>
      <c r="B46" s="1" t="s">
        <v>539</v>
      </c>
      <c r="C46" s="9">
        <v>0</v>
      </c>
      <c r="D46" s="9">
        <v>0</v>
      </c>
      <c r="E46" s="9">
        <v>0</v>
      </c>
      <c r="F46" s="8"/>
      <c r="G46" s="8">
        <f t="shared" si="4"/>
        <v>0</v>
      </c>
      <c r="H46" s="12">
        <v>1</v>
      </c>
      <c r="J46" s="8">
        <f t="shared" si="0"/>
        <v>0</v>
      </c>
      <c r="L46" s="13">
        <f t="shared" si="1"/>
        <v>0</v>
      </c>
      <c r="N46" s="8">
        <f>+L46*(assessment!$J$273*assessment!$F$3)</f>
        <v>0</v>
      </c>
      <c r="P46" s="14">
        <f>+N46/payroll!F46</f>
        <v>0</v>
      </c>
      <c r="R46" s="8">
        <f>IF(P46&lt;$R$2,N46, +payroll!F46 * $R$2)</f>
        <v>0</v>
      </c>
      <c r="T46" s="15">
        <f t="shared" si="2"/>
        <v>0</v>
      </c>
      <c r="V46" s="1" t="e">
        <f t="shared" si="3"/>
        <v>#DIV/0!</v>
      </c>
    </row>
    <row r="47" spans="1:22">
      <c r="A47" s="1" t="s">
        <v>65</v>
      </c>
      <c r="B47" s="1" t="s">
        <v>66</v>
      </c>
      <c r="C47" s="9">
        <v>0</v>
      </c>
      <c r="D47" s="9">
        <v>0</v>
      </c>
      <c r="E47" s="9">
        <v>0</v>
      </c>
      <c r="F47" s="8"/>
      <c r="G47" s="8">
        <f t="shared" si="4"/>
        <v>0</v>
      </c>
      <c r="H47" s="12">
        <v>1</v>
      </c>
      <c r="J47" s="8">
        <f t="shared" si="0"/>
        <v>0</v>
      </c>
      <c r="L47" s="13">
        <f t="shared" si="1"/>
        <v>0</v>
      </c>
      <c r="N47" s="8">
        <f>+L47*(assessment!$J$273*assessment!$F$3)</f>
        <v>0</v>
      </c>
      <c r="P47" s="14">
        <f>+N47/payroll!F47</f>
        <v>0</v>
      </c>
      <c r="R47" s="8">
        <f>IF(P47&lt;$R$2,N47, +payroll!F47 * $R$2)</f>
        <v>0</v>
      </c>
      <c r="T47" s="15">
        <f t="shared" si="2"/>
        <v>0</v>
      </c>
      <c r="V47" s="1" t="e">
        <f t="shared" si="3"/>
        <v>#DIV/0!</v>
      </c>
    </row>
    <row r="48" spans="1:22">
      <c r="A48" s="1" t="s">
        <v>67</v>
      </c>
      <c r="B48" s="1" t="s">
        <v>68</v>
      </c>
      <c r="C48" s="9">
        <v>4156.92</v>
      </c>
      <c r="D48" s="9">
        <v>0</v>
      </c>
      <c r="E48" s="9">
        <v>0</v>
      </c>
      <c r="F48" s="8"/>
      <c r="G48" s="8">
        <f t="shared" si="4"/>
        <v>1385.64</v>
      </c>
      <c r="H48" s="12">
        <v>1</v>
      </c>
      <c r="J48" s="8">
        <f t="shared" si="0"/>
        <v>1385.64</v>
      </c>
      <c r="L48" s="13">
        <f t="shared" si="1"/>
        <v>3.6156115880388968E-5</v>
      </c>
      <c r="N48" s="8">
        <f>+L48*(assessment!$J$273*assessment!$F$3)</f>
        <v>1293.0091082051354</v>
      </c>
      <c r="P48" s="14">
        <f>+N48/payroll!F48</f>
        <v>4.1283060082901549E-5</v>
      </c>
      <c r="R48" s="8">
        <f>IF(P48&lt;$R$2,N48, +payroll!F48 * $R$2)</f>
        <v>1293.0091082051354</v>
      </c>
      <c r="T48" s="15">
        <f t="shared" si="2"/>
        <v>0</v>
      </c>
      <c r="V48" s="1">
        <f t="shared" si="3"/>
        <v>1</v>
      </c>
    </row>
    <row r="49" spans="1:22">
      <c r="A49" s="1" t="s">
        <v>69</v>
      </c>
      <c r="B49" s="1" t="s">
        <v>70</v>
      </c>
      <c r="C49" s="9">
        <v>0</v>
      </c>
      <c r="D49" s="9">
        <v>0</v>
      </c>
      <c r="E49" s="9">
        <v>0</v>
      </c>
      <c r="F49" s="8"/>
      <c r="G49" s="8">
        <f t="shared" si="4"/>
        <v>0</v>
      </c>
      <c r="H49" s="12">
        <v>1</v>
      </c>
      <c r="J49" s="8">
        <f t="shared" si="0"/>
        <v>0</v>
      </c>
      <c r="L49" s="13">
        <f t="shared" si="1"/>
        <v>0</v>
      </c>
      <c r="N49" s="8">
        <f>+L49*(assessment!$J$273*assessment!$F$3)</f>
        <v>0</v>
      </c>
      <c r="P49" s="14">
        <f>+N49/payroll!F49</f>
        <v>0</v>
      </c>
      <c r="R49" s="8">
        <f>IF(P49&lt;$R$2,N49, +payroll!F49 * $R$2)</f>
        <v>0</v>
      </c>
      <c r="T49" s="15">
        <f t="shared" si="2"/>
        <v>0</v>
      </c>
      <c r="V49" s="1" t="e">
        <f t="shared" si="3"/>
        <v>#DIV/0!</v>
      </c>
    </row>
    <row r="50" spans="1:22">
      <c r="A50" s="1" t="s">
        <v>71</v>
      </c>
      <c r="B50" s="1" t="s">
        <v>72</v>
      </c>
      <c r="C50" s="9">
        <v>0</v>
      </c>
      <c r="D50" s="9">
        <v>0</v>
      </c>
      <c r="E50" s="9">
        <v>0</v>
      </c>
      <c r="F50" s="8"/>
      <c r="G50" s="8">
        <f t="shared" si="4"/>
        <v>0</v>
      </c>
      <c r="H50" s="12">
        <v>1</v>
      </c>
      <c r="J50" s="8">
        <f t="shared" si="0"/>
        <v>0</v>
      </c>
      <c r="L50" s="13">
        <f t="shared" si="1"/>
        <v>0</v>
      </c>
      <c r="N50" s="8">
        <f>+L50*(assessment!$J$273*assessment!$F$3)</f>
        <v>0</v>
      </c>
      <c r="P50" s="14">
        <f>+N50/payroll!F50</f>
        <v>0</v>
      </c>
      <c r="R50" s="8">
        <f>IF(P50&lt;$R$2,N50, +payroll!F50 * $R$2)</f>
        <v>0</v>
      </c>
      <c r="T50" s="15">
        <f t="shared" si="2"/>
        <v>0</v>
      </c>
      <c r="V50" s="1" t="e">
        <f t="shared" si="3"/>
        <v>#DIV/0!</v>
      </c>
    </row>
    <row r="51" spans="1:22">
      <c r="A51" s="1" t="s">
        <v>73</v>
      </c>
      <c r="B51" s="1" t="s">
        <v>74</v>
      </c>
      <c r="C51" s="9">
        <v>0</v>
      </c>
      <c r="D51" s="9">
        <v>0</v>
      </c>
      <c r="E51" s="9">
        <v>0</v>
      </c>
      <c r="F51" s="8"/>
      <c r="G51" s="8">
        <f t="shared" si="4"/>
        <v>0</v>
      </c>
      <c r="H51" s="12">
        <v>1</v>
      </c>
      <c r="J51" s="8">
        <f t="shared" si="0"/>
        <v>0</v>
      </c>
      <c r="L51" s="13">
        <f t="shared" si="1"/>
        <v>0</v>
      </c>
      <c r="N51" s="8">
        <f>+L51*(assessment!$J$273*assessment!$F$3)</f>
        <v>0</v>
      </c>
      <c r="P51" s="14">
        <f>+N51/payroll!F51</f>
        <v>0</v>
      </c>
      <c r="R51" s="8">
        <f>IF(P51&lt;$R$2,N51, +payroll!F51 * $R$2)</f>
        <v>0</v>
      </c>
      <c r="T51" s="15">
        <f t="shared" si="2"/>
        <v>0</v>
      </c>
      <c r="V51" s="1" t="e">
        <f t="shared" si="3"/>
        <v>#DIV/0!</v>
      </c>
    </row>
    <row r="52" spans="1:22">
      <c r="A52" s="1" t="s">
        <v>75</v>
      </c>
      <c r="B52" s="1" t="s">
        <v>76</v>
      </c>
      <c r="C52" s="9">
        <v>0</v>
      </c>
      <c r="D52" s="9">
        <v>0</v>
      </c>
      <c r="E52" s="9">
        <v>0</v>
      </c>
      <c r="F52" s="8"/>
      <c r="G52" s="8">
        <f t="shared" si="4"/>
        <v>0</v>
      </c>
      <c r="H52" s="12">
        <v>1</v>
      </c>
      <c r="J52" s="8">
        <f t="shared" si="0"/>
        <v>0</v>
      </c>
      <c r="L52" s="13">
        <f t="shared" si="1"/>
        <v>0</v>
      </c>
      <c r="N52" s="8">
        <f>+L52*(assessment!$J$273*assessment!$F$3)</f>
        <v>0</v>
      </c>
      <c r="P52" s="14">
        <f>+N52/payroll!F52</f>
        <v>0</v>
      </c>
      <c r="R52" s="8">
        <f>IF(P52&lt;$R$2,N52, +payroll!F52 * $R$2)</f>
        <v>0</v>
      </c>
      <c r="T52" s="15">
        <f t="shared" si="2"/>
        <v>0</v>
      </c>
      <c r="V52" s="1" t="e">
        <f t="shared" si="3"/>
        <v>#DIV/0!</v>
      </c>
    </row>
    <row r="53" spans="1:22">
      <c r="A53" s="1" t="s">
        <v>77</v>
      </c>
      <c r="B53" s="1" t="s">
        <v>78</v>
      </c>
      <c r="C53" s="9">
        <v>0</v>
      </c>
      <c r="D53" s="9">
        <v>0</v>
      </c>
      <c r="E53" s="9">
        <v>0</v>
      </c>
      <c r="F53" s="8"/>
      <c r="G53" s="8">
        <f t="shared" si="4"/>
        <v>0</v>
      </c>
      <c r="H53" s="12">
        <v>1</v>
      </c>
      <c r="J53" s="8">
        <f t="shared" si="0"/>
        <v>0</v>
      </c>
      <c r="L53" s="13">
        <f t="shared" si="1"/>
        <v>0</v>
      </c>
      <c r="N53" s="8">
        <f>+L53*(assessment!$J$273*assessment!$F$3)</f>
        <v>0</v>
      </c>
      <c r="P53" s="14">
        <f>+N53/payroll!F53</f>
        <v>0</v>
      </c>
      <c r="R53" s="8">
        <f>IF(P53&lt;$R$2,N53, +payroll!F53 * $R$2)</f>
        <v>0</v>
      </c>
      <c r="T53" s="15">
        <f t="shared" si="2"/>
        <v>0</v>
      </c>
      <c r="V53" s="1" t="e">
        <f t="shared" si="3"/>
        <v>#DIV/0!</v>
      </c>
    </row>
    <row r="54" spans="1:22">
      <c r="A54" s="1" t="s">
        <v>79</v>
      </c>
      <c r="B54" s="1" t="s">
        <v>80</v>
      </c>
      <c r="C54" s="9">
        <v>0</v>
      </c>
      <c r="D54" s="9">
        <v>2084.1999999999998</v>
      </c>
      <c r="E54" s="9">
        <v>827.19</v>
      </c>
      <c r="F54" s="8"/>
      <c r="G54" s="8">
        <f t="shared" si="4"/>
        <v>970.46333333333325</v>
      </c>
      <c r="H54" s="12">
        <v>1</v>
      </c>
      <c r="J54" s="8">
        <f t="shared" si="0"/>
        <v>970.46333333333325</v>
      </c>
      <c r="L54" s="13">
        <f t="shared" si="1"/>
        <v>2.5322727936309964E-5</v>
      </c>
      <c r="N54" s="8">
        <f>+L54*(assessment!$J$273*assessment!$F$3)</f>
        <v>905.58725872457217</v>
      </c>
      <c r="P54" s="14">
        <f>+N54/payroll!F54</f>
        <v>9.0515167771189963E-5</v>
      </c>
      <c r="R54" s="8">
        <f>IF(P54&lt;$R$2,N54, +payroll!F54 * $R$2)</f>
        <v>905.58725872457217</v>
      </c>
      <c r="T54" s="15">
        <f t="shared" si="2"/>
        <v>0</v>
      </c>
      <c r="V54" s="1">
        <f t="shared" si="3"/>
        <v>1</v>
      </c>
    </row>
    <row r="55" spans="1:22">
      <c r="A55" s="1" t="s">
        <v>81</v>
      </c>
      <c r="B55" s="1" t="s">
        <v>82</v>
      </c>
      <c r="C55" s="9">
        <v>0</v>
      </c>
      <c r="D55" s="9">
        <v>0</v>
      </c>
      <c r="E55" s="9">
        <v>0</v>
      </c>
      <c r="F55" s="8"/>
      <c r="G55" s="8">
        <f t="shared" si="4"/>
        <v>0</v>
      </c>
      <c r="H55" s="12">
        <v>1</v>
      </c>
      <c r="J55" s="8">
        <f t="shared" si="0"/>
        <v>0</v>
      </c>
      <c r="L55" s="13">
        <f t="shared" si="1"/>
        <v>0</v>
      </c>
      <c r="N55" s="8">
        <f>+L55*(assessment!$J$273*assessment!$F$3)</f>
        <v>0</v>
      </c>
      <c r="P55" s="14">
        <f>+N55/payroll!F55</f>
        <v>0</v>
      </c>
      <c r="R55" s="8">
        <f>IF(P55&lt;$R$2,N55, +payroll!F55 * $R$2)</f>
        <v>0</v>
      </c>
      <c r="T55" s="15">
        <f t="shared" si="2"/>
        <v>0</v>
      </c>
      <c r="V55" s="1" t="e">
        <f t="shared" si="3"/>
        <v>#DIV/0!</v>
      </c>
    </row>
    <row r="56" spans="1:22">
      <c r="A56" s="1" t="s">
        <v>597</v>
      </c>
      <c r="B56" s="1" t="s">
        <v>598</v>
      </c>
      <c r="C56" s="9">
        <v>0</v>
      </c>
      <c r="D56" s="9">
        <v>0</v>
      </c>
      <c r="E56" s="9">
        <v>0</v>
      </c>
      <c r="F56" s="8"/>
      <c r="G56" s="8">
        <f t="shared" si="4"/>
        <v>0</v>
      </c>
      <c r="H56" s="12">
        <v>1</v>
      </c>
      <c r="J56" s="8">
        <f t="shared" si="0"/>
        <v>0</v>
      </c>
      <c r="L56" s="13">
        <f t="shared" si="1"/>
        <v>0</v>
      </c>
      <c r="N56" s="8">
        <f>+L56*(assessment!$J$273*assessment!$F$3)</f>
        <v>0</v>
      </c>
      <c r="P56" s="14">
        <f>+N56/payroll!F56</f>
        <v>0</v>
      </c>
      <c r="R56" s="8">
        <f>IF(P56&lt;$R$2,N56, +payroll!F56 * $R$2)</f>
        <v>0</v>
      </c>
      <c r="T56" s="15">
        <f t="shared" si="2"/>
        <v>0</v>
      </c>
    </row>
    <row r="57" spans="1:22">
      <c r="A57" s="1" t="s">
        <v>83</v>
      </c>
      <c r="B57" s="10" t="s">
        <v>542</v>
      </c>
      <c r="C57" s="9">
        <v>564382.78</v>
      </c>
      <c r="D57" s="9">
        <v>454253.3</v>
      </c>
      <c r="E57" s="9">
        <v>1029715.48</v>
      </c>
      <c r="F57" s="8"/>
      <c r="G57" s="8">
        <f t="shared" si="4"/>
        <v>682783.85333333339</v>
      </c>
      <c r="H57" s="12">
        <v>1</v>
      </c>
      <c r="J57" s="8">
        <f t="shared" si="0"/>
        <v>682783.85333333339</v>
      </c>
      <c r="L57" s="13">
        <f t="shared" si="1"/>
        <v>1.7816180337157199E-2</v>
      </c>
      <c r="N57" s="8">
        <f>+L57*(assessment!$J$273*assessment!$F$3)</f>
        <v>637139.33005354868</v>
      </c>
      <c r="P57" s="14">
        <f>+N57/payroll!F57</f>
        <v>1.1062941564723545E-3</v>
      </c>
      <c r="R57" s="8">
        <f>IF(P57&lt;$R$2,N57, +payroll!F57 * $R$2)</f>
        <v>637139.33005354868</v>
      </c>
      <c r="T57" s="15">
        <f t="shared" si="2"/>
        <v>0</v>
      </c>
      <c r="V57" s="1">
        <f t="shared" si="3"/>
        <v>1</v>
      </c>
    </row>
    <row r="58" spans="1:22">
      <c r="A58" s="1" t="s">
        <v>84</v>
      </c>
      <c r="B58" s="1" t="s">
        <v>85</v>
      </c>
      <c r="C58" s="9">
        <v>26892.95</v>
      </c>
      <c r="D58" s="9">
        <v>6518.73</v>
      </c>
      <c r="E58" s="9">
        <v>747.32</v>
      </c>
      <c r="F58" s="8"/>
      <c r="G58" s="8">
        <f t="shared" si="4"/>
        <v>11386.333333333334</v>
      </c>
      <c r="H58" s="12">
        <v>1</v>
      </c>
      <c r="J58" s="8">
        <f t="shared" si="0"/>
        <v>11386.333333333334</v>
      </c>
      <c r="L58" s="13">
        <f t="shared" si="1"/>
        <v>2.9710861944858371E-4</v>
      </c>
      <c r="N58" s="8">
        <f>+L58*(assessment!$J$273*assessment!$F$3)</f>
        <v>10625.149901171833</v>
      </c>
      <c r="P58" s="14">
        <f>+N58/payroll!F58</f>
        <v>4.0880336448268059E-4</v>
      </c>
      <c r="R58" s="8">
        <f>IF(P58&lt;$R$2,N58, +payroll!F58 * $R$2)</f>
        <v>10625.149901171833</v>
      </c>
      <c r="T58" s="15">
        <f t="shared" si="2"/>
        <v>0</v>
      </c>
      <c r="V58" s="1">
        <f t="shared" si="3"/>
        <v>1</v>
      </c>
    </row>
    <row r="59" spans="1:22">
      <c r="A59" s="1" t="s">
        <v>86</v>
      </c>
      <c r="B59" s="1" t="s">
        <v>87</v>
      </c>
      <c r="C59" s="9">
        <v>2813986.95</v>
      </c>
      <c r="D59" s="9">
        <v>2558173.5699999998</v>
      </c>
      <c r="E59" s="9">
        <v>3507626.6</v>
      </c>
      <c r="F59" s="8"/>
      <c r="G59" s="8">
        <f t="shared" si="4"/>
        <v>2959929.0399999996</v>
      </c>
      <c r="H59" s="12">
        <v>1</v>
      </c>
      <c r="J59" s="8">
        <f t="shared" si="0"/>
        <v>2959929.0399999996</v>
      </c>
      <c r="L59" s="13">
        <f t="shared" si="1"/>
        <v>7.7234734395635551E-2</v>
      </c>
      <c r="N59" s="8">
        <f>+L59*(assessment!$J$273*assessment!$F$3)</f>
        <v>2762055.9513011184</v>
      </c>
      <c r="P59" s="14">
        <f>+N59/payroll!F59</f>
        <v>3.5898132113207871E-3</v>
      </c>
      <c r="R59" s="8">
        <f>IF(P59&lt;$R$2,N59, +payroll!F59 * $R$2)</f>
        <v>2762055.9513011184</v>
      </c>
      <c r="T59" s="15">
        <f t="shared" si="2"/>
        <v>0</v>
      </c>
      <c r="V59" s="1">
        <f t="shared" si="3"/>
        <v>1</v>
      </c>
    </row>
    <row r="60" spans="1:22">
      <c r="A60" s="1" t="s">
        <v>88</v>
      </c>
      <c r="B60" s="10" t="s">
        <v>540</v>
      </c>
      <c r="C60" s="9">
        <v>0</v>
      </c>
      <c r="D60" s="9">
        <v>0</v>
      </c>
      <c r="E60" s="9">
        <v>584.30999999999995</v>
      </c>
      <c r="F60" s="8"/>
      <c r="G60" s="8">
        <f t="shared" si="4"/>
        <v>194.76999999999998</v>
      </c>
      <c r="H60" s="12">
        <v>1</v>
      </c>
      <c r="J60" s="8">
        <f t="shared" si="0"/>
        <v>194.76999999999998</v>
      </c>
      <c r="L60" s="13">
        <f t="shared" si="1"/>
        <v>5.0822195447759575E-6</v>
      </c>
      <c r="N60" s="8">
        <f>+L60*(assessment!$J$273*assessment!$F$3)</f>
        <v>181.74950492560419</v>
      </c>
      <c r="P60" s="14">
        <f>+N60/payroll!F60</f>
        <v>2.8216534698177084E-5</v>
      </c>
      <c r="R60" s="8">
        <f>IF(P60&lt;$R$2,N60, +payroll!F60 * $R$2)</f>
        <v>181.74950492560419</v>
      </c>
      <c r="T60" s="15">
        <f t="shared" si="2"/>
        <v>0</v>
      </c>
      <c r="V60" s="1">
        <f t="shared" si="3"/>
        <v>1</v>
      </c>
    </row>
    <row r="61" spans="1:22">
      <c r="A61" s="1" t="s">
        <v>89</v>
      </c>
      <c r="B61" s="1" t="s">
        <v>90</v>
      </c>
      <c r="C61" s="9">
        <v>0</v>
      </c>
      <c r="D61" s="9">
        <v>0</v>
      </c>
      <c r="E61" s="9">
        <v>0</v>
      </c>
      <c r="F61" s="8"/>
      <c r="G61" s="8">
        <f t="shared" si="4"/>
        <v>0</v>
      </c>
      <c r="H61" s="12">
        <v>1</v>
      </c>
      <c r="J61" s="8">
        <f t="shared" si="0"/>
        <v>0</v>
      </c>
      <c r="L61" s="13">
        <f t="shared" si="1"/>
        <v>0</v>
      </c>
      <c r="N61" s="8">
        <f>+L61*(assessment!$J$273*assessment!$F$3)</f>
        <v>0</v>
      </c>
      <c r="P61" s="14">
        <f>+N61/payroll!F61</f>
        <v>0</v>
      </c>
      <c r="R61" s="8">
        <f>IF(P61&lt;$R$2,N61, +payroll!F61 * $R$2)</f>
        <v>0</v>
      </c>
      <c r="T61" s="15">
        <f t="shared" si="2"/>
        <v>0</v>
      </c>
      <c r="V61" s="1" t="e">
        <f t="shared" si="3"/>
        <v>#DIV/0!</v>
      </c>
    </row>
    <row r="62" spans="1:22">
      <c r="A62" s="1" t="s">
        <v>91</v>
      </c>
      <c r="B62" s="1" t="s">
        <v>92</v>
      </c>
      <c r="C62" s="9">
        <v>181.76</v>
      </c>
      <c r="D62" s="9">
        <v>0</v>
      </c>
      <c r="E62" s="9">
        <v>17.100000000000001</v>
      </c>
      <c r="F62" s="8"/>
      <c r="G62" s="8">
        <f t="shared" si="4"/>
        <v>66.286666666666662</v>
      </c>
      <c r="H62" s="12">
        <v>1</v>
      </c>
      <c r="J62" s="8">
        <f t="shared" si="0"/>
        <v>66.286666666666662</v>
      </c>
      <c r="L62" s="13">
        <f t="shared" si="1"/>
        <v>1.7296472397770821E-6</v>
      </c>
      <c r="N62" s="8">
        <f>+L62*(assessment!$J$273*assessment!$F$3)</f>
        <v>61.855361964549033</v>
      </c>
      <c r="P62" s="14">
        <f>+N62/payroll!F62</f>
        <v>2.2762705137002638E-5</v>
      </c>
      <c r="R62" s="8">
        <f>IF(P62&lt;$R$2,N62, +payroll!F62 * $R$2)</f>
        <v>61.855361964549033</v>
      </c>
      <c r="T62" s="15">
        <f t="shared" si="2"/>
        <v>0</v>
      </c>
      <c r="V62" s="1">
        <f t="shared" si="3"/>
        <v>1</v>
      </c>
    </row>
    <row r="63" spans="1:22">
      <c r="A63" s="1" t="s">
        <v>478</v>
      </c>
      <c r="B63" s="1" t="s">
        <v>479</v>
      </c>
      <c r="C63" s="9">
        <v>241.85</v>
      </c>
      <c r="D63" s="9">
        <v>180</v>
      </c>
      <c r="E63" s="9">
        <v>7559.19</v>
      </c>
      <c r="F63" s="8"/>
      <c r="G63" s="8">
        <f t="shared" si="4"/>
        <v>2660.3466666666668</v>
      </c>
      <c r="H63" s="12">
        <v>1</v>
      </c>
      <c r="J63" s="8">
        <f t="shared" si="0"/>
        <v>2660.3466666666668</v>
      </c>
      <c r="L63" s="13">
        <f t="shared" si="1"/>
        <v>6.9417599349041971E-5</v>
      </c>
      <c r="N63" s="8">
        <f>+L63*(assessment!$J$273*assessment!$F$3)</f>
        <v>2482.5008450847054</v>
      </c>
      <c r="P63" s="14">
        <f>+N63/payroll!F63</f>
        <v>2.8547633680853267E-4</v>
      </c>
      <c r="R63" s="8">
        <f>IF(P63&lt;$R$2,N63, +payroll!F63 * $R$2)</f>
        <v>2482.5008450847054</v>
      </c>
      <c r="T63" s="15">
        <f t="shared" si="2"/>
        <v>0</v>
      </c>
      <c r="V63" s="1">
        <f t="shared" si="3"/>
        <v>1</v>
      </c>
    </row>
    <row r="64" spans="1:22">
      <c r="A64" s="1" t="s">
        <v>93</v>
      </c>
      <c r="B64" s="1" t="s">
        <v>480</v>
      </c>
      <c r="C64" s="9">
        <v>0</v>
      </c>
      <c r="D64" s="9">
        <v>0</v>
      </c>
      <c r="E64" s="9">
        <v>0</v>
      </c>
      <c r="F64" s="8"/>
      <c r="G64" s="8">
        <f t="shared" si="4"/>
        <v>0</v>
      </c>
      <c r="H64" s="12">
        <v>1</v>
      </c>
      <c r="J64" s="8">
        <f t="shared" si="0"/>
        <v>0</v>
      </c>
      <c r="L64" s="13">
        <f t="shared" si="1"/>
        <v>0</v>
      </c>
      <c r="N64" s="8">
        <f>+L64*(assessment!$J$273*assessment!$F$3)</f>
        <v>0</v>
      </c>
      <c r="P64" s="14">
        <f>+N64/payroll!F64</f>
        <v>0</v>
      </c>
      <c r="R64" s="8">
        <f>IF(P64&lt;$R$2,N64, +payroll!F64 * $R$2)</f>
        <v>0</v>
      </c>
      <c r="T64" s="15">
        <f t="shared" si="2"/>
        <v>0</v>
      </c>
      <c r="V64" s="1" t="e">
        <f t="shared" si="3"/>
        <v>#DIV/0!</v>
      </c>
    </row>
    <row r="65" spans="1:22">
      <c r="A65" s="1" t="s">
        <v>94</v>
      </c>
      <c r="B65" s="1" t="s">
        <v>95</v>
      </c>
      <c r="C65" s="9">
        <v>30563.61</v>
      </c>
      <c r="D65" s="9">
        <v>33891.769999999997</v>
      </c>
      <c r="E65" s="9">
        <v>14436.99</v>
      </c>
      <c r="F65" s="8"/>
      <c r="G65" s="8">
        <f t="shared" si="4"/>
        <v>26297.456666666665</v>
      </c>
      <c r="H65" s="12">
        <v>1</v>
      </c>
      <c r="J65" s="8">
        <f t="shared" si="0"/>
        <v>26297.456666666665</v>
      </c>
      <c r="L65" s="13">
        <f t="shared" si="1"/>
        <v>6.8619113954526949E-4</v>
      </c>
      <c r="N65" s="8">
        <f>+L65*(assessment!$J$273*assessment!$F$3)</f>
        <v>24539.455408785729</v>
      </c>
      <c r="P65" s="14">
        <f>+N65/payroll!F65</f>
        <v>1.1219600140554378E-3</v>
      </c>
      <c r="R65" s="8">
        <f>IF(P65&lt;$R$2,N65, +payroll!F65 * $R$2)</f>
        <v>24539.455408785729</v>
      </c>
      <c r="T65" s="15">
        <f t="shared" si="2"/>
        <v>0</v>
      </c>
      <c r="V65" s="1">
        <f t="shared" si="3"/>
        <v>1</v>
      </c>
    </row>
    <row r="66" spans="1:22">
      <c r="A66" s="1" t="s">
        <v>96</v>
      </c>
      <c r="B66" s="1" t="s">
        <v>97</v>
      </c>
      <c r="C66" s="9">
        <v>-5243.82</v>
      </c>
      <c r="D66" s="9">
        <f>5025+4612.62</f>
        <v>9637.619999999999</v>
      </c>
      <c r="E66" s="9">
        <f>1372.54-92.71</f>
        <v>1279.83</v>
      </c>
      <c r="F66" s="8"/>
      <c r="G66" s="8">
        <f t="shared" si="4"/>
        <v>1891.2099999999998</v>
      </c>
      <c r="H66" s="12">
        <v>1</v>
      </c>
      <c r="J66" s="8">
        <f t="shared" si="0"/>
        <v>1891.2099999999998</v>
      </c>
      <c r="L66" s="13">
        <f t="shared" si="1"/>
        <v>4.9348176953718425E-5</v>
      </c>
      <c r="N66" s="8">
        <f>+L66*(assessment!$J$273*assessment!$F$3)</f>
        <v>1764.7814407267642</v>
      </c>
      <c r="P66" s="14">
        <f>+N66/payroll!F66</f>
        <v>3.1793964434226171E-5</v>
      </c>
      <c r="R66" s="8">
        <f>IF(P66&lt;$R$2,N66, +payroll!F66 * $R$2)</f>
        <v>1764.7814407267642</v>
      </c>
      <c r="T66" s="15">
        <f t="shared" si="2"/>
        <v>0</v>
      </c>
      <c r="V66" s="1">
        <f t="shared" si="3"/>
        <v>1</v>
      </c>
    </row>
    <row r="67" spans="1:22">
      <c r="A67" s="1" t="s">
        <v>98</v>
      </c>
      <c r="B67" s="1" t="s">
        <v>99</v>
      </c>
      <c r="C67" s="9">
        <v>79657.259999999995</v>
      </c>
      <c r="D67" s="9">
        <f>62493.72-152.5</f>
        <v>62341.22</v>
      </c>
      <c r="E67" s="9">
        <v>53858.91</v>
      </c>
      <c r="F67" s="8"/>
      <c r="G67" s="8">
        <f t="shared" si="4"/>
        <v>65285.796666666662</v>
      </c>
      <c r="H67" s="12">
        <v>1</v>
      </c>
      <c r="J67" s="8">
        <f t="shared" si="0"/>
        <v>65285.796666666662</v>
      </c>
      <c r="L67" s="13">
        <f t="shared" si="1"/>
        <v>1.7035310972716661E-3</v>
      </c>
      <c r="N67" s="8">
        <f>+L67*(assessment!$J$273*assessment!$F$3)</f>
        <v>60921.400743648031</v>
      </c>
      <c r="P67" s="14">
        <f>+N67/payroll!F67</f>
        <v>6.5950789721418222E-4</v>
      </c>
      <c r="R67" s="8">
        <f>IF(P67&lt;$R$2,N67, +payroll!F67 * $R$2)</f>
        <v>60921.400743648031</v>
      </c>
      <c r="T67" s="15">
        <f t="shared" si="2"/>
        <v>0</v>
      </c>
      <c r="V67" s="1">
        <f t="shared" si="3"/>
        <v>1</v>
      </c>
    </row>
    <row r="68" spans="1:22">
      <c r="A68" s="1" t="s">
        <v>100</v>
      </c>
      <c r="B68" s="1" t="s">
        <v>518</v>
      </c>
      <c r="C68" s="9">
        <v>1130.3800000000001</v>
      </c>
      <c r="D68" s="9">
        <v>20439.12</v>
      </c>
      <c r="E68" s="9">
        <v>753.32</v>
      </c>
      <c r="F68" s="8"/>
      <c r="G68" s="8">
        <f t="shared" si="4"/>
        <v>7440.94</v>
      </c>
      <c r="H68" s="12">
        <v>1</v>
      </c>
      <c r="J68" s="8">
        <f t="shared" si="0"/>
        <v>7440.94</v>
      </c>
      <c r="L68" s="13">
        <f t="shared" si="1"/>
        <v>1.9415973044876116E-4</v>
      </c>
      <c r="N68" s="8">
        <f>+L68*(assessment!$J$273*assessment!$F$3)</f>
        <v>6943.508554608642</v>
      </c>
      <c r="P68" s="14">
        <f>+N68/payroll!F68</f>
        <v>8.4760848038293256E-5</v>
      </c>
      <c r="R68" s="8">
        <f>IF(P68&lt;$R$2,N68, +payroll!F68 * $R$2)</f>
        <v>6943.508554608642</v>
      </c>
      <c r="T68" s="15">
        <f t="shared" si="2"/>
        <v>0</v>
      </c>
      <c r="V68" s="1">
        <f t="shared" si="3"/>
        <v>1</v>
      </c>
    </row>
    <row r="69" spans="1:22">
      <c r="A69" s="1" t="s">
        <v>101</v>
      </c>
      <c r="B69" s="1" t="s">
        <v>102</v>
      </c>
      <c r="C69" s="9">
        <v>0</v>
      </c>
      <c r="D69" s="9">
        <v>0</v>
      </c>
      <c r="E69" s="9">
        <v>0</v>
      </c>
      <c r="F69" s="8"/>
      <c r="G69" s="8">
        <f t="shared" si="4"/>
        <v>0</v>
      </c>
      <c r="H69" s="12">
        <v>1</v>
      </c>
      <c r="J69" s="8">
        <f t="shared" si="0"/>
        <v>0</v>
      </c>
      <c r="L69" s="13">
        <f t="shared" si="1"/>
        <v>0</v>
      </c>
      <c r="N69" s="8">
        <f>+L69*(assessment!$J$273*assessment!$F$3)</f>
        <v>0</v>
      </c>
      <c r="P69" s="14">
        <f>+N69/payroll!F69</f>
        <v>0</v>
      </c>
      <c r="R69" s="8">
        <f>IF(P69&lt;$R$2,N69, +payroll!F69 * $R$2)</f>
        <v>0</v>
      </c>
      <c r="T69" s="15">
        <f t="shared" si="2"/>
        <v>0</v>
      </c>
      <c r="V69" s="1" t="e">
        <f t="shared" si="3"/>
        <v>#DIV/0!</v>
      </c>
    </row>
    <row r="70" spans="1:22">
      <c r="A70" s="1" t="s">
        <v>103</v>
      </c>
      <c r="B70" s="1" t="s">
        <v>104</v>
      </c>
      <c r="C70" s="9">
        <v>7079.61</v>
      </c>
      <c r="D70" s="9">
        <v>9214.1299999999992</v>
      </c>
      <c r="E70" s="9">
        <v>-603.67999999999995</v>
      </c>
      <c r="F70" s="8"/>
      <c r="G70" s="8">
        <f t="shared" si="4"/>
        <v>5230.0199999999995</v>
      </c>
      <c r="H70" s="12">
        <v>1</v>
      </c>
      <c r="J70" s="8">
        <f t="shared" si="0"/>
        <v>5230.0199999999995</v>
      </c>
      <c r="L70" s="13">
        <f t="shared" si="1"/>
        <v>1.3646921940529421E-4</v>
      </c>
      <c r="N70" s="8">
        <f>+L70*(assessment!$J$273*assessment!$F$3)</f>
        <v>4880.3899253016807</v>
      </c>
      <c r="P70" s="14">
        <f>+N70/payroll!F70</f>
        <v>1.4481628899720071E-3</v>
      </c>
      <c r="R70" s="8">
        <f>IF(P70&lt;$R$2,N70, +payroll!F70 * $R$2)</f>
        <v>4880.3899253016807</v>
      </c>
      <c r="T70" s="15">
        <f t="shared" si="2"/>
        <v>0</v>
      </c>
      <c r="V70" s="1">
        <f t="shared" ref="V70:V132" si="5">+R70/N70</f>
        <v>1</v>
      </c>
    </row>
    <row r="71" spans="1:22">
      <c r="A71" s="1" t="s">
        <v>105</v>
      </c>
      <c r="B71" s="1" t="s">
        <v>106</v>
      </c>
      <c r="C71" s="9">
        <v>24151.74</v>
      </c>
      <c r="D71" s="9">
        <v>66777.84</v>
      </c>
      <c r="E71" s="9">
        <v>73023.61</v>
      </c>
      <c r="F71" s="8"/>
      <c r="G71" s="8">
        <f t="shared" si="4"/>
        <v>54651.063333333332</v>
      </c>
      <c r="H71" s="12">
        <v>1</v>
      </c>
      <c r="J71" s="8">
        <f t="shared" ref="J71:J134" si="6">+G71*H71</f>
        <v>54651.063333333332</v>
      </c>
      <c r="L71" s="13">
        <f t="shared" ref="L71:L134" si="7">+J71/$J$265</f>
        <v>1.4260343082376924E-3</v>
      </c>
      <c r="N71" s="8">
        <f>+L71*(assessment!$J$273*assessment!$F$3)</f>
        <v>50997.605917190391</v>
      </c>
      <c r="P71" s="14">
        <f>+N71/payroll!F71</f>
        <v>1.2649918122591274E-3</v>
      </c>
      <c r="R71" s="8">
        <f>IF(P71&lt;$R$2,N71, +payroll!F71 * $R$2)</f>
        <v>50997.605917190391</v>
      </c>
      <c r="T71" s="15">
        <f t="shared" ref="T71:T134" si="8">+N71-R71</f>
        <v>0</v>
      </c>
      <c r="V71" s="1">
        <f t="shared" si="5"/>
        <v>1</v>
      </c>
    </row>
    <row r="72" spans="1:22">
      <c r="A72" s="1" t="s">
        <v>107</v>
      </c>
      <c r="B72" s="1" t="s">
        <v>108</v>
      </c>
      <c r="C72" s="9">
        <v>0</v>
      </c>
      <c r="D72" s="9">
        <v>0</v>
      </c>
      <c r="E72" s="9">
        <v>0</v>
      </c>
      <c r="F72" s="8"/>
      <c r="G72" s="8">
        <f t="shared" ref="G72:G135" si="9">IF(SUM(C72:E72)&gt;0,AVERAGE(C72:E72),0)</f>
        <v>0</v>
      </c>
      <c r="H72" s="12">
        <v>1</v>
      </c>
      <c r="J72" s="8">
        <f t="shared" si="6"/>
        <v>0</v>
      </c>
      <c r="L72" s="13">
        <f t="shared" si="7"/>
        <v>0</v>
      </c>
      <c r="N72" s="8">
        <f>+L72*(assessment!$J$273*assessment!$F$3)</f>
        <v>0</v>
      </c>
      <c r="P72" s="14">
        <f>+N72/payroll!F72</f>
        <v>0</v>
      </c>
      <c r="R72" s="8">
        <f>IF(P72&lt;$R$2,N72, +payroll!F72 * $R$2)</f>
        <v>0</v>
      </c>
      <c r="T72" s="15">
        <f t="shared" si="8"/>
        <v>0</v>
      </c>
      <c r="V72" s="1" t="e">
        <f t="shared" si="5"/>
        <v>#DIV/0!</v>
      </c>
    </row>
    <row r="73" spans="1:22">
      <c r="A73" s="1" t="s">
        <v>109</v>
      </c>
      <c r="B73" s="1" t="s">
        <v>553</v>
      </c>
      <c r="C73" s="9">
        <v>0</v>
      </c>
      <c r="D73" s="9">
        <v>0</v>
      </c>
      <c r="E73" s="9">
        <v>0</v>
      </c>
      <c r="F73" s="8"/>
      <c r="G73" s="8">
        <f t="shared" si="9"/>
        <v>0</v>
      </c>
      <c r="H73" s="12">
        <v>1</v>
      </c>
      <c r="J73" s="8">
        <f t="shared" si="6"/>
        <v>0</v>
      </c>
      <c r="L73" s="13">
        <f t="shared" si="7"/>
        <v>0</v>
      </c>
      <c r="N73" s="8">
        <f>+L73*(assessment!$J$273*assessment!$F$3)</f>
        <v>0</v>
      </c>
      <c r="P73" s="14">
        <f>+N73/payroll!F73</f>
        <v>0</v>
      </c>
      <c r="R73" s="8">
        <f>IF(P73&lt;$R$2,N73, +payroll!F73 * $R$2)</f>
        <v>0</v>
      </c>
      <c r="T73" s="15">
        <f t="shared" si="8"/>
        <v>0</v>
      </c>
      <c r="V73" s="1" t="e">
        <f t="shared" si="5"/>
        <v>#DIV/0!</v>
      </c>
    </row>
    <row r="74" spans="1:22">
      <c r="A74" s="1" t="s">
        <v>110</v>
      </c>
      <c r="B74" s="1" t="s">
        <v>111</v>
      </c>
      <c r="C74" s="9">
        <v>0</v>
      </c>
      <c r="D74" s="9">
        <v>0</v>
      </c>
      <c r="E74" s="9">
        <v>0</v>
      </c>
      <c r="F74" s="8"/>
      <c r="G74" s="8">
        <f t="shared" si="9"/>
        <v>0</v>
      </c>
      <c r="H74" s="12">
        <v>1</v>
      </c>
      <c r="J74" s="8">
        <f t="shared" si="6"/>
        <v>0</v>
      </c>
      <c r="L74" s="13">
        <f t="shared" si="7"/>
        <v>0</v>
      </c>
      <c r="N74" s="8">
        <f>+L74*(assessment!$J$273*assessment!$F$3)</f>
        <v>0</v>
      </c>
      <c r="P74" s="14">
        <f>+N74/payroll!F74</f>
        <v>0</v>
      </c>
      <c r="R74" s="8">
        <f>IF(P74&lt;$R$2,N74, +payroll!F74 * $R$2)</f>
        <v>0</v>
      </c>
      <c r="T74" s="15">
        <f t="shared" si="8"/>
        <v>0</v>
      </c>
      <c r="V74" s="1" t="e">
        <f t="shared" si="5"/>
        <v>#DIV/0!</v>
      </c>
    </row>
    <row r="75" spans="1:22">
      <c r="A75" s="1" t="s">
        <v>112</v>
      </c>
      <c r="B75" s="1" t="s">
        <v>113</v>
      </c>
      <c r="C75" s="9">
        <v>0</v>
      </c>
      <c r="D75" s="9">
        <v>0</v>
      </c>
      <c r="E75" s="9">
        <v>0</v>
      </c>
      <c r="F75" s="8"/>
      <c r="G75" s="8">
        <f t="shared" si="9"/>
        <v>0</v>
      </c>
      <c r="H75" s="12">
        <v>1</v>
      </c>
      <c r="J75" s="8">
        <f t="shared" si="6"/>
        <v>0</v>
      </c>
      <c r="L75" s="13">
        <f t="shared" si="7"/>
        <v>0</v>
      </c>
      <c r="N75" s="8">
        <f>+L75*(assessment!$J$273*assessment!$F$3)</f>
        <v>0</v>
      </c>
      <c r="P75" s="14">
        <f>+N75/payroll!F75</f>
        <v>0</v>
      </c>
      <c r="R75" s="8">
        <f>IF(P75&lt;$R$2,N75, +payroll!F75 * $R$2)</f>
        <v>0</v>
      </c>
      <c r="T75" s="15">
        <f t="shared" si="8"/>
        <v>0</v>
      </c>
      <c r="V75" s="1" t="e">
        <f t="shared" si="5"/>
        <v>#DIV/0!</v>
      </c>
    </row>
    <row r="76" spans="1:22">
      <c r="A76" s="1" t="s">
        <v>114</v>
      </c>
      <c r="B76" s="1" t="s">
        <v>115</v>
      </c>
      <c r="C76" s="9">
        <v>0</v>
      </c>
      <c r="D76" s="9">
        <v>534.24</v>
      </c>
      <c r="E76" s="9">
        <v>0</v>
      </c>
      <c r="F76" s="8"/>
      <c r="G76" s="8">
        <f t="shared" si="9"/>
        <v>178.08</v>
      </c>
      <c r="H76" s="12">
        <v>1</v>
      </c>
      <c r="J76" s="8">
        <f t="shared" si="6"/>
        <v>178.08</v>
      </c>
      <c r="L76" s="13">
        <f t="shared" si="7"/>
        <v>4.6467200109549859E-6</v>
      </c>
      <c r="N76" s="8">
        <f>+L76*(assessment!$J$273*assessment!$F$3)</f>
        <v>166.17524175772243</v>
      </c>
      <c r="P76" s="14">
        <f>+N76/payroll!F76</f>
        <v>6.230660878112243E-6</v>
      </c>
      <c r="R76" s="8">
        <f>IF(P76&lt;$R$2,N76, +payroll!F76 * $R$2)</f>
        <v>166.17524175772243</v>
      </c>
      <c r="T76" s="15">
        <f t="shared" si="8"/>
        <v>0</v>
      </c>
      <c r="V76" s="1">
        <f t="shared" si="5"/>
        <v>1</v>
      </c>
    </row>
    <row r="77" spans="1:22">
      <c r="A77" s="1" t="s">
        <v>116</v>
      </c>
      <c r="B77" s="1" t="s">
        <v>117</v>
      </c>
      <c r="C77" s="9">
        <v>0</v>
      </c>
      <c r="D77" s="9">
        <v>0</v>
      </c>
      <c r="E77" s="9">
        <v>0</v>
      </c>
      <c r="F77" s="8"/>
      <c r="G77" s="8">
        <f t="shared" si="9"/>
        <v>0</v>
      </c>
      <c r="H77" s="12">
        <v>1</v>
      </c>
      <c r="J77" s="8">
        <f t="shared" si="6"/>
        <v>0</v>
      </c>
      <c r="L77" s="13">
        <f t="shared" si="7"/>
        <v>0</v>
      </c>
      <c r="N77" s="8">
        <f>+L77*(assessment!$J$273*assessment!$F$3)</f>
        <v>0</v>
      </c>
      <c r="P77" s="14">
        <f>+N77/payroll!F77</f>
        <v>0</v>
      </c>
      <c r="R77" s="8">
        <f>IF(P77&lt;$R$2,N77, +payroll!F77 * $R$2)</f>
        <v>0</v>
      </c>
      <c r="T77" s="15">
        <f t="shared" si="8"/>
        <v>0</v>
      </c>
      <c r="V77" s="1" t="e">
        <f t="shared" si="5"/>
        <v>#DIV/0!</v>
      </c>
    </row>
    <row r="78" spans="1:22">
      <c r="A78" s="1" t="s">
        <v>118</v>
      </c>
      <c r="B78" s="1" t="s">
        <v>119</v>
      </c>
      <c r="C78" s="9">
        <v>0</v>
      </c>
      <c r="D78" s="9">
        <v>0</v>
      </c>
      <c r="E78" s="9">
        <v>0</v>
      </c>
      <c r="F78" s="8"/>
      <c r="G78" s="8">
        <f t="shared" si="9"/>
        <v>0</v>
      </c>
      <c r="H78" s="12">
        <v>1</v>
      </c>
      <c r="J78" s="8">
        <f t="shared" si="6"/>
        <v>0</v>
      </c>
      <c r="L78" s="13">
        <f t="shared" si="7"/>
        <v>0</v>
      </c>
      <c r="N78" s="8">
        <f>+L78*(assessment!$J$273*assessment!$F$3)</f>
        <v>0</v>
      </c>
      <c r="P78" s="14">
        <f>+N78/payroll!F78</f>
        <v>0</v>
      </c>
      <c r="R78" s="8">
        <f>IF(P78&lt;$R$2,N78, +payroll!F78 * $R$2)</f>
        <v>0</v>
      </c>
      <c r="T78" s="15">
        <f t="shared" si="8"/>
        <v>0</v>
      </c>
      <c r="V78" s="1" t="e">
        <f t="shared" si="5"/>
        <v>#DIV/0!</v>
      </c>
    </row>
    <row r="79" spans="1:22">
      <c r="A79" s="1" t="s">
        <v>120</v>
      </c>
      <c r="B79" s="1" t="s">
        <v>486</v>
      </c>
      <c r="C79" s="9">
        <v>0</v>
      </c>
      <c r="D79" s="9">
        <v>0</v>
      </c>
      <c r="E79" s="9">
        <v>0</v>
      </c>
      <c r="F79" s="8"/>
      <c r="G79" s="8">
        <f t="shared" si="9"/>
        <v>0</v>
      </c>
      <c r="H79" s="12">
        <v>1</v>
      </c>
      <c r="J79" s="8">
        <f t="shared" si="6"/>
        <v>0</v>
      </c>
      <c r="L79" s="13">
        <f t="shared" si="7"/>
        <v>0</v>
      </c>
      <c r="N79" s="8">
        <f>+L79*(assessment!$J$273*assessment!$F$3)</f>
        <v>0</v>
      </c>
      <c r="P79" s="14">
        <f>+N79/payroll!F79</f>
        <v>0</v>
      </c>
      <c r="R79" s="8">
        <f>IF(P79&lt;$R$2,N79, +payroll!F79 * $R$2)</f>
        <v>0</v>
      </c>
      <c r="T79" s="15">
        <f t="shared" si="8"/>
        <v>0</v>
      </c>
      <c r="V79" s="1" t="e">
        <f t="shared" si="5"/>
        <v>#DIV/0!</v>
      </c>
    </row>
    <row r="80" spans="1:22">
      <c r="A80" s="1" t="s">
        <v>121</v>
      </c>
      <c r="B80" s="1" t="s">
        <v>122</v>
      </c>
      <c r="C80" s="9">
        <v>180</v>
      </c>
      <c r="D80" s="9">
        <v>0</v>
      </c>
      <c r="E80" s="9">
        <v>0</v>
      </c>
      <c r="F80" s="8"/>
      <c r="G80" s="8">
        <f t="shared" si="9"/>
        <v>60</v>
      </c>
      <c r="H80" s="12">
        <v>1</v>
      </c>
      <c r="J80" s="8">
        <f t="shared" si="6"/>
        <v>60</v>
      </c>
      <c r="L80" s="13">
        <f t="shared" si="7"/>
        <v>1.5656064726937283E-6</v>
      </c>
      <c r="N80" s="8">
        <f>+L80*(assessment!$J$273*assessment!$F$3)</f>
        <v>55.988962856375473</v>
      </c>
      <c r="P80" s="14">
        <f>+N80/payroll!F80</f>
        <v>7.3336567402898987E-6</v>
      </c>
      <c r="R80" s="8">
        <f>IF(P80&lt;$R$2,N80, +payroll!F80 * $R$2)</f>
        <v>55.988962856375473</v>
      </c>
      <c r="T80" s="15">
        <f t="shared" si="8"/>
        <v>0</v>
      </c>
      <c r="V80" s="1">
        <f t="shared" si="5"/>
        <v>1</v>
      </c>
    </row>
    <row r="81" spans="1:22">
      <c r="A81" s="1" t="s">
        <v>470</v>
      </c>
      <c r="B81" s="1" t="s">
        <v>519</v>
      </c>
      <c r="C81" s="9">
        <v>0</v>
      </c>
      <c r="D81" s="9">
        <v>0</v>
      </c>
      <c r="E81" s="9">
        <v>0</v>
      </c>
      <c r="F81" s="8"/>
      <c r="G81" s="8">
        <f t="shared" si="9"/>
        <v>0</v>
      </c>
      <c r="H81" s="12">
        <v>1</v>
      </c>
      <c r="J81" s="8">
        <f t="shared" si="6"/>
        <v>0</v>
      </c>
      <c r="L81" s="13">
        <f t="shared" si="7"/>
        <v>0</v>
      </c>
      <c r="N81" s="8">
        <f>+L81*(assessment!$J$273*assessment!$F$3)</f>
        <v>0</v>
      </c>
      <c r="P81" s="14">
        <f>+N81/payroll!F81</f>
        <v>0</v>
      </c>
      <c r="R81" s="8">
        <f>IF(P81&lt;$R$2,N81, +payroll!F81 * $R$2)</f>
        <v>0</v>
      </c>
      <c r="T81" s="15">
        <f t="shared" si="8"/>
        <v>0</v>
      </c>
      <c r="V81" s="1" t="e">
        <f t="shared" si="5"/>
        <v>#DIV/0!</v>
      </c>
    </row>
    <row r="82" spans="1:22">
      <c r="A82" s="1" t="s">
        <v>123</v>
      </c>
      <c r="B82" s="1" t="s">
        <v>481</v>
      </c>
      <c r="C82" s="9">
        <v>0</v>
      </c>
      <c r="D82" s="9">
        <v>0</v>
      </c>
      <c r="E82" s="9">
        <v>0</v>
      </c>
      <c r="F82" s="8"/>
      <c r="G82" s="8">
        <f t="shared" si="9"/>
        <v>0</v>
      </c>
      <c r="H82" s="12">
        <v>1</v>
      </c>
      <c r="J82" s="8">
        <f t="shared" si="6"/>
        <v>0</v>
      </c>
      <c r="L82" s="13">
        <f t="shared" si="7"/>
        <v>0</v>
      </c>
      <c r="N82" s="8">
        <f>+L82*(assessment!$J$273*assessment!$F$3)</f>
        <v>0</v>
      </c>
      <c r="P82" s="14">
        <f>+N82/payroll!F82</f>
        <v>0</v>
      </c>
      <c r="R82" s="8">
        <f>IF(P82&lt;$R$2,N82, +payroll!F82 * $R$2)</f>
        <v>0</v>
      </c>
      <c r="T82" s="15">
        <f t="shared" si="8"/>
        <v>0</v>
      </c>
      <c r="V82" s="1" t="e">
        <f t="shared" si="5"/>
        <v>#DIV/0!</v>
      </c>
    </row>
    <row r="83" spans="1:22">
      <c r="A83" s="1" t="s">
        <v>124</v>
      </c>
      <c r="B83" s="1" t="s">
        <v>125</v>
      </c>
      <c r="C83" s="9">
        <v>0</v>
      </c>
      <c r="D83" s="9">
        <v>0</v>
      </c>
      <c r="E83" s="9">
        <v>0</v>
      </c>
      <c r="F83" s="8"/>
      <c r="G83" s="8">
        <f t="shared" si="9"/>
        <v>0</v>
      </c>
      <c r="H83" s="12">
        <v>1</v>
      </c>
      <c r="J83" s="8">
        <f t="shared" si="6"/>
        <v>0</v>
      </c>
      <c r="L83" s="13">
        <f t="shared" si="7"/>
        <v>0</v>
      </c>
      <c r="N83" s="8">
        <f>+L83*(assessment!$J$273*assessment!$F$3)</f>
        <v>0</v>
      </c>
      <c r="P83" s="14">
        <f>+N83/payroll!F83</f>
        <v>0</v>
      </c>
      <c r="R83" s="8">
        <f>IF(P83&lt;$R$2,N83, +payroll!F83 * $R$2)</f>
        <v>0</v>
      </c>
      <c r="T83" s="15">
        <f t="shared" si="8"/>
        <v>0</v>
      </c>
      <c r="V83" s="1" t="e">
        <f t="shared" si="5"/>
        <v>#DIV/0!</v>
      </c>
    </row>
    <row r="84" spans="1:22">
      <c r="A84" s="1" t="s">
        <v>126</v>
      </c>
      <c r="B84" s="1" t="s">
        <v>520</v>
      </c>
      <c r="C84" s="9">
        <v>0</v>
      </c>
      <c r="D84" s="9">
        <v>925.14</v>
      </c>
      <c r="E84" s="9">
        <v>0</v>
      </c>
      <c r="F84" s="8"/>
      <c r="G84" s="8">
        <f t="shared" si="9"/>
        <v>308.38</v>
      </c>
      <c r="H84" s="12">
        <v>1</v>
      </c>
      <c r="J84" s="8">
        <f t="shared" si="6"/>
        <v>308.38</v>
      </c>
      <c r="L84" s="13">
        <f t="shared" si="7"/>
        <v>8.046695400821532E-6</v>
      </c>
      <c r="N84" s="8">
        <f>+L84*(assessment!$J$273*assessment!$F$3)</f>
        <v>287.76460609415113</v>
      </c>
      <c r="P84" s="14">
        <f>+N84/payroll!F84</f>
        <v>3.0101275377713764E-5</v>
      </c>
      <c r="R84" s="8">
        <f>IF(P84&lt;$R$2,N84, +payroll!F84 * $R$2)</f>
        <v>287.76460609415113</v>
      </c>
      <c r="T84" s="15">
        <f t="shared" si="8"/>
        <v>0</v>
      </c>
      <c r="V84" s="1">
        <f t="shared" si="5"/>
        <v>1</v>
      </c>
    </row>
    <row r="85" spans="1:22">
      <c r="A85" s="1" t="s">
        <v>127</v>
      </c>
      <c r="B85" s="1" t="s">
        <v>128</v>
      </c>
      <c r="C85" s="9">
        <v>0</v>
      </c>
      <c r="D85" s="9">
        <v>0</v>
      </c>
      <c r="E85" s="9">
        <v>0</v>
      </c>
      <c r="F85" s="8"/>
      <c r="G85" s="8">
        <f t="shared" si="9"/>
        <v>0</v>
      </c>
      <c r="H85" s="12">
        <v>1</v>
      </c>
      <c r="J85" s="8">
        <f t="shared" si="6"/>
        <v>0</v>
      </c>
      <c r="L85" s="13">
        <f t="shared" si="7"/>
        <v>0</v>
      </c>
      <c r="N85" s="8">
        <f>+L85*(assessment!$J$273*assessment!$F$3)</f>
        <v>0</v>
      </c>
      <c r="P85" s="14">
        <f>+N85/payroll!F85</f>
        <v>0</v>
      </c>
      <c r="R85" s="8">
        <f>IF(P85&lt;$R$2,N85, +payroll!F85 * $R$2)</f>
        <v>0</v>
      </c>
      <c r="T85" s="15">
        <f t="shared" si="8"/>
        <v>0</v>
      </c>
      <c r="V85" s="1" t="e">
        <f t="shared" si="5"/>
        <v>#DIV/0!</v>
      </c>
    </row>
    <row r="86" spans="1:22">
      <c r="A86" s="1" t="s">
        <v>554</v>
      </c>
      <c r="B86" s="1" t="s">
        <v>555</v>
      </c>
      <c r="C86" s="9">
        <v>0</v>
      </c>
      <c r="D86" s="9">
        <v>0</v>
      </c>
      <c r="E86" s="9">
        <v>0</v>
      </c>
      <c r="F86" s="8"/>
      <c r="G86" s="8">
        <f t="shared" si="9"/>
        <v>0</v>
      </c>
      <c r="H86" s="12">
        <v>1</v>
      </c>
      <c r="J86" s="8">
        <f t="shared" si="6"/>
        <v>0</v>
      </c>
      <c r="L86" s="13">
        <f t="shared" si="7"/>
        <v>0</v>
      </c>
      <c r="N86" s="8">
        <f>+L86*(assessment!$J$273*assessment!$F$3)</f>
        <v>0</v>
      </c>
      <c r="P86" s="14">
        <f>+N86/payroll!F86</f>
        <v>0</v>
      </c>
      <c r="R86" s="8">
        <f>IF(P86&lt;$R$2,N86, +payroll!F86 * $R$2)</f>
        <v>0</v>
      </c>
      <c r="T86" s="15">
        <f t="shared" si="8"/>
        <v>0</v>
      </c>
      <c r="V86" s="1" t="e">
        <f>+R86/N86</f>
        <v>#DIV/0!</v>
      </c>
    </row>
    <row r="87" spans="1:22">
      <c r="A87" s="1" t="s">
        <v>129</v>
      </c>
      <c r="B87" s="1" t="s">
        <v>130</v>
      </c>
      <c r="C87" s="9">
        <v>0</v>
      </c>
      <c r="D87" s="9">
        <v>0</v>
      </c>
      <c r="E87" s="9">
        <v>0</v>
      </c>
      <c r="F87" s="8"/>
      <c r="G87" s="8">
        <f t="shared" si="9"/>
        <v>0</v>
      </c>
      <c r="H87" s="12">
        <v>1</v>
      </c>
      <c r="J87" s="8">
        <f t="shared" si="6"/>
        <v>0</v>
      </c>
      <c r="L87" s="13">
        <f t="shared" si="7"/>
        <v>0</v>
      </c>
      <c r="N87" s="8">
        <f>+L87*(assessment!$J$273*assessment!$F$3)</f>
        <v>0</v>
      </c>
      <c r="P87" s="14">
        <f>+N87/payroll!F87</f>
        <v>0</v>
      </c>
      <c r="R87" s="8">
        <f>IF(P87&lt;$R$2,N87, +payroll!F87 * $R$2)</f>
        <v>0</v>
      </c>
      <c r="T87" s="15">
        <f t="shared" si="8"/>
        <v>0</v>
      </c>
      <c r="V87" s="1" t="e">
        <f t="shared" si="5"/>
        <v>#DIV/0!</v>
      </c>
    </row>
    <row r="88" spans="1:22">
      <c r="A88" s="1" t="s">
        <v>131</v>
      </c>
      <c r="B88" s="1" t="s">
        <v>132</v>
      </c>
      <c r="C88" s="9">
        <v>0</v>
      </c>
      <c r="D88" s="9">
        <v>0</v>
      </c>
      <c r="E88" s="9">
        <v>0</v>
      </c>
      <c r="F88" s="8"/>
      <c r="G88" s="8">
        <f t="shared" si="9"/>
        <v>0</v>
      </c>
      <c r="H88" s="12">
        <v>1</v>
      </c>
      <c r="J88" s="8">
        <f t="shared" si="6"/>
        <v>0</v>
      </c>
      <c r="L88" s="13">
        <f t="shared" si="7"/>
        <v>0</v>
      </c>
      <c r="N88" s="8">
        <f>+L88*(assessment!$J$273*assessment!$F$3)</f>
        <v>0</v>
      </c>
      <c r="P88" s="14">
        <f>+N88/payroll!F88</f>
        <v>0</v>
      </c>
      <c r="R88" s="8">
        <f>IF(P88&lt;$R$2,N88, +payroll!F88 * $R$2)</f>
        <v>0</v>
      </c>
      <c r="T88" s="15">
        <f t="shared" si="8"/>
        <v>0</v>
      </c>
      <c r="V88" s="1" t="e">
        <f t="shared" si="5"/>
        <v>#DIV/0!</v>
      </c>
    </row>
    <row r="89" spans="1:22">
      <c r="A89" s="1" t="s">
        <v>133</v>
      </c>
      <c r="B89" s="1" t="s">
        <v>134</v>
      </c>
      <c r="C89" s="9">
        <v>618.05999999999995</v>
      </c>
      <c r="D89" s="9">
        <v>180</v>
      </c>
      <c r="E89" s="9">
        <v>1616.66</v>
      </c>
      <c r="F89" s="8"/>
      <c r="G89" s="8">
        <f t="shared" si="9"/>
        <v>804.90666666666675</v>
      </c>
      <c r="H89" s="12">
        <v>1</v>
      </c>
      <c r="J89" s="8">
        <f t="shared" si="6"/>
        <v>804.90666666666675</v>
      </c>
      <c r="L89" s="13">
        <f t="shared" si="7"/>
        <v>2.1002784787461111E-5</v>
      </c>
      <c r="N89" s="8">
        <f>+L89*(assessment!$J$273*assessment!$F$3)</f>
        <v>751.09815771415003</v>
      </c>
      <c r="P89" s="14">
        <f>+N89/payroll!F89</f>
        <v>1.0387534748596888E-4</v>
      </c>
      <c r="R89" s="8">
        <f>IF(P89&lt;$R$2,N89, +payroll!F89 * $R$2)</f>
        <v>751.09815771415003</v>
      </c>
      <c r="T89" s="15">
        <f t="shared" si="8"/>
        <v>0</v>
      </c>
      <c r="V89" s="1">
        <f t="shared" si="5"/>
        <v>1</v>
      </c>
    </row>
    <row r="90" spans="1:22">
      <c r="A90" s="1" t="s">
        <v>135</v>
      </c>
      <c r="B90" s="1" t="s">
        <v>136</v>
      </c>
      <c r="C90" s="9">
        <f>55475.1+6371231.99+131878.63+13132.96+4991.71+18368.74+47852.34+995.48+22775.32+502+5319.14+3215.67+4369.53+23154.62+949.36+9024.56</f>
        <v>6713237.1500000004</v>
      </c>
      <c r="D90" s="9">
        <f>57485.6+8402952.17+47791.45+55090.72+4443.12-67.7+49832.37+1392.74+22373.97+474.64+6147.99+5732.06+1404.66+1634.86+35053.59+903.1+8632-152.5</f>
        <v>8701124.8399999999</v>
      </c>
      <c r="E90" s="9">
        <f>57607.41+10969644.2+27316.54+19372.27+4293.41+12546.28+50746.35+57.54+14305.14+610.76+11092.03+4930.69+909.68+4838.61+23487.35+1553.61+8466</f>
        <v>11211777.869999994</v>
      </c>
      <c r="F90" s="8"/>
      <c r="G90" s="8">
        <f t="shared" si="9"/>
        <v>8875379.9533333313</v>
      </c>
      <c r="H90" s="12">
        <v>1</v>
      </c>
      <c r="J90" s="8">
        <f t="shared" si="6"/>
        <v>8875379.9533333313</v>
      </c>
      <c r="L90" s="13">
        <f t="shared" si="7"/>
        <v>0.2315892050425804</v>
      </c>
      <c r="N90" s="8">
        <f>+L90*(assessment!$J$273*assessment!$F$3)</f>
        <v>8282055.3090566564</v>
      </c>
      <c r="P90" s="14">
        <f>+N90/payroll!F90</f>
        <v>3.7584922434839123E-3</v>
      </c>
      <c r="R90" s="8">
        <f>IF(P90&lt;$R$2,N90, +payroll!F90 * $R$2)</f>
        <v>8282055.3090566564</v>
      </c>
      <c r="T90" s="15">
        <f t="shared" si="8"/>
        <v>0</v>
      </c>
      <c r="V90" s="1">
        <f t="shared" si="5"/>
        <v>1</v>
      </c>
    </row>
    <row r="91" spans="1:22">
      <c r="A91" s="1" t="s">
        <v>137</v>
      </c>
      <c r="B91" s="1" t="s">
        <v>473</v>
      </c>
      <c r="C91" s="9">
        <v>511088.26</v>
      </c>
      <c r="D91" s="9">
        <v>755596.93</v>
      </c>
      <c r="E91" s="9">
        <v>1174361.8999999999</v>
      </c>
      <c r="F91" s="8"/>
      <c r="G91" s="8">
        <f t="shared" si="9"/>
        <v>813682.36333333328</v>
      </c>
      <c r="H91" s="12">
        <v>1</v>
      </c>
      <c r="J91" s="8">
        <f t="shared" si="6"/>
        <v>813682.36333333328</v>
      </c>
      <c r="L91" s="13">
        <f t="shared" si="7"/>
        <v>2.1231772912523275E-2</v>
      </c>
      <c r="N91" s="8">
        <f>+L91*(assessment!$J$273*assessment!$F$3)</f>
        <v>759287.19362596353</v>
      </c>
      <c r="P91" s="14">
        <f>+N91/payroll!F91</f>
        <v>1.1034447564377918E-3</v>
      </c>
      <c r="R91" s="8">
        <f>IF(P91&lt;$R$2,N91, +payroll!F91 * $R$2)</f>
        <v>759287.19362596353</v>
      </c>
      <c r="T91" s="15">
        <f t="shared" si="8"/>
        <v>0</v>
      </c>
      <c r="V91" s="1">
        <f t="shared" si="5"/>
        <v>1</v>
      </c>
    </row>
    <row r="92" spans="1:22">
      <c r="A92" s="1" t="s">
        <v>138</v>
      </c>
      <c r="B92" s="1" t="s">
        <v>139</v>
      </c>
      <c r="C92" s="9">
        <v>0</v>
      </c>
      <c r="D92" s="9">
        <v>0</v>
      </c>
      <c r="E92" s="9">
        <v>3668.51</v>
      </c>
      <c r="F92" s="8"/>
      <c r="G92" s="8">
        <f t="shared" si="9"/>
        <v>1222.8366666666668</v>
      </c>
      <c r="H92" s="12">
        <v>1</v>
      </c>
      <c r="J92" s="8">
        <f t="shared" si="6"/>
        <v>1222.8366666666668</v>
      </c>
      <c r="L92" s="13">
        <f t="shared" si="7"/>
        <v>3.190801667300928E-5</v>
      </c>
      <c r="N92" s="8">
        <f>+L92*(assessment!$J$273*assessment!$F$3)</f>
        <v>1141.0892784902335</v>
      </c>
      <c r="P92" s="14">
        <f>+N92/payroll!F92</f>
        <v>9.9407611992583943E-4</v>
      </c>
      <c r="R92" s="8">
        <f>IF(P92&lt;$R$2,N92, +payroll!F92 * $R$2)</f>
        <v>1141.0892784902335</v>
      </c>
      <c r="T92" s="15">
        <f t="shared" si="8"/>
        <v>0</v>
      </c>
      <c r="V92" s="1">
        <f t="shared" si="5"/>
        <v>1</v>
      </c>
    </row>
    <row r="93" spans="1:22">
      <c r="A93" s="1" t="s">
        <v>472</v>
      </c>
      <c r="B93" s="1" t="s">
        <v>477</v>
      </c>
      <c r="C93" s="9">
        <f>35938.77+136161.41+26924.89+479.14+7520.14+1125.47</f>
        <v>208149.82000000004</v>
      </c>
      <c r="D93" s="9">
        <f>60278.67+92590.39+26416</f>
        <v>179285.06</v>
      </c>
      <c r="E93" s="9">
        <f>58326.03+173127.82+508+25.81</f>
        <v>231987.66</v>
      </c>
      <c r="F93" s="8"/>
      <c r="G93" s="8">
        <f t="shared" si="9"/>
        <v>206474.18000000002</v>
      </c>
      <c r="H93" s="12">
        <v>1</v>
      </c>
      <c r="J93" s="8">
        <f t="shared" si="6"/>
        <v>206474.18000000002</v>
      </c>
      <c r="L93" s="13">
        <f t="shared" si="7"/>
        <v>5.3876218775354996E-3</v>
      </c>
      <c r="N93" s="8">
        <f>+L93*(assessment!$J$273*assessment!$F$3)</f>
        <v>192671.25324700976</v>
      </c>
      <c r="P93" s="14">
        <f>+N93/payroll!F93</f>
        <v>7.7795453859269635E-4</v>
      </c>
      <c r="R93" s="8">
        <f>IF(P93&lt;$R$2,N93, +payroll!F93 * $R$2)</f>
        <v>192671.25324700976</v>
      </c>
      <c r="T93" s="15">
        <f t="shared" si="8"/>
        <v>0</v>
      </c>
      <c r="V93" s="1">
        <f t="shared" si="5"/>
        <v>1</v>
      </c>
    </row>
    <row r="94" spans="1:22">
      <c r="A94" s="1" t="s">
        <v>492</v>
      </c>
      <c r="B94" s="1" t="s">
        <v>530</v>
      </c>
      <c r="C94" s="9">
        <v>0</v>
      </c>
      <c r="D94" s="9">
        <v>0</v>
      </c>
      <c r="E94" s="9">
        <v>0</v>
      </c>
      <c r="F94" s="8"/>
      <c r="G94" s="8">
        <f t="shared" si="9"/>
        <v>0</v>
      </c>
      <c r="H94" s="12">
        <v>1</v>
      </c>
      <c r="J94" s="8">
        <f t="shared" si="6"/>
        <v>0</v>
      </c>
      <c r="L94" s="13">
        <f t="shared" si="7"/>
        <v>0</v>
      </c>
      <c r="N94" s="8">
        <f>+L94*(assessment!$J$273*assessment!$F$3)</f>
        <v>0</v>
      </c>
      <c r="P94" s="14">
        <f>+N94/payroll!F94</f>
        <v>0</v>
      </c>
      <c r="R94" s="8">
        <f>IF(P94&lt;$R$2,N94, +payroll!F94 * $R$2)</f>
        <v>0</v>
      </c>
      <c r="T94" s="15">
        <f t="shared" si="8"/>
        <v>0</v>
      </c>
      <c r="V94" s="1" t="e">
        <f t="shared" si="5"/>
        <v>#DIV/0!</v>
      </c>
    </row>
    <row r="95" spans="1:22">
      <c r="A95" s="1" t="s">
        <v>140</v>
      </c>
      <c r="B95" s="1" t="s">
        <v>141</v>
      </c>
      <c r="C95" s="9">
        <v>17319.419999999998</v>
      </c>
      <c r="D95" s="9">
        <v>23519.87</v>
      </c>
      <c r="E95" s="98">
        <v>103807.96</v>
      </c>
      <c r="F95" s="8"/>
      <c r="G95" s="8">
        <f t="shared" si="9"/>
        <v>48215.75</v>
      </c>
      <c r="H95" s="12">
        <v>1</v>
      </c>
      <c r="J95" s="8">
        <f t="shared" si="6"/>
        <v>48215.75</v>
      </c>
      <c r="L95" s="13">
        <f t="shared" si="7"/>
        <v>1.2581148380963771E-3</v>
      </c>
      <c r="N95" s="8">
        <f>+L95*(assessment!$J$273*assessment!$F$3)</f>
        <v>44992.497264038095</v>
      </c>
      <c r="P95" s="14">
        <f>+N95/payroll!F95</f>
        <v>9.9262701236863264E-4</v>
      </c>
      <c r="R95" s="8">
        <f>IF(P95&lt;$R$2,N95, +payroll!F95 * $R$2)</f>
        <v>44992.497264038095</v>
      </c>
      <c r="T95" s="15">
        <f t="shared" si="8"/>
        <v>0</v>
      </c>
      <c r="V95" s="1">
        <f t="shared" si="5"/>
        <v>1</v>
      </c>
    </row>
    <row r="96" spans="1:22">
      <c r="A96" s="1" t="s">
        <v>142</v>
      </c>
      <c r="B96" s="1" t="s">
        <v>143</v>
      </c>
      <c r="C96" s="9">
        <v>43107.58</v>
      </c>
      <c r="D96" s="9">
        <v>29127.86</v>
      </c>
      <c r="E96" s="9">
        <v>60575.97</v>
      </c>
      <c r="F96" s="8"/>
      <c r="G96" s="8">
        <f t="shared" si="9"/>
        <v>44270.47</v>
      </c>
      <c r="H96" s="12">
        <v>1</v>
      </c>
      <c r="J96" s="8">
        <f t="shared" si="6"/>
        <v>44270.47</v>
      </c>
      <c r="L96" s="13">
        <f t="shared" si="7"/>
        <v>1.1551689063532254E-3</v>
      </c>
      <c r="N96" s="8">
        <f>+L96*(assessment!$J$273*assessment!$F$3)</f>
        <v>41310.961674404753</v>
      </c>
      <c r="P96" s="14">
        <f>+N96/payroll!F96</f>
        <v>3.3672965427401749E-3</v>
      </c>
      <c r="R96" s="8">
        <f>IF(P96&lt;$R$2,N96, +payroll!F96 * $R$2)</f>
        <v>41310.961674404753</v>
      </c>
      <c r="T96" s="15">
        <f t="shared" si="8"/>
        <v>0</v>
      </c>
      <c r="V96" s="1">
        <f t="shared" si="5"/>
        <v>1</v>
      </c>
    </row>
    <row r="97" spans="1:22">
      <c r="A97" s="1" t="s">
        <v>144</v>
      </c>
      <c r="B97" s="1" t="s">
        <v>145</v>
      </c>
      <c r="C97" s="9">
        <v>0</v>
      </c>
      <c r="D97" s="9">
        <v>0</v>
      </c>
      <c r="E97" s="9">
        <v>0</v>
      </c>
      <c r="F97" s="8"/>
      <c r="G97" s="8">
        <f t="shared" si="9"/>
        <v>0</v>
      </c>
      <c r="H97" s="12">
        <v>1</v>
      </c>
      <c r="J97" s="8">
        <f t="shared" si="6"/>
        <v>0</v>
      </c>
      <c r="L97" s="13">
        <f t="shared" si="7"/>
        <v>0</v>
      </c>
      <c r="N97" s="8">
        <f>+L97*(assessment!$J$273*assessment!$F$3)</f>
        <v>0</v>
      </c>
      <c r="P97" s="14">
        <f>+N97/payroll!F97</f>
        <v>0</v>
      </c>
      <c r="R97" s="8">
        <f>IF(P97&lt;$R$2,N97, +payroll!F97 * $R$2)</f>
        <v>0</v>
      </c>
      <c r="T97" s="15">
        <f t="shared" si="8"/>
        <v>0</v>
      </c>
      <c r="V97" s="1" t="e">
        <f t="shared" si="5"/>
        <v>#DIV/0!</v>
      </c>
    </row>
    <row r="98" spans="1:22">
      <c r="A98" s="1" t="s">
        <v>146</v>
      </c>
      <c r="B98" s="1" t="s">
        <v>147</v>
      </c>
      <c r="C98" s="9">
        <v>0</v>
      </c>
      <c r="D98" s="9">
        <v>557.80999999999995</v>
      </c>
      <c r="E98" s="9">
        <v>477.4</v>
      </c>
      <c r="F98" s="8"/>
      <c r="G98" s="8">
        <f t="shared" si="9"/>
        <v>345.07</v>
      </c>
      <c r="H98" s="12">
        <v>1</v>
      </c>
      <c r="J98" s="8">
        <f t="shared" si="6"/>
        <v>345.07</v>
      </c>
      <c r="L98" s="13">
        <f t="shared" si="7"/>
        <v>9.0040637588737475E-6</v>
      </c>
      <c r="N98" s="8">
        <f>+L98*(assessment!$J$273*assessment!$F$3)</f>
        <v>322.00185688082479</v>
      </c>
      <c r="P98" s="14">
        <f>+N98/payroll!F98</f>
        <v>8.549488178172451E-6</v>
      </c>
      <c r="R98" s="8">
        <f>IF(P98&lt;$R$2,N98, +payroll!F98 * $R$2)</f>
        <v>322.00185688082479</v>
      </c>
      <c r="T98" s="15">
        <f t="shared" si="8"/>
        <v>0</v>
      </c>
      <c r="V98" s="1">
        <f t="shared" si="5"/>
        <v>1</v>
      </c>
    </row>
    <row r="99" spans="1:22">
      <c r="A99" s="1" t="s">
        <v>148</v>
      </c>
      <c r="B99" s="1" t="s">
        <v>467</v>
      </c>
      <c r="C99" s="9">
        <v>7307.41</v>
      </c>
      <c r="D99" s="9">
        <v>42369.29</v>
      </c>
      <c r="E99" s="9">
        <v>52363.21</v>
      </c>
      <c r="F99" s="8"/>
      <c r="G99" s="8">
        <f t="shared" si="9"/>
        <v>34013.303333333337</v>
      </c>
      <c r="H99" s="12">
        <v>1</v>
      </c>
      <c r="J99" s="8">
        <f t="shared" si="6"/>
        <v>34013.303333333337</v>
      </c>
      <c r="L99" s="13">
        <f t="shared" si="7"/>
        <v>8.8752413093936395E-4</v>
      </c>
      <c r="N99" s="8">
        <f>+L99*(assessment!$J$273*assessment!$F$3)</f>
        <v>31739.49294921054</v>
      </c>
      <c r="P99" s="14">
        <f>+N99/payroll!F99</f>
        <v>1.4921690010914903E-4</v>
      </c>
      <c r="R99" s="8">
        <f>IF(P99&lt;$R$2,N99, +payroll!F99 * $R$2)</f>
        <v>31739.49294921054</v>
      </c>
      <c r="T99" s="15">
        <f t="shared" si="8"/>
        <v>0</v>
      </c>
      <c r="V99" s="1">
        <f t="shared" si="5"/>
        <v>1</v>
      </c>
    </row>
    <row r="100" spans="1:22">
      <c r="A100" s="1" t="s">
        <v>149</v>
      </c>
      <c r="B100" s="1" t="s">
        <v>521</v>
      </c>
      <c r="C100" s="9">
        <v>0</v>
      </c>
      <c r="D100" s="9">
        <v>0</v>
      </c>
      <c r="E100" s="9">
        <v>0</v>
      </c>
      <c r="F100" s="8"/>
      <c r="G100" s="8">
        <f t="shared" si="9"/>
        <v>0</v>
      </c>
      <c r="H100" s="12">
        <v>1</v>
      </c>
      <c r="J100" s="8">
        <f t="shared" si="6"/>
        <v>0</v>
      </c>
      <c r="L100" s="13">
        <f t="shared" si="7"/>
        <v>0</v>
      </c>
      <c r="N100" s="8">
        <f>+L100*(assessment!$J$273*assessment!$F$3)</f>
        <v>0</v>
      </c>
      <c r="P100" s="14">
        <f>+N100/payroll!F100</f>
        <v>0</v>
      </c>
      <c r="R100" s="8">
        <f>IF(P100&lt;$R$2,N100, +payroll!F100 * $R$2)</f>
        <v>0</v>
      </c>
      <c r="T100" s="15">
        <f t="shared" si="8"/>
        <v>0</v>
      </c>
      <c r="V100" s="1" t="e">
        <f t="shared" si="5"/>
        <v>#DIV/0!</v>
      </c>
    </row>
    <row r="101" spans="1:22">
      <c r="A101" s="1" t="s">
        <v>495</v>
      </c>
      <c r="B101" s="1" t="s">
        <v>496</v>
      </c>
      <c r="C101" s="9">
        <v>84231.88</v>
      </c>
      <c r="D101" s="97">
        <v>87367.28</v>
      </c>
      <c r="E101" s="9">
        <v>62701.29</v>
      </c>
      <c r="F101" s="8"/>
      <c r="G101" s="8">
        <f t="shared" si="9"/>
        <v>78100.150000000009</v>
      </c>
      <c r="H101" s="12">
        <v>1</v>
      </c>
      <c r="J101" s="8">
        <f t="shared" si="6"/>
        <v>78100.150000000009</v>
      </c>
      <c r="L101" s="13">
        <f t="shared" si="7"/>
        <v>2.0379016726391852E-3</v>
      </c>
      <c r="N101" s="8">
        <f>+L101*(assessment!$J$273*assessment!$F$3)</f>
        <v>72879.106623789237</v>
      </c>
      <c r="P101" s="14">
        <f>+N101/payroll!F101</f>
        <v>1.3227247651766035E-3</v>
      </c>
      <c r="R101" s="8">
        <f>IF(P101&lt;$R$2,N101, +payroll!F101 * $R$2)</f>
        <v>72879.106623789237</v>
      </c>
      <c r="T101" s="15">
        <f t="shared" si="8"/>
        <v>0</v>
      </c>
      <c r="V101" s="1">
        <f t="shared" si="5"/>
        <v>1</v>
      </c>
    </row>
    <row r="102" spans="1:22">
      <c r="A102" s="1" t="s">
        <v>535</v>
      </c>
      <c r="B102" s="1" t="s">
        <v>536</v>
      </c>
      <c r="C102" s="9">
        <f>1693181.55+67869.47</f>
        <v>1761051.02</v>
      </c>
      <c r="D102" s="9">
        <f>1926339.78+53395.72</f>
        <v>1979735.5</v>
      </c>
      <c r="E102" s="9">
        <f>2261775.17+85489.34</f>
        <v>2347264.5099999998</v>
      </c>
      <c r="F102" s="8"/>
      <c r="G102" s="8">
        <f t="shared" si="9"/>
        <v>2029350.343333333</v>
      </c>
      <c r="H102" s="12">
        <v>1</v>
      </c>
      <c r="J102" s="8">
        <f t="shared" si="6"/>
        <v>2029350.343333333</v>
      </c>
      <c r="L102" s="13">
        <f t="shared" si="7"/>
        <v>5.295273388143177E-2</v>
      </c>
      <c r="N102" s="8">
        <f>+L102*(assessment!$J$273*assessment!$F$3)</f>
        <v>1893687.0165910467</v>
      </c>
      <c r="P102" s="14">
        <f>+N102/payroll!F102</f>
        <v>1.4048177755538948E-2</v>
      </c>
      <c r="R102" s="8">
        <f>IF(P102&lt;$R$2,N102, +payroll!F102 * $R$2)</f>
        <v>1893687.0165910467</v>
      </c>
      <c r="T102" s="15">
        <f t="shared" si="8"/>
        <v>0</v>
      </c>
      <c r="V102" s="1">
        <f t="shared" si="5"/>
        <v>1</v>
      </c>
    </row>
    <row r="103" spans="1:22">
      <c r="A103" s="1" t="s">
        <v>150</v>
      </c>
      <c r="B103" s="1" t="s">
        <v>151</v>
      </c>
      <c r="C103" s="9">
        <v>17309252.77</v>
      </c>
      <c r="D103" s="9">
        <v>16427795.449999999</v>
      </c>
      <c r="E103" s="9">
        <v>14627516.9</v>
      </c>
      <c r="F103" s="8"/>
      <c r="G103" s="8">
        <f t="shared" si="9"/>
        <v>16121521.706666665</v>
      </c>
      <c r="H103" s="12">
        <v>1</v>
      </c>
      <c r="J103" s="8">
        <f t="shared" si="6"/>
        <v>16121521.706666665</v>
      </c>
      <c r="L103" s="13">
        <f t="shared" si="7"/>
        <v>0.42066597889382956</v>
      </c>
      <c r="N103" s="8">
        <f>+L103*(assessment!$J$273*assessment!$F$3)</f>
        <v>15043788.000380183</v>
      </c>
      <c r="P103" s="14">
        <f>+N103/payroll!F103</f>
        <v>9.1124074967545866E-3</v>
      </c>
      <c r="R103" s="8">
        <f>IF(P103&lt;$R$2,N103, +payroll!F103 * $R$2)</f>
        <v>15043788.000380183</v>
      </c>
      <c r="T103" s="15">
        <f t="shared" si="8"/>
        <v>0</v>
      </c>
      <c r="V103" s="1">
        <f t="shared" si="5"/>
        <v>1</v>
      </c>
    </row>
    <row r="104" spans="1:22">
      <c r="A104" s="1" t="s">
        <v>498</v>
      </c>
      <c r="B104" s="1" t="s">
        <v>497</v>
      </c>
      <c r="C104" s="9">
        <v>39883.65</v>
      </c>
      <c r="D104" s="9">
        <v>128155.51</v>
      </c>
      <c r="E104" s="9">
        <v>10631.05</v>
      </c>
      <c r="F104" s="8"/>
      <c r="G104" s="8">
        <f t="shared" si="9"/>
        <v>59556.736666666664</v>
      </c>
      <c r="H104" s="12">
        <v>1</v>
      </c>
      <c r="J104" s="8">
        <f t="shared" si="6"/>
        <v>59556.736666666664</v>
      </c>
      <c r="L104" s="13">
        <f t="shared" si="7"/>
        <v>1.554040206964154E-3</v>
      </c>
      <c r="N104" s="8">
        <f>+L104*(assessment!$J$273*assessment!$F$3)</f>
        <v>55575.331951282256</v>
      </c>
      <c r="P104" s="14">
        <f>+N104/payroll!F104</f>
        <v>8.8099193849421444E-4</v>
      </c>
      <c r="R104" s="8">
        <f>IF(P104&lt;$R$2,N104, +payroll!F104 * $R$2)</f>
        <v>55575.331951282256</v>
      </c>
      <c r="T104" s="15">
        <f t="shared" si="8"/>
        <v>0</v>
      </c>
      <c r="V104" s="1">
        <f t="shared" si="5"/>
        <v>1</v>
      </c>
    </row>
    <row r="105" spans="1:22">
      <c r="A105" s="1" t="s">
        <v>152</v>
      </c>
      <c r="B105" s="1" t="s">
        <v>153</v>
      </c>
      <c r="C105" s="9">
        <v>1354.02</v>
      </c>
      <c r="D105" s="9">
        <v>2898.87</v>
      </c>
      <c r="E105" s="9">
        <v>2397.75</v>
      </c>
      <c r="F105" s="8"/>
      <c r="G105" s="8">
        <f t="shared" si="9"/>
        <v>2216.8799999999997</v>
      </c>
      <c r="H105" s="12">
        <v>1</v>
      </c>
      <c r="J105" s="8">
        <f t="shared" si="6"/>
        <v>2216.8799999999997</v>
      </c>
      <c r="L105" s="13">
        <f t="shared" si="7"/>
        <v>5.7846027953087864E-5</v>
      </c>
      <c r="N105" s="8">
        <f>+L105*(assessment!$J$273*assessment!$F$3)</f>
        <v>2068.6801996173608</v>
      </c>
      <c r="P105" s="14">
        <f>+N105/payroll!F105</f>
        <v>1.7578881524926223E-5</v>
      </c>
      <c r="R105" s="8">
        <f>IF(P105&lt;$R$2,N105, +payroll!F105 * $R$2)</f>
        <v>2068.6801996173608</v>
      </c>
      <c r="T105" s="15">
        <f t="shared" si="8"/>
        <v>0</v>
      </c>
      <c r="V105" s="1">
        <f t="shared" si="5"/>
        <v>1</v>
      </c>
    </row>
    <row r="106" spans="1:22">
      <c r="A106" s="1" t="s">
        <v>566</v>
      </c>
      <c r="B106" s="1" t="s">
        <v>567</v>
      </c>
      <c r="C106" s="9">
        <v>0</v>
      </c>
      <c r="D106" s="9">
        <v>0</v>
      </c>
      <c r="E106" s="9">
        <v>701.99</v>
      </c>
      <c r="F106" s="8"/>
      <c r="G106" s="8">
        <f t="shared" si="9"/>
        <v>233.99666666666667</v>
      </c>
      <c r="H106" s="12">
        <v>1</v>
      </c>
      <c r="J106" s="8">
        <f t="shared" si="6"/>
        <v>233.99666666666667</v>
      </c>
      <c r="L106" s="13">
        <f t="shared" si="7"/>
        <v>6.1057782653681683E-6</v>
      </c>
      <c r="N106" s="8">
        <f>+L106*(assessment!$J$273*assessment!$F$3)</f>
        <v>218.35384464192788</v>
      </c>
      <c r="P106" s="14">
        <f>+N106/payroll!F106</f>
        <v>1.4211854310388171E-5</v>
      </c>
      <c r="R106" s="8">
        <f>IF(P106&lt;$R$2,N106, +payroll!F106 * $R$2)</f>
        <v>218.35384464192788</v>
      </c>
      <c r="T106" s="15">
        <f t="shared" si="8"/>
        <v>0</v>
      </c>
      <c r="V106" s="1">
        <f t="shared" ref="V106:V118" si="10">+R106/N106</f>
        <v>1</v>
      </c>
    </row>
    <row r="107" spans="1:22">
      <c r="A107" s="1" t="s">
        <v>154</v>
      </c>
      <c r="B107" s="1" t="s">
        <v>155</v>
      </c>
      <c r="C107" s="9">
        <v>140002.92000000001</v>
      </c>
      <c r="D107" s="9">
        <v>77797.19</v>
      </c>
      <c r="E107" s="97">
        <v>5955.22</v>
      </c>
      <c r="F107" s="8"/>
      <c r="G107" s="8">
        <f t="shared" si="9"/>
        <v>74585.11</v>
      </c>
      <c r="H107" s="12">
        <v>1</v>
      </c>
      <c r="J107" s="8">
        <f t="shared" si="6"/>
        <v>74585.11</v>
      </c>
      <c r="L107" s="13">
        <f t="shared" si="7"/>
        <v>1.9461821830428954E-3</v>
      </c>
      <c r="N107" s="8">
        <f>+L107*(assessment!$J$273*assessment!$F$3)</f>
        <v>69599.049223811322</v>
      </c>
      <c r="P107" s="14">
        <f>+N107/payroll!F107</f>
        <v>7.6152015358222334E-4</v>
      </c>
      <c r="R107" s="8">
        <f>IF(P107&lt;$R$2,N107, +payroll!F107 * $R$2)</f>
        <v>69599.049223811322</v>
      </c>
      <c r="T107" s="15">
        <f t="shared" si="8"/>
        <v>0</v>
      </c>
      <c r="V107" s="1">
        <f t="shared" si="10"/>
        <v>1</v>
      </c>
    </row>
    <row r="108" spans="1:22">
      <c r="A108" s="1" t="s">
        <v>156</v>
      </c>
      <c r="B108" s="1" t="s">
        <v>157</v>
      </c>
      <c r="C108" s="9">
        <v>65669.210000000006</v>
      </c>
      <c r="D108" s="9">
        <v>67743.210000000006</v>
      </c>
      <c r="E108" s="9">
        <v>59484.84</v>
      </c>
      <c r="F108" s="8"/>
      <c r="G108" s="8">
        <f t="shared" si="9"/>
        <v>64299.08666666667</v>
      </c>
      <c r="H108" s="12">
        <v>1</v>
      </c>
      <c r="J108" s="8">
        <f t="shared" si="6"/>
        <v>64299.08666666667</v>
      </c>
      <c r="L108" s="13">
        <f t="shared" si="7"/>
        <v>1.6777844378938057E-3</v>
      </c>
      <c r="N108" s="8">
        <f>+L108*(assessment!$J$273*assessment!$F$3)</f>
        <v>60000.652917981133</v>
      </c>
      <c r="P108" s="14">
        <f>+N108/payroll!F108</f>
        <v>4.8144550005161507E-4</v>
      </c>
      <c r="R108" s="8">
        <f>IF(P108&lt;$R$2,N108, +payroll!F108 * $R$2)</f>
        <v>60000.652917981133</v>
      </c>
      <c r="T108" s="15">
        <f t="shared" si="8"/>
        <v>0</v>
      </c>
      <c r="V108" s="1">
        <f t="shared" si="10"/>
        <v>1</v>
      </c>
    </row>
    <row r="109" spans="1:22">
      <c r="A109" s="1" t="s">
        <v>158</v>
      </c>
      <c r="B109" s="1" t="s">
        <v>159</v>
      </c>
      <c r="C109" s="9">
        <v>375535.38</v>
      </c>
      <c r="D109" s="9">
        <v>342937.41</v>
      </c>
      <c r="E109" s="9">
        <v>593130.86</v>
      </c>
      <c r="F109" s="8"/>
      <c r="G109" s="8">
        <f t="shared" si="9"/>
        <v>437201.21666666662</v>
      </c>
      <c r="H109" s="12">
        <v>1</v>
      </c>
      <c r="J109" s="8">
        <f t="shared" si="6"/>
        <v>437201.21666666662</v>
      </c>
      <c r="L109" s="13">
        <f t="shared" si="7"/>
        <v>1.1408084244715106E-2</v>
      </c>
      <c r="N109" s="8">
        <f>+L109*(assessment!$J$273*assessment!$F$3)</f>
        <v>407974.04467853607</v>
      </c>
      <c r="P109" s="14">
        <f>+N109/payroll!F109</f>
        <v>6.5095008620472768E-4</v>
      </c>
      <c r="R109" s="8">
        <f>IF(P109&lt;$R$2,N109, +payroll!F109 * $R$2)</f>
        <v>407974.04467853607</v>
      </c>
      <c r="T109" s="15">
        <f t="shared" si="8"/>
        <v>0</v>
      </c>
      <c r="V109" s="1">
        <f t="shared" si="10"/>
        <v>1</v>
      </c>
    </row>
    <row r="110" spans="1:22">
      <c r="A110" s="1" t="s">
        <v>160</v>
      </c>
      <c r="B110" s="1" t="s">
        <v>161</v>
      </c>
      <c r="C110" s="9">
        <v>104852.15</v>
      </c>
      <c r="D110" s="9">
        <v>185189.51</v>
      </c>
      <c r="E110" s="9">
        <v>186455.06</v>
      </c>
      <c r="F110" s="8"/>
      <c r="G110" s="8">
        <f t="shared" si="9"/>
        <v>158832.24000000002</v>
      </c>
      <c r="H110" s="12">
        <v>1</v>
      </c>
      <c r="J110" s="8">
        <f t="shared" si="6"/>
        <v>158832.24000000002</v>
      </c>
      <c r="L110" s="13">
        <f t="shared" si="7"/>
        <v>4.1444797169407285E-3</v>
      </c>
      <c r="N110" s="8">
        <f>+L110*(assessment!$J$273*assessment!$F$3)</f>
        <v>148214.20642924859</v>
      </c>
      <c r="P110" s="14">
        <f>+N110/payroll!F110</f>
        <v>1.1570872135967091E-3</v>
      </c>
      <c r="R110" s="8">
        <f>IF(P110&lt;$R$2,N110, +payroll!F110 * $R$2)</f>
        <v>148214.20642924859</v>
      </c>
      <c r="T110" s="15">
        <f t="shared" si="8"/>
        <v>0</v>
      </c>
      <c r="V110" s="1">
        <f t="shared" si="10"/>
        <v>1</v>
      </c>
    </row>
    <row r="111" spans="1:22">
      <c r="A111" s="1" t="s">
        <v>162</v>
      </c>
      <c r="B111" s="1" t="s">
        <v>163</v>
      </c>
      <c r="C111" s="9">
        <f>616985.74+10256.03</f>
        <v>627241.77</v>
      </c>
      <c r="D111" s="9">
        <f>959287.99+27648.42</f>
        <v>986936.41</v>
      </c>
      <c r="E111" s="9">
        <f>646077.13+2038.63</f>
        <v>648115.76</v>
      </c>
      <c r="F111" s="8"/>
      <c r="G111" s="8">
        <f t="shared" si="9"/>
        <v>754097.9800000001</v>
      </c>
      <c r="H111" s="12">
        <v>1</v>
      </c>
      <c r="J111" s="8">
        <f t="shared" si="6"/>
        <v>754097.9800000001</v>
      </c>
      <c r="L111" s="13">
        <f t="shared" si="7"/>
        <v>1.9677011308887764E-2</v>
      </c>
      <c r="N111" s="8">
        <f>+L111*(assessment!$J$273*assessment!$F$3)</f>
        <v>703686.0632047964</v>
      </c>
      <c r="P111" s="14">
        <f>+N111/payroll!F111</f>
        <v>1.2715643514317142E-3</v>
      </c>
      <c r="R111" s="8">
        <f>IF(P111&lt;$R$2,N111, +payroll!F111 * $R$2)</f>
        <v>703686.0632047964</v>
      </c>
      <c r="T111" s="15">
        <f t="shared" si="8"/>
        <v>0</v>
      </c>
      <c r="V111" s="1">
        <f t="shared" si="10"/>
        <v>1</v>
      </c>
    </row>
    <row r="112" spans="1:22">
      <c r="A112" s="1" t="s">
        <v>164</v>
      </c>
      <c r="B112" s="1" t="s">
        <v>165</v>
      </c>
      <c r="C112" s="9">
        <v>17709.580000000002</v>
      </c>
      <c r="D112" s="9">
        <v>88688.78</v>
      </c>
      <c r="E112" s="98">
        <v>67704.3</v>
      </c>
      <c r="F112" s="8"/>
      <c r="G112" s="8">
        <f t="shared" si="9"/>
        <v>58034.22</v>
      </c>
      <c r="H112" s="12">
        <v>1</v>
      </c>
      <c r="J112" s="8">
        <f t="shared" si="6"/>
        <v>58034.22</v>
      </c>
      <c r="L112" s="13">
        <f t="shared" si="7"/>
        <v>1.5143125078288637E-3</v>
      </c>
      <c r="N112" s="8">
        <f>+L112*(assessment!$J$273*assessment!$F$3)</f>
        <v>54154.596466312047</v>
      </c>
      <c r="P112" s="14">
        <f>+N112/payroll!F112</f>
        <v>5.3319974725207027E-4</v>
      </c>
      <c r="R112" s="8">
        <f>IF(P112&lt;$R$2,N112, +payroll!F112 * $R$2)</f>
        <v>54154.596466312047</v>
      </c>
      <c r="T112" s="15">
        <f t="shared" si="8"/>
        <v>0</v>
      </c>
      <c r="V112" s="1">
        <f t="shared" si="10"/>
        <v>1</v>
      </c>
    </row>
    <row r="113" spans="1:22">
      <c r="A113" s="1" t="s">
        <v>166</v>
      </c>
      <c r="B113" s="1" t="s">
        <v>167</v>
      </c>
      <c r="C113" s="9">
        <v>50343.79</v>
      </c>
      <c r="D113" s="9">
        <v>25152.42</v>
      </c>
      <c r="E113" s="9">
        <v>91971.37</v>
      </c>
      <c r="F113" s="8"/>
      <c r="G113" s="8">
        <f t="shared" si="9"/>
        <v>55822.526666666665</v>
      </c>
      <c r="H113" s="12">
        <v>1</v>
      </c>
      <c r="J113" s="8">
        <f t="shared" si="6"/>
        <v>55822.526666666665</v>
      </c>
      <c r="L113" s="13">
        <f t="shared" si="7"/>
        <v>1.4566018178575264E-3</v>
      </c>
      <c r="N113" s="8">
        <f>+L113*(assessment!$J$273*assessment!$F$3)</f>
        <v>52090.756201483819</v>
      </c>
      <c r="P113" s="14">
        <f>+N113/payroll!F113</f>
        <v>1.2435892379367649E-3</v>
      </c>
      <c r="R113" s="8">
        <f>IF(P113&lt;$R$2,N113, +payroll!F113 * $R$2)</f>
        <v>52090.756201483819</v>
      </c>
      <c r="T113" s="15">
        <f t="shared" si="8"/>
        <v>0</v>
      </c>
      <c r="V113" s="1">
        <f t="shared" si="10"/>
        <v>1</v>
      </c>
    </row>
    <row r="114" spans="1:22">
      <c r="A114" s="1" t="s">
        <v>168</v>
      </c>
      <c r="B114" s="1" t="s">
        <v>169</v>
      </c>
      <c r="C114" s="9">
        <v>32991.1</v>
      </c>
      <c r="D114" s="9">
        <v>6932.52</v>
      </c>
      <c r="E114" s="9">
        <v>8877.06</v>
      </c>
      <c r="F114" s="8"/>
      <c r="G114" s="8">
        <f t="shared" si="9"/>
        <v>16266.893333333332</v>
      </c>
      <c r="H114" s="12">
        <v>1</v>
      </c>
      <c r="J114" s="8">
        <f t="shared" si="6"/>
        <v>16266.893333333332</v>
      </c>
      <c r="L114" s="13">
        <f t="shared" si="7"/>
        <v>4.2445922488808539E-4</v>
      </c>
      <c r="N114" s="8">
        <f>+L114*(assessment!$J$273*assessment!$F$3)</f>
        <v>15179.441443810363</v>
      </c>
      <c r="P114" s="14">
        <f>+N114/payroll!F114</f>
        <v>2.5226556079647517E-4</v>
      </c>
      <c r="R114" s="8">
        <f>IF(P114&lt;$R$2,N114, +payroll!F114 * $R$2)</f>
        <v>15179.441443810363</v>
      </c>
      <c r="T114" s="15">
        <f t="shared" si="8"/>
        <v>0</v>
      </c>
      <c r="V114" s="1">
        <f t="shared" si="10"/>
        <v>1</v>
      </c>
    </row>
    <row r="115" spans="1:22">
      <c r="A115" s="1" t="s">
        <v>170</v>
      </c>
      <c r="B115" s="1" t="s">
        <v>522</v>
      </c>
      <c r="C115" s="9">
        <v>113124.12</v>
      </c>
      <c r="D115" s="9">
        <v>170159.42</v>
      </c>
      <c r="E115" s="9">
        <v>200789.21</v>
      </c>
      <c r="F115" s="8"/>
      <c r="G115" s="8">
        <f t="shared" si="9"/>
        <v>161357.58333333334</v>
      </c>
      <c r="H115" s="12">
        <v>1</v>
      </c>
      <c r="J115" s="8">
        <f t="shared" si="6"/>
        <v>161357.58333333334</v>
      </c>
      <c r="L115" s="13">
        <f t="shared" si="7"/>
        <v>4.2103746147480721E-3</v>
      </c>
      <c r="N115" s="8">
        <f>+L115*(assessment!$J$273*assessment!$F$3)</f>
        <v>150570.7289974085</v>
      </c>
      <c r="P115" s="14">
        <f>+N115/payroll!F115</f>
        <v>3.3817292862219864E-4</v>
      </c>
      <c r="R115" s="8">
        <f>IF(P115&lt;$R$2,N115, +payroll!F115 * $R$2)</f>
        <v>150570.7289974085</v>
      </c>
      <c r="T115" s="15">
        <f t="shared" si="8"/>
        <v>0</v>
      </c>
      <c r="V115" s="1">
        <f t="shared" si="10"/>
        <v>1</v>
      </c>
    </row>
    <row r="116" spans="1:22">
      <c r="A116" s="1" t="s">
        <v>171</v>
      </c>
      <c r="B116" s="1" t="s">
        <v>172</v>
      </c>
      <c r="C116" s="9">
        <v>308578.21999999997</v>
      </c>
      <c r="D116" s="9">
        <v>295139.12</v>
      </c>
      <c r="E116" s="9">
        <v>332633.45</v>
      </c>
      <c r="F116" s="8"/>
      <c r="G116" s="8">
        <f t="shared" si="9"/>
        <v>312116.93</v>
      </c>
      <c r="H116" s="12">
        <v>1</v>
      </c>
      <c r="J116" s="8">
        <f t="shared" si="6"/>
        <v>312116.93</v>
      </c>
      <c r="L116" s="13">
        <f t="shared" si="7"/>
        <v>8.1442047640882548E-3</v>
      </c>
      <c r="N116" s="8">
        <f>+L116*(assessment!$J$273*assessment!$F$3)</f>
        <v>291251.72001026571</v>
      </c>
      <c r="P116" s="14">
        <f>+N116/payroll!F116</f>
        <v>7.1269385387173257E-4</v>
      </c>
      <c r="R116" s="8">
        <f>IF(P116&lt;$R$2,N116, +payroll!F116 * $R$2)</f>
        <v>291251.72001026571</v>
      </c>
      <c r="T116" s="15">
        <f t="shared" si="8"/>
        <v>0</v>
      </c>
      <c r="V116" s="1">
        <f t="shared" si="10"/>
        <v>1</v>
      </c>
    </row>
    <row r="117" spans="1:22">
      <c r="A117" s="1" t="s">
        <v>173</v>
      </c>
      <c r="B117" s="1" t="s">
        <v>174</v>
      </c>
      <c r="C117" s="9">
        <v>115506.67</v>
      </c>
      <c r="D117" s="9">
        <v>89309.440000000002</v>
      </c>
      <c r="E117" s="9">
        <v>79735.520000000004</v>
      </c>
      <c r="F117" s="8"/>
      <c r="G117" s="8">
        <f t="shared" si="9"/>
        <v>94850.543333333335</v>
      </c>
      <c r="H117" s="12">
        <v>1</v>
      </c>
      <c r="J117" s="8">
        <f t="shared" si="6"/>
        <v>94850.543333333335</v>
      </c>
      <c r="L117" s="13">
        <f t="shared" si="7"/>
        <v>2.4749770763530603E-3</v>
      </c>
      <c r="N117" s="8">
        <f>+L117*(assessment!$J$273*assessment!$F$3)</f>
        <v>88509.725793283869</v>
      </c>
      <c r="P117" s="14">
        <f>+N117/payroll!F117</f>
        <v>4.3752191459051504E-4</v>
      </c>
      <c r="R117" s="8">
        <f>IF(P117&lt;$R$2,N117, +payroll!F117 * $R$2)</f>
        <v>88509.725793283869</v>
      </c>
      <c r="T117" s="15">
        <f t="shared" si="8"/>
        <v>0</v>
      </c>
      <c r="V117" s="1">
        <f t="shared" si="10"/>
        <v>1</v>
      </c>
    </row>
    <row r="118" spans="1:22">
      <c r="A118" s="1" t="s">
        <v>175</v>
      </c>
      <c r="B118" s="10" t="s">
        <v>541</v>
      </c>
      <c r="C118" s="9">
        <v>193532.96</v>
      </c>
      <c r="D118" s="9">
        <v>231112.07</v>
      </c>
      <c r="E118" s="9">
        <v>374507.46</v>
      </c>
      <c r="F118" s="8"/>
      <c r="G118" s="8">
        <f t="shared" si="9"/>
        <v>266384.16333333333</v>
      </c>
      <c r="H118" s="12">
        <v>1</v>
      </c>
      <c r="J118" s="8">
        <f t="shared" si="6"/>
        <v>266384.16333333333</v>
      </c>
      <c r="L118" s="13">
        <f t="shared" si="7"/>
        <v>6.9508795056295002E-3</v>
      </c>
      <c r="N118" s="8">
        <f>+L118*(assessment!$J$273*assessment!$F$3)</f>
        <v>248576.21710661097</v>
      </c>
      <c r="P118" s="14">
        <f>+N118/payroll!F118</f>
        <v>6.7555146087262385E-4</v>
      </c>
      <c r="R118" s="8">
        <f>IF(P118&lt;$R$2,N118, +payroll!F118 * $R$2)</f>
        <v>248576.21710661097</v>
      </c>
      <c r="T118" s="15">
        <f t="shared" si="8"/>
        <v>0</v>
      </c>
      <c r="V118" s="1">
        <f t="shared" si="10"/>
        <v>1</v>
      </c>
    </row>
    <row r="119" spans="1:22">
      <c r="A119" s="1" t="s">
        <v>176</v>
      </c>
      <c r="B119" s="1" t="s">
        <v>177</v>
      </c>
      <c r="C119" s="9">
        <v>16071.09</v>
      </c>
      <c r="D119" s="9">
        <v>42917.57</v>
      </c>
      <c r="E119" s="9">
        <v>66920.66</v>
      </c>
      <c r="F119" s="8"/>
      <c r="G119" s="8">
        <f t="shared" si="9"/>
        <v>41969.773333333338</v>
      </c>
      <c r="H119" s="12">
        <v>1</v>
      </c>
      <c r="J119" s="8">
        <f t="shared" si="6"/>
        <v>41969.773333333338</v>
      </c>
      <c r="L119" s="13">
        <f t="shared" si="7"/>
        <v>1.0951358131359218E-3</v>
      </c>
      <c r="N119" s="8">
        <f>+L119*(assessment!$J$273*assessment!$F$3)</f>
        <v>39164.068004174973</v>
      </c>
      <c r="P119" s="14">
        <f>+N119/payroll!F119</f>
        <v>1.5291536319218101E-3</v>
      </c>
      <c r="R119" s="8">
        <f>IF(P119&lt;$R$2,N119, +payroll!F119 * $R$2)</f>
        <v>39164.068004174973</v>
      </c>
      <c r="T119" s="15">
        <f t="shared" si="8"/>
        <v>0</v>
      </c>
      <c r="V119" s="1">
        <f t="shared" si="5"/>
        <v>1</v>
      </c>
    </row>
    <row r="120" spans="1:22">
      <c r="A120" s="1" t="s">
        <v>178</v>
      </c>
      <c r="B120" s="1" t="s">
        <v>523</v>
      </c>
      <c r="C120" s="9">
        <v>0</v>
      </c>
      <c r="D120" s="9">
        <v>0</v>
      </c>
      <c r="E120" s="9">
        <v>0</v>
      </c>
      <c r="F120" s="8"/>
      <c r="G120" s="8">
        <f t="shared" si="9"/>
        <v>0</v>
      </c>
      <c r="H120" s="12">
        <v>1</v>
      </c>
      <c r="J120" s="8">
        <f t="shared" si="6"/>
        <v>0</v>
      </c>
      <c r="L120" s="13">
        <f t="shared" si="7"/>
        <v>0</v>
      </c>
      <c r="N120" s="8">
        <f>+L120*(assessment!$J$273*assessment!$F$3)</f>
        <v>0</v>
      </c>
      <c r="P120" s="14">
        <f>+N120/payroll!F120</f>
        <v>0</v>
      </c>
      <c r="R120" s="8">
        <f>IF(P120&lt;$R$2,N120, +payroll!F120 * $R$2)</f>
        <v>0</v>
      </c>
      <c r="T120" s="15">
        <f t="shared" si="8"/>
        <v>0</v>
      </c>
      <c r="V120" s="1" t="e">
        <f t="shared" si="5"/>
        <v>#DIV/0!</v>
      </c>
    </row>
    <row r="121" spans="1:22">
      <c r="A121" s="1" t="s">
        <v>179</v>
      </c>
      <c r="B121" s="1" t="s">
        <v>180</v>
      </c>
      <c r="C121" s="9">
        <v>63941.05</v>
      </c>
      <c r="D121" s="9">
        <v>214892.61</v>
      </c>
      <c r="E121" s="9">
        <v>28236.93</v>
      </c>
      <c r="F121" s="8"/>
      <c r="G121" s="8">
        <f t="shared" si="9"/>
        <v>102356.86333333333</v>
      </c>
      <c r="H121" s="12">
        <v>1</v>
      </c>
      <c r="J121" s="8">
        <f t="shared" si="6"/>
        <v>102356.86333333333</v>
      </c>
      <c r="L121" s="13">
        <f t="shared" si="7"/>
        <v>2.6708427959882333E-3</v>
      </c>
      <c r="N121" s="8">
        <f>+L121*(assessment!$J$273*assessment!$F$3)</f>
        <v>95514.243654418344</v>
      </c>
      <c r="P121" s="14">
        <f>+N121/payroll!F121</f>
        <v>1.2311411357859405E-3</v>
      </c>
      <c r="R121" s="8">
        <f>IF(P121&lt;$R$2,N121, +payroll!F121 * $R$2)</f>
        <v>95514.243654418344</v>
      </c>
      <c r="T121" s="15">
        <f t="shared" si="8"/>
        <v>0</v>
      </c>
      <c r="V121" s="1">
        <f t="shared" si="5"/>
        <v>1</v>
      </c>
    </row>
    <row r="122" spans="1:22">
      <c r="A122" s="1" t="s">
        <v>181</v>
      </c>
      <c r="B122" s="1" t="s">
        <v>182</v>
      </c>
      <c r="C122" s="9">
        <v>154077.32</v>
      </c>
      <c r="D122" s="9">
        <v>95434.92</v>
      </c>
      <c r="E122" s="9">
        <v>85898.55</v>
      </c>
      <c r="F122" s="8"/>
      <c r="G122" s="8">
        <f t="shared" si="9"/>
        <v>111803.59666666666</v>
      </c>
      <c r="H122" s="12">
        <v>1</v>
      </c>
      <c r="J122" s="8">
        <f t="shared" si="6"/>
        <v>111803.59666666666</v>
      </c>
      <c r="L122" s="13">
        <f t="shared" si="7"/>
        <v>2.9173405768628713E-3</v>
      </c>
      <c r="N122" s="8">
        <f>+L122*(assessment!$J$273*assessment!$F$3)</f>
        <v>104329.45701631975</v>
      </c>
      <c r="P122" s="14">
        <f>+N122/payroll!F122</f>
        <v>7.9761916829217681E-4</v>
      </c>
      <c r="R122" s="8">
        <f>IF(P122&lt;$R$2,N122, +payroll!F122 * $R$2)</f>
        <v>104329.45701631975</v>
      </c>
      <c r="T122" s="15">
        <f t="shared" si="8"/>
        <v>0</v>
      </c>
      <c r="V122" s="1">
        <f t="shared" si="5"/>
        <v>1</v>
      </c>
    </row>
    <row r="123" spans="1:22">
      <c r="A123" s="1" t="s">
        <v>468</v>
      </c>
      <c r="B123" s="1" t="s">
        <v>469</v>
      </c>
      <c r="C123" s="9">
        <v>1500.88</v>
      </c>
      <c r="D123" s="9">
        <v>20020.07</v>
      </c>
      <c r="E123" s="98">
        <v>8851.98</v>
      </c>
      <c r="F123" s="8"/>
      <c r="G123" s="8">
        <f t="shared" si="9"/>
        <v>10124.31</v>
      </c>
      <c r="H123" s="12">
        <v>1</v>
      </c>
      <c r="J123" s="8">
        <f t="shared" si="6"/>
        <v>10124.31</v>
      </c>
      <c r="L123" s="13">
        <f t="shared" si="7"/>
        <v>2.6417808779263065E-4</v>
      </c>
      <c r="N123" s="8">
        <f>+L123*(assessment!$J$273*assessment!$F$3)</f>
        <v>9447.4936089405128</v>
      </c>
      <c r="P123" s="14">
        <f>+N123/payroll!F123</f>
        <v>2.6987906392995415E-4</v>
      </c>
      <c r="R123" s="8">
        <f>IF(P123&lt;$R$2,N123, +payroll!F123 * $R$2)</f>
        <v>9447.4936089405128</v>
      </c>
      <c r="T123" s="15">
        <f t="shared" si="8"/>
        <v>0</v>
      </c>
      <c r="V123" s="1">
        <f t="shared" si="5"/>
        <v>1</v>
      </c>
    </row>
    <row r="124" spans="1:22">
      <c r="A124" s="1" t="s">
        <v>183</v>
      </c>
      <c r="B124" s="1" t="s">
        <v>487</v>
      </c>
      <c r="C124" s="9">
        <v>11515.91</v>
      </c>
      <c r="D124" s="9">
        <v>31707.37</v>
      </c>
      <c r="E124" s="9">
        <v>20844.57</v>
      </c>
      <c r="F124" s="8"/>
      <c r="G124" s="8">
        <f t="shared" si="9"/>
        <v>21355.95</v>
      </c>
      <c r="H124" s="12">
        <v>1</v>
      </c>
      <c r="J124" s="8">
        <f t="shared" si="6"/>
        <v>21355.95</v>
      </c>
      <c r="L124" s="13">
        <f t="shared" si="7"/>
        <v>5.5725022584206046E-4</v>
      </c>
      <c r="N124" s="8">
        <f>+L124*(assessment!$J$273*assessment!$F$3)</f>
        <v>19928.291521876865</v>
      </c>
      <c r="P124" s="14">
        <f>+N124/payroll!F124</f>
        <v>7.3222894984067131E-4</v>
      </c>
      <c r="R124" s="8">
        <f>IF(P124&lt;$R$2,N124, +payroll!F124 * $R$2)</f>
        <v>19928.291521876865</v>
      </c>
      <c r="T124" s="15">
        <f t="shared" si="8"/>
        <v>0</v>
      </c>
      <c r="V124" s="1">
        <f t="shared" si="5"/>
        <v>1</v>
      </c>
    </row>
    <row r="125" spans="1:22">
      <c r="A125" s="1" t="s">
        <v>184</v>
      </c>
      <c r="B125" s="1" t="s">
        <v>185</v>
      </c>
      <c r="C125" s="9">
        <v>37145.949999999997</v>
      </c>
      <c r="D125" s="9">
        <v>48188.7</v>
      </c>
      <c r="E125" s="9">
        <v>159642</v>
      </c>
      <c r="F125" s="8"/>
      <c r="G125" s="8">
        <f t="shared" si="9"/>
        <v>81658.883333333331</v>
      </c>
      <c r="H125" s="12">
        <v>1</v>
      </c>
      <c r="J125" s="8">
        <f t="shared" si="6"/>
        <v>81658.883333333331</v>
      </c>
      <c r="L125" s="13">
        <f t="shared" si="7"/>
        <v>2.1307612716601446E-3</v>
      </c>
      <c r="N125" s="8">
        <f>+L125*(assessment!$J$273*assessment!$F$3)</f>
        <v>76199.936430718299</v>
      </c>
      <c r="P125" s="14">
        <f>+N125/payroll!F125</f>
        <v>2.4170228761206665E-3</v>
      </c>
      <c r="R125" s="8">
        <f>IF(P125&lt;$R$2,N125, +payroll!F125 * $R$2)</f>
        <v>76199.936430718299</v>
      </c>
      <c r="T125" s="15">
        <f t="shared" si="8"/>
        <v>0</v>
      </c>
      <c r="V125" s="1">
        <f t="shared" si="5"/>
        <v>1</v>
      </c>
    </row>
    <row r="126" spans="1:22">
      <c r="A126" s="1" t="s">
        <v>533</v>
      </c>
      <c r="B126" s="1" t="s">
        <v>534</v>
      </c>
      <c r="C126" s="9">
        <v>1462.79</v>
      </c>
      <c r="D126" s="9">
        <v>12616.64</v>
      </c>
      <c r="E126" s="9">
        <v>8974.19</v>
      </c>
      <c r="F126" s="8"/>
      <c r="G126" s="8">
        <f t="shared" si="9"/>
        <v>7684.5400000000009</v>
      </c>
      <c r="H126" s="12">
        <v>1</v>
      </c>
      <c r="J126" s="8">
        <f t="shared" si="6"/>
        <v>7684.5400000000009</v>
      </c>
      <c r="L126" s="13">
        <f t="shared" si="7"/>
        <v>2.0051609272789774E-4</v>
      </c>
      <c r="N126" s="8">
        <f>+L126*(assessment!$J$273*assessment!$F$3)</f>
        <v>7170.8237438055276</v>
      </c>
      <c r="P126" s="14">
        <f>+N126/payroll!F126</f>
        <v>1.9707238357297008E-4</v>
      </c>
      <c r="R126" s="8">
        <f>IF(P126&lt;$R$2,N126, +payroll!F126 * $R$2)</f>
        <v>7170.8237438055276</v>
      </c>
      <c r="T126" s="15">
        <f t="shared" si="8"/>
        <v>0</v>
      </c>
      <c r="V126" s="1">
        <f t="shared" si="5"/>
        <v>1</v>
      </c>
    </row>
    <row r="127" spans="1:22">
      <c r="A127" s="10" t="s">
        <v>551</v>
      </c>
      <c r="B127" s="10" t="s">
        <v>547</v>
      </c>
      <c r="C127" s="9">
        <v>81124.929999999993</v>
      </c>
      <c r="D127" s="9">
        <v>64431.75</v>
      </c>
      <c r="E127" s="9">
        <v>86541.22</v>
      </c>
      <c r="F127" s="8"/>
      <c r="G127" s="8">
        <f t="shared" si="9"/>
        <v>77365.96666666666</v>
      </c>
      <c r="H127" s="12">
        <v>1</v>
      </c>
      <c r="J127" s="8">
        <f t="shared" si="6"/>
        <v>77365.96666666666</v>
      </c>
      <c r="L127" s="13">
        <f t="shared" si="7"/>
        <v>2.0187443029923424E-3</v>
      </c>
      <c r="N127" s="8">
        <f>+L127*(assessment!$J$273*assessment!$F$3)</f>
        <v>72194.003900793046</v>
      </c>
      <c r="P127" s="14">
        <f>+N127/payroll!F127</f>
        <v>4.3887023793741343E-4</v>
      </c>
      <c r="R127" s="8">
        <f>IF(P127&lt;$R$2,N127, +payroll!F127 * $R$2)</f>
        <v>72194.003900793046</v>
      </c>
      <c r="T127" s="15">
        <f t="shared" si="8"/>
        <v>0</v>
      </c>
      <c r="V127" s="1">
        <f t="shared" si="5"/>
        <v>1</v>
      </c>
    </row>
    <row r="128" spans="1:22">
      <c r="A128" s="1" t="s">
        <v>186</v>
      </c>
      <c r="B128" s="1" t="s">
        <v>187</v>
      </c>
      <c r="C128" s="9">
        <v>0</v>
      </c>
      <c r="D128" s="9">
        <v>0</v>
      </c>
      <c r="E128" s="9">
        <v>0</v>
      </c>
      <c r="F128" s="8"/>
      <c r="G128" s="8">
        <f t="shared" si="9"/>
        <v>0</v>
      </c>
      <c r="H128" s="12">
        <v>1</v>
      </c>
      <c r="J128" s="8">
        <f t="shared" si="6"/>
        <v>0</v>
      </c>
      <c r="L128" s="13">
        <f t="shared" si="7"/>
        <v>0</v>
      </c>
      <c r="N128" s="8">
        <f>+L128*(assessment!$J$273*assessment!$F$3)</f>
        <v>0</v>
      </c>
      <c r="P128" s="14">
        <f>+N128/payroll!F128</f>
        <v>0</v>
      </c>
      <c r="R128" s="8">
        <f>IF(P128&lt;$R$2,N128, +payroll!F128 * $R$2)</f>
        <v>0</v>
      </c>
      <c r="T128" s="15">
        <f t="shared" si="8"/>
        <v>0</v>
      </c>
      <c r="V128" s="1" t="e">
        <f t="shared" si="5"/>
        <v>#DIV/0!</v>
      </c>
    </row>
    <row r="129" spans="1:22">
      <c r="A129" s="1" t="s">
        <v>188</v>
      </c>
      <c r="B129" s="1" t="s">
        <v>524</v>
      </c>
      <c r="C129" s="9">
        <v>2775.77</v>
      </c>
      <c r="D129" s="9">
        <v>5352.15</v>
      </c>
      <c r="E129" s="9">
        <v>1596.86</v>
      </c>
      <c r="F129" s="8"/>
      <c r="G129" s="8">
        <f t="shared" si="9"/>
        <v>3241.5933333333337</v>
      </c>
      <c r="H129" s="12">
        <v>1</v>
      </c>
      <c r="J129" s="8">
        <f t="shared" si="6"/>
        <v>3241.5933333333337</v>
      </c>
      <c r="L129" s="13">
        <f t="shared" si="7"/>
        <v>8.4584325075125091E-5</v>
      </c>
      <c r="N129" s="8">
        <f>+L129*(assessment!$J$273*assessment!$F$3)</f>
        <v>3024.8908122579064</v>
      </c>
      <c r="P129" s="14">
        <f>+N129/payroll!F129</f>
        <v>3.2829364608115945E-4</v>
      </c>
      <c r="R129" s="8">
        <f>IF(P129&lt;$R$2,N129, +payroll!F129 * $R$2)</f>
        <v>3024.8908122579064</v>
      </c>
      <c r="T129" s="15">
        <f t="shared" si="8"/>
        <v>0</v>
      </c>
      <c r="V129" s="1">
        <f t="shared" si="5"/>
        <v>1</v>
      </c>
    </row>
    <row r="130" spans="1:22">
      <c r="A130" s="1" t="s">
        <v>189</v>
      </c>
      <c r="B130" s="1" t="s">
        <v>190</v>
      </c>
      <c r="C130" s="9">
        <v>19499.21</v>
      </c>
      <c r="D130" s="9">
        <v>75.72</v>
      </c>
      <c r="E130" s="9">
        <v>39306.47</v>
      </c>
      <c r="F130" s="8"/>
      <c r="G130" s="8">
        <f t="shared" si="9"/>
        <v>19627.133333333335</v>
      </c>
      <c r="H130" s="12">
        <v>1</v>
      </c>
      <c r="J130" s="8">
        <f t="shared" si="6"/>
        <v>19627.133333333335</v>
      </c>
      <c r="L130" s="13">
        <f t="shared" si="7"/>
        <v>5.1213944978482505E-4</v>
      </c>
      <c r="N130" s="8">
        <f>+L130*(assessment!$J$273*assessment!$F$3)</f>
        <v>18315.047319618818</v>
      </c>
      <c r="P130" s="14">
        <f>+N130/payroll!F130</f>
        <v>1.9623448604717819E-4</v>
      </c>
      <c r="R130" s="8">
        <f>IF(P130&lt;$R$2,N130, +payroll!F130 * $R$2)</f>
        <v>18315.047319618818</v>
      </c>
      <c r="T130" s="15">
        <f t="shared" si="8"/>
        <v>0</v>
      </c>
      <c r="V130" s="1">
        <f t="shared" si="5"/>
        <v>1</v>
      </c>
    </row>
    <row r="131" spans="1:22">
      <c r="A131" s="1" t="s">
        <v>191</v>
      </c>
      <c r="B131" s="1" t="s">
        <v>525</v>
      </c>
      <c r="C131" s="9">
        <v>1068.76</v>
      </c>
      <c r="D131" s="9">
        <v>4450.1499999999996</v>
      </c>
      <c r="E131" s="9">
        <v>1468.56</v>
      </c>
      <c r="F131" s="8"/>
      <c r="G131" s="8">
        <f t="shared" si="9"/>
        <v>2329.1566666666663</v>
      </c>
      <c r="H131" s="12">
        <v>1</v>
      </c>
      <c r="J131" s="8">
        <f t="shared" si="6"/>
        <v>2329.1566666666663</v>
      </c>
      <c r="L131" s="13">
        <f t="shared" si="7"/>
        <v>6.077571255418469E-5</v>
      </c>
      <c r="N131" s="8">
        <f>+L131*(assessment!$J$273*assessment!$F$3)</f>
        <v>2173.4511016113215</v>
      </c>
      <c r="P131" s="14">
        <f>+N131/payroll!F131</f>
        <v>1.9539085139764136E-4</v>
      </c>
      <c r="R131" s="8">
        <f>IF(P131&lt;$R$2,N131, +payroll!F131 * $R$2)</f>
        <v>2173.4511016113215</v>
      </c>
      <c r="T131" s="15">
        <f t="shared" si="8"/>
        <v>0</v>
      </c>
      <c r="V131" s="1">
        <f t="shared" si="5"/>
        <v>1</v>
      </c>
    </row>
    <row r="132" spans="1:22">
      <c r="A132" s="1" t="s">
        <v>192</v>
      </c>
      <c r="B132" s="1" t="s">
        <v>526</v>
      </c>
      <c r="C132" s="9">
        <v>51874.23</v>
      </c>
      <c r="D132" s="9">
        <v>49000.9</v>
      </c>
      <c r="E132" s="9">
        <v>53696.01</v>
      </c>
      <c r="F132" s="8"/>
      <c r="G132" s="8">
        <f t="shared" si="9"/>
        <v>51523.71333333334</v>
      </c>
      <c r="H132" s="12">
        <v>1</v>
      </c>
      <c r="J132" s="8">
        <f t="shared" si="6"/>
        <v>51523.71333333334</v>
      </c>
      <c r="L132" s="13">
        <f t="shared" si="7"/>
        <v>1.3444309848647138E-3</v>
      </c>
      <c r="N132" s="8">
        <f>+L132*(assessment!$J$273*assessment!$F$3)</f>
        <v>48079.321200708975</v>
      </c>
      <c r="P132" s="14">
        <f>+N132/payroll!F132</f>
        <v>3.607807813697799E-3</v>
      </c>
      <c r="R132" s="8">
        <f>IF(P132&lt;$R$2,N132, +payroll!F132 * $R$2)</f>
        <v>48079.321200708975</v>
      </c>
      <c r="T132" s="15">
        <f t="shared" si="8"/>
        <v>0</v>
      </c>
      <c r="V132" s="1">
        <f t="shared" si="5"/>
        <v>1</v>
      </c>
    </row>
    <row r="133" spans="1:22">
      <c r="A133" s="1" t="s">
        <v>193</v>
      </c>
      <c r="B133" s="1" t="s">
        <v>488</v>
      </c>
      <c r="C133" s="9">
        <v>479.11</v>
      </c>
      <c r="D133" s="9">
        <v>870.35</v>
      </c>
      <c r="E133" s="9">
        <v>3051.63</v>
      </c>
      <c r="F133" s="8"/>
      <c r="G133" s="8">
        <f t="shared" si="9"/>
        <v>1467.03</v>
      </c>
      <c r="H133" s="12">
        <v>1</v>
      </c>
      <c r="J133" s="8">
        <f t="shared" si="6"/>
        <v>1467.03</v>
      </c>
      <c r="L133" s="13">
        <f t="shared" si="7"/>
        <v>3.8279861060598003E-5</v>
      </c>
      <c r="N133" s="8">
        <f>+L133*(assessment!$J$273*assessment!$F$3)</f>
        <v>1368.9581363198085</v>
      </c>
      <c r="P133" s="14">
        <f>+N133/payroll!F133</f>
        <v>9.3421079548717249E-5</v>
      </c>
      <c r="R133" s="8">
        <f>IF(P133&lt;$R$2,N133, +payroll!F133 * $R$2)</f>
        <v>1368.9581363198085</v>
      </c>
      <c r="T133" s="15">
        <f t="shared" si="8"/>
        <v>0</v>
      </c>
      <c r="V133" s="1">
        <f t="shared" ref="V133:V200" si="11">+R133/N133</f>
        <v>1</v>
      </c>
    </row>
    <row r="134" spans="1:22">
      <c r="A134" s="1" t="s">
        <v>194</v>
      </c>
      <c r="B134" s="1" t="s">
        <v>527</v>
      </c>
      <c r="C134" s="9">
        <v>870463.25</v>
      </c>
      <c r="D134" s="9">
        <v>721972.18</v>
      </c>
      <c r="E134" s="9">
        <v>582621.75</v>
      </c>
      <c r="F134" s="8"/>
      <c r="G134" s="8">
        <f t="shared" si="9"/>
        <v>725019.06</v>
      </c>
      <c r="H134" s="12">
        <v>1</v>
      </c>
      <c r="J134" s="8">
        <f t="shared" si="6"/>
        <v>725019.06</v>
      </c>
      <c r="L134" s="13">
        <f t="shared" si="7"/>
        <v>1.8918242219372043E-2</v>
      </c>
      <c r="N134" s="8">
        <f>+L134*(assessment!$J$273*assessment!$F$3)</f>
        <v>676551.08700840443</v>
      </c>
      <c r="P134" s="14">
        <f>+N134/payroll!F134</f>
        <v>3.1195031507391725E-3</v>
      </c>
      <c r="R134" s="8">
        <f>IF(P134&lt;$R$2,N134, +payroll!F134 * $R$2)</f>
        <v>676551.08700840443</v>
      </c>
      <c r="T134" s="15">
        <f t="shared" si="8"/>
        <v>0</v>
      </c>
      <c r="V134" s="1">
        <f t="shared" si="11"/>
        <v>1</v>
      </c>
    </row>
    <row r="135" spans="1:22">
      <c r="A135" s="1" t="s">
        <v>195</v>
      </c>
      <c r="B135" s="1" t="s">
        <v>196</v>
      </c>
      <c r="C135" s="9">
        <v>12211.08</v>
      </c>
      <c r="D135" s="9">
        <v>180</v>
      </c>
      <c r="E135" s="9">
        <v>30862.13</v>
      </c>
      <c r="F135" s="8"/>
      <c r="G135" s="8">
        <f t="shared" si="9"/>
        <v>14417.736666666666</v>
      </c>
      <c r="H135" s="12">
        <v>1</v>
      </c>
      <c r="J135" s="8">
        <f t="shared" ref="J135:J199" si="12">+G135*H135</f>
        <v>14417.736666666666</v>
      </c>
      <c r="L135" s="13">
        <f t="shared" ref="L135:L198" si="13">+J135/$J$265</f>
        <v>3.7620836411545052E-4</v>
      </c>
      <c r="N135" s="8">
        <f>+L135*(assessment!$J$273*assessment!$F$3)</f>
        <v>13453.902045050045</v>
      </c>
      <c r="P135" s="14">
        <f>+N135/payroll!F135</f>
        <v>6.072636435045317E-4</v>
      </c>
      <c r="R135" s="8">
        <f>IF(P135&lt;$R$2,N135, +payroll!F135 * $R$2)</f>
        <v>13453.902045050045</v>
      </c>
      <c r="T135" s="15">
        <f t="shared" ref="T135:T199" si="14">+N135-R135</f>
        <v>0</v>
      </c>
      <c r="V135" s="1">
        <f t="shared" si="11"/>
        <v>1</v>
      </c>
    </row>
    <row r="136" spans="1:22">
      <c r="A136" s="1" t="s">
        <v>197</v>
      </c>
      <c r="B136" s="1" t="s">
        <v>198</v>
      </c>
      <c r="C136" s="9">
        <v>997.45</v>
      </c>
      <c r="D136" s="9">
        <v>21334.95</v>
      </c>
      <c r="E136" s="9">
        <v>10450.92</v>
      </c>
      <c r="F136" s="8"/>
      <c r="G136" s="8">
        <f t="shared" ref="G136:G200" si="15">IF(SUM(C136:E136)&gt;0,AVERAGE(C136:E136),0)</f>
        <v>10927.773333333333</v>
      </c>
      <c r="H136" s="12">
        <v>1</v>
      </c>
      <c r="J136" s="8">
        <f t="shared" si="12"/>
        <v>10927.773333333333</v>
      </c>
      <c r="L136" s="13">
        <f t="shared" si="13"/>
        <v>2.8514321104660973E-4</v>
      </c>
      <c r="N136" s="8">
        <f>+L136*(assessment!$J$273*assessment!$F$3)</f>
        <v>10197.244921048172</v>
      </c>
      <c r="P136" s="14">
        <f>+N136/payroll!F136</f>
        <v>6.3287990543928663E-4</v>
      </c>
      <c r="R136" s="8">
        <f>IF(P136&lt;$R$2,N136, +payroll!F136 * $R$2)</f>
        <v>10197.244921048172</v>
      </c>
      <c r="T136" s="15">
        <f t="shared" si="14"/>
        <v>0</v>
      </c>
      <c r="V136" s="1">
        <f t="shared" si="11"/>
        <v>1</v>
      </c>
    </row>
    <row r="137" spans="1:22">
      <c r="A137" s="1" t="s">
        <v>199</v>
      </c>
      <c r="B137" s="1" t="s">
        <v>200</v>
      </c>
      <c r="C137" s="9">
        <v>0</v>
      </c>
      <c r="D137" s="9">
        <v>0</v>
      </c>
      <c r="E137" s="9">
        <v>0</v>
      </c>
      <c r="F137" s="8"/>
      <c r="G137" s="8">
        <f t="shared" si="15"/>
        <v>0</v>
      </c>
      <c r="H137" s="12">
        <v>1</v>
      </c>
      <c r="J137" s="8">
        <f t="shared" si="12"/>
        <v>0</v>
      </c>
      <c r="L137" s="13">
        <f t="shared" si="13"/>
        <v>0</v>
      </c>
      <c r="N137" s="8">
        <f>+L137*(assessment!$J$273*assessment!$F$3)</f>
        <v>0</v>
      </c>
      <c r="P137" s="14">
        <f>+N137/payroll!F137</f>
        <v>0</v>
      </c>
      <c r="R137" s="8">
        <f>IF(P137&lt;$R$2,N137, +payroll!F137 * $R$2)</f>
        <v>0</v>
      </c>
      <c r="T137" s="15">
        <f t="shared" si="14"/>
        <v>0</v>
      </c>
      <c r="V137" s="1" t="e">
        <f t="shared" si="11"/>
        <v>#DIV/0!</v>
      </c>
    </row>
    <row r="138" spans="1:22">
      <c r="A138" s="1" t="s">
        <v>201</v>
      </c>
      <c r="B138" s="1" t="s">
        <v>449</v>
      </c>
      <c r="C138" s="9">
        <v>0</v>
      </c>
      <c r="D138" s="9">
        <v>0</v>
      </c>
      <c r="E138" s="9">
        <v>0</v>
      </c>
      <c r="F138" s="8"/>
      <c r="G138" s="8">
        <f t="shared" si="15"/>
        <v>0</v>
      </c>
      <c r="H138" s="12">
        <v>1</v>
      </c>
      <c r="J138" s="8">
        <f t="shared" si="12"/>
        <v>0</v>
      </c>
      <c r="L138" s="13">
        <f t="shared" si="13"/>
        <v>0</v>
      </c>
      <c r="N138" s="8">
        <f>+L138*(assessment!$J$273*assessment!$F$3)</f>
        <v>0</v>
      </c>
      <c r="P138" s="14">
        <f>+N138/payroll!F138</f>
        <v>0</v>
      </c>
      <c r="R138" s="8">
        <f>IF(P138&lt;$R$2,N138, +payroll!F138 * $R$2)</f>
        <v>0</v>
      </c>
      <c r="T138" s="15">
        <f t="shared" si="14"/>
        <v>0</v>
      </c>
      <c r="V138" s="1" t="e">
        <f t="shared" si="11"/>
        <v>#DIV/0!</v>
      </c>
    </row>
    <row r="139" spans="1:22">
      <c r="A139" s="1" t="s">
        <v>570</v>
      </c>
      <c r="B139" s="1" t="s">
        <v>577</v>
      </c>
      <c r="C139" s="9">
        <v>0</v>
      </c>
      <c r="D139" s="9">
        <v>0</v>
      </c>
      <c r="E139" s="9">
        <v>0</v>
      </c>
      <c r="F139" s="8"/>
      <c r="G139" s="8">
        <f t="shared" si="15"/>
        <v>0</v>
      </c>
      <c r="H139" s="12">
        <v>1</v>
      </c>
      <c r="J139" s="8">
        <f t="shared" si="12"/>
        <v>0</v>
      </c>
      <c r="L139" s="13">
        <f t="shared" si="13"/>
        <v>0</v>
      </c>
      <c r="N139" s="8">
        <f>+L139*(assessment!$J$273*assessment!$F$3)</f>
        <v>0</v>
      </c>
      <c r="P139" s="14">
        <f>+N139/payroll!F139</f>
        <v>0</v>
      </c>
      <c r="R139" s="8">
        <f>IF(P139&lt;$R$2,N139, +payroll!F139 * $R$2)</f>
        <v>0</v>
      </c>
      <c r="T139" s="15">
        <f t="shared" si="14"/>
        <v>0</v>
      </c>
    </row>
    <row r="140" spans="1:22">
      <c r="A140" s="1" t="s">
        <v>571</v>
      </c>
      <c r="B140" s="1" t="s">
        <v>573</v>
      </c>
      <c r="C140" s="9">
        <v>0</v>
      </c>
      <c r="D140" s="9">
        <v>0</v>
      </c>
      <c r="E140" s="9">
        <v>0</v>
      </c>
      <c r="F140" s="8"/>
      <c r="G140" s="8">
        <f t="shared" si="15"/>
        <v>0</v>
      </c>
      <c r="H140" s="12">
        <v>1</v>
      </c>
      <c r="J140" s="8">
        <f t="shared" si="12"/>
        <v>0</v>
      </c>
      <c r="L140" s="13">
        <f t="shared" si="13"/>
        <v>0</v>
      </c>
      <c r="N140" s="8">
        <f>+L140*(assessment!$J$273*assessment!$F$3)</f>
        <v>0</v>
      </c>
      <c r="P140" s="14">
        <f>+N140/payroll!F140</f>
        <v>0</v>
      </c>
      <c r="R140" s="8">
        <f>IF(P140&lt;$R$2,N140, +payroll!F140 * $R$2)</f>
        <v>0</v>
      </c>
      <c r="T140" s="15">
        <f t="shared" si="14"/>
        <v>0</v>
      </c>
    </row>
    <row r="141" spans="1:22" outlineLevel="1">
      <c r="A141" s="1" t="s">
        <v>202</v>
      </c>
      <c r="B141" s="1" t="s">
        <v>203</v>
      </c>
      <c r="C141" s="9">
        <v>0</v>
      </c>
      <c r="D141" s="9">
        <v>0</v>
      </c>
      <c r="E141" s="9">
        <v>0</v>
      </c>
      <c r="F141" s="8"/>
      <c r="G141" s="8">
        <f t="shared" si="15"/>
        <v>0</v>
      </c>
      <c r="H141" s="12">
        <v>1</v>
      </c>
      <c r="J141" s="8">
        <f t="shared" si="12"/>
        <v>0</v>
      </c>
      <c r="L141" s="13">
        <f t="shared" si="13"/>
        <v>0</v>
      </c>
      <c r="N141" s="8">
        <f>+L141*(assessment!$J$273*assessment!$F$3)</f>
        <v>0</v>
      </c>
      <c r="P141" s="14">
        <f>+N141/payroll!F141</f>
        <v>0</v>
      </c>
      <c r="R141" s="8">
        <f>IF(P141&lt;$R$2,N141, +payroll!F141 * $R$2)</f>
        <v>0</v>
      </c>
      <c r="T141" s="15">
        <f t="shared" si="14"/>
        <v>0</v>
      </c>
      <c r="V141" s="1" t="e">
        <f t="shared" si="11"/>
        <v>#DIV/0!</v>
      </c>
    </row>
    <row r="142" spans="1:22" outlineLevel="1">
      <c r="A142" s="1" t="s">
        <v>204</v>
      </c>
      <c r="B142" s="1" t="s">
        <v>205</v>
      </c>
      <c r="C142" s="9">
        <v>0</v>
      </c>
      <c r="D142" s="9">
        <v>0</v>
      </c>
      <c r="E142" s="9">
        <v>0</v>
      </c>
      <c r="F142" s="8"/>
      <c r="G142" s="8">
        <f t="shared" si="15"/>
        <v>0</v>
      </c>
      <c r="H142" s="12">
        <v>1</v>
      </c>
      <c r="J142" s="8">
        <f t="shared" si="12"/>
        <v>0</v>
      </c>
      <c r="L142" s="13">
        <f t="shared" si="13"/>
        <v>0</v>
      </c>
      <c r="N142" s="8">
        <f>+L142*(assessment!$J$273*assessment!$F$3)</f>
        <v>0</v>
      </c>
      <c r="P142" s="14">
        <f>+N142/payroll!F142</f>
        <v>0</v>
      </c>
      <c r="R142" s="8">
        <f>IF(P142&lt;$R$2,N142, +payroll!F142 * $R$2)</f>
        <v>0</v>
      </c>
      <c r="T142" s="15">
        <f t="shared" si="14"/>
        <v>0</v>
      </c>
      <c r="V142" s="1" t="e">
        <f t="shared" si="11"/>
        <v>#DIV/0!</v>
      </c>
    </row>
    <row r="143" spans="1:22" outlineLevel="1">
      <c r="A143" s="1" t="s">
        <v>206</v>
      </c>
      <c r="B143" s="1" t="s">
        <v>207</v>
      </c>
      <c r="C143" s="9">
        <v>0</v>
      </c>
      <c r="D143" s="9">
        <v>0</v>
      </c>
      <c r="E143" s="9">
        <v>0</v>
      </c>
      <c r="F143" s="8"/>
      <c r="G143" s="8">
        <f t="shared" si="15"/>
        <v>0</v>
      </c>
      <c r="H143" s="12">
        <v>1</v>
      </c>
      <c r="J143" s="8">
        <f t="shared" si="12"/>
        <v>0</v>
      </c>
      <c r="L143" s="13">
        <f t="shared" si="13"/>
        <v>0</v>
      </c>
      <c r="N143" s="8">
        <f>+L143*(assessment!$J$273*assessment!$F$3)</f>
        <v>0</v>
      </c>
      <c r="P143" s="14">
        <f>+N143/payroll!F143</f>
        <v>0</v>
      </c>
      <c r="R143" s="8">
        <f>IF(P143&lt;$R$2,N143, +payroll!F143 * $R$2)</f>
        <v>0</v>
      </c>
      <c r="T143" s="15">
        <f t="shared" si="14"/>
        <v>0</v>
      </c>
      <c r="V143" s="1" t="e">
        <f t="shared" si="11"/>
        <v>#DIV/0!</v>
      </c>
    </row>
    <row r="144" spans="1:22" outlineLevel="1">
      <c r="A144" s="1" t="s">
        <v>556</v>
      </c>
      <c r="B144" s="1" t="s">
        <v>585</v>
      </c>
      <c r="C144" s="9">
        <v>0</v>
      </c>
      <c r="D144" s="9">
        <v>1012.56</v>
      </c>
      <c r="E144" s="9">
        <v>0</v>
      </c>
      <c r="F144" s="8"/>
      <c r="G144" s="8">
        <f t="shared" si="15"/>
        <v>337.52</v>
      </c>
      <c r="H144" s="12">
        <v>1</v>
      </c>
      <c r="J144" s="8">
        <f t="shared" si="12"/>
        <v>337.52</v>
      </c>
      <c r="L144" s="13">
        <f t="shared" si="13"/>
        <v>8.8070582777264528E-6</v>
      </c>
      <c r="N144" s="8">
        <f>+L144*(assessment!$J$273*assessment!$F$3)</f>
        <v>314.95657905473081</v>
      </c>
      <c r="P144" s="14">
        <f>+N144/payroll!F144</f>
        <v>2.6619161276532474E-4</v>
      </c>
      <c r="R144" s="8">
        <f>IF(P144&lt;$R$2,N144, +payroll!F144 * $R$2)</f>
        <v>314.95657905473081</v>
      </c>
      <c r="T144" s="15">
        <f t="shared" si="14"/>
        <v>0</v>
      </c>
      <c r="V144" s="1">
        <f t="shared" si="11"/>
        <v>1</v>
      </c>
    </row>
    <row r="145" spans="1:22" outlineLevel="1">
      <c r="A145" s="1" t="s">
        <v>581</v>
      </c>
      <c r="B145" s="1" t="s">
        <v>582</v>
      </c>
      <c r="C145" s="9">
        <v>0</v>
      </c>
      <c r="D145" s="9">
        <v>0</v>
      </c>
      <c r="E145" s="9">
        <v>0</v>
      </c>
      <c r="F145" s="8"/>
      <c r="G145" s="8">
        <f t="shared" si="15"/>
        <v>0</v>
      </c>
      <c r="H145" s="12">
        <v>1</v>
      </c>
      <c r="J145" s="8">
        <f t="shared" si="12"/>
        <v>0</v>
      </c>
      <c r="L145" s="13">
        <f t="shared" si="13"/>
        <v>0</v>
      </c>
      <c r="N145" s="8">
        <f>+L145*(assessment!$J$273*assessment!$F$3)</f>
        <v>0</v>
      </c>
      <c r="P145" s="14">
        <f>+N145/payroll!F145</f>
        <v>0</v>
      </c>
      <c r="R145" s="8">
        <f>IF(P145&lt;$R$2,N145, +payroll!F145 * $R$2)</f>
        <v>0</v>
      </c>
      <c r="T145" s="15">
        <f t="shared" si="14"/>
        <v>0</v>
      </c>
    </row>
    <row r="146" spans="1:22" outlineLevel="1">
      <c r="A146" s="1" t="s">
        <v>208</v>
      </c>
      <c r="B146" s="1" t="s">
        <v>209</v>
      </c>
      <c r="C146" s="9">
        <v>0</v>
      </c>
      <c r="D146" s="9">
        <v>0</v>
      </c>
      <c r="E146" s="9">
        <v>197.1</v>
      </c>
      <c r="F146" s="8"/>
      <c r="G146" s="8">
        <f t="shared" si="15"/>
        <v>65.7</v>
      </c>
      <c r="H146" s="12">
        <v>1</v>
      </c>
      <c r="J146" s="8">
        <f t="shared" si="12"/>
        <v>65.7</v>
      </c>
      <c r="L146" s="13">
        <f t="shared" si="13"/>
        <v>1.7143390875996327E-6</v>
      </c>
      <c r="N146" s="8">
        <f>+L146*(assessment!$J$273*assessment!$F$3)</f>
        <v>61.307914327731154</v>
      </c>
      <c r="P146" s="14">
        <f>+N146/payroll!F146</f>
        <v>4.3719029090720378E-5</v>
      </c>
      <c r="R146" s="8">
        <f>IF(P146&lt;$R$2,N146, +payroll!F146 * $R$2)</f>
        <v>61.307914327731154</v>
      </c>
      <c r="T146" s="15">
        <f t="shared" si="14"/>
        <v>0</v>
      </c>
      <c r="V146" s="1">
        <f t="shared" si="11"/>
        <v>1</v>
      </c>
    </row>
    <row r="147" spans="1:22" outlineLevel="1">
      <c r="A147" s="1" t="s">
        <v>210</v>
      </c>
      <c r="B147" s="1" t="s">
        <v>211</v>
      </c>
      <c r="C147" s="9">
        <v>0</v>
      </c>
      <c r="D147" s="9">
        <v>0</v>
      </c>
      <c r="E147" s="9">
        <v>0</v>
      </c>
      <c r="F147" s="8"/>
      <c r="G147" s="8">
        <f t="shared" si="15"/>
        <v>0</v>
      </c>
      <c r="H147" s="12">
        <v>1</v>
      </c>
      <c r="J147" s="8">
        <f t="shared" si="12"/>
        <v>0</v>
      </c>
      <c r="L147" s="13">
        <f t="shared" si="13"/>
        <v>0</v>
      </c>
      <c r="N147" s="8">
        <f>+L147*(assessment!$J$273*assessment!$F$3)</f>
        <v>0</v>
      </c>
      <c r="P147" s="14">
        <f>+N147/payroll!F147</f>
        <v>0</v>
      </c>
      <c r="R147" s="8">
        <f>IF(P147&lt;$R$2,N147, +payroll!F147 * $R$2)</f>
        <v>0</v>
      </c>
      <c r="T147" s="15">
        <f t="shared" si="14"/>
        <v>0</v>
      </c>
      <c r="V147" s="1" t="e">
        <f t="shared" si="11"/>
        <v>#DIV/0!</v>
      </c>
    </row>
    <row r="148" spans="1:22" outlineLevel="1">
      <c r="A148" s="1" t="s">
        <v>212</v>
      </c>
      <c r="B148" s="1" t="s">
        <v>213</v>
      </c>
      <c r="C148" s="9">
        <v>4611.53</v>
      </c>
      <c r="D148" s="9">
        <v>53.12</v>
      </c>
      <c r="E148" s="9">
        <v>2377.2800000000002</v>
      </c>
      <c r="F148" s="8"/>
      <c r="G148" s="8">
        <f t="shared" si="15"/>
        <v>2347.31</v>
      </c>
      <c r="H148" s="12">
        <v>1</v>
      </c>
      <c r="J148" s="8">
        <f t="shared" si="12"/>
        <v>2347.31</v>
      </c>
      <c r="L148" s="13">
        <f t="shared" si="13"/>
        <v>6.1249395490311923E-5</v>
      </c>
      <c r="N148" s="8">
        <f>+L148*(assessment!$J$273*assessment!$F$3)</f>
        <v>2190.3908733733119</v>
      </c>
      <c r="P148" s="14">
        <f>+N148/payroll!F148</f>
        <v>6.3102645476311456E-4</v>
      </c>
      <c r="R148" s="8">
        <f>IF(P148&lt;$R$2,N148, +payroll!F148 * $R$2)</f>
        <v>2190.3908733733119</v>
      </c>
      <c r="T148" s="15">
        <f t="shared" si="14"/>
        <v>0</v>
      </c>
      <c r="V148" s="1">
        <f t="shared" si="11"/>
        <v>1</v>
      </c>
    </row>
    <row r="149" spans="1:22" outlineLevel="1">
      <c r="A149" s="1" t="s">
        <v>214</v>
      </c>
      <c r="B149" s="1" t="s">
        <v>215</v>
      </c>
      <c r="C149" s="9">
        <v>7408.92</v>
      </c>
      <c r="D149" s="9">
        <v>65061.279999999999</v>
      </c>
      <c r="E149" s="9">
        <v>25457.24</v>
      </c>
      <c r="F149" s="8"/>
      <c r="G149" s="8">
        <f t="shared" si="15"/>
        <v>32642.48</v>
      </c>
      <c r="H149" s="12">
        <v>1</v>
      </c>
      <c r="J149" s="8">
        <f t="shared" si="12"/>
        <v>32642.48</v>
      </c>
      <c r="L149" s="13">
        <f t="shared" si="13"/>
        <v>8.5175463287959284E-4</v>
      </c>
      <c r="N149" s="8">
        <f>+L149*(assessment!$J$273*assessment!$F$3)</f>
        <v>30460.310004332987</v>
      </c>
      <c r="P149" s="14">
        <f>+N149/payroll!F149</f>
        <v>1.3797479616645808E-3</v>
      </c>
      <c r="R149" s="8">
        <f>IF(P149&lt;$R$2,N149, +payroll!F149 * $R$2)</f>
        <v>30460.310004332987</v>
      </c>
      <c r="T149" s="15">
        <f t="shared" si="14"/>
        <v>0</v>
      </c>
      <c r="V149" s="1">
        <f t="shared" si="11"/>
        <v>1</v>
      </c>
    </row>
    <row r="150" spans="1:22" outlineLevel="1">
      <c r="A150" s="1" t="s">
        <v>216</v>
      </c>
      <c r="B150" s="1" t="s">
        <v>217</v>
      </c>
      <c r="C150" s="9">
        <v>0</v>
      </c>
      <c r="D150" s="9">
        <v>0</v>
      </c>
      <c r="E150" s="9">
        <v>0</v>
      </c>
      <c r="F150" s="8"/>
      <c r="G150" s="8">
        <f t="shared" si="15"/>
        <v>0</v>
      </c>
      <c r="H150" s="12">
        <v>1</v>
      </c>
      <c r="J150" s="8">
        <f t="shared" si="12"/>
        <v>0</v>
      </c>
      <c r="L150" s="13">
        <f t="shared" si="13"/>
        <v>0</v>
      </c>
      <c r="N150" s="8">
        <f>+L150*(assessment!$J$273*assessment!$F$3)</f>
        <v>0</v>
      </c>
      <c r="P150" s="14">
        <f>+N150/payroll!F150</f>
        <v>0</v>
      </c>
      <c r="R150" s="8">
        <f>IF(P150&lt;$R$2,N150, +payroll!F150 * $R$2)</f>
        <v>0</v>
      </c>
      <c r="T150" s="15">
        <f t="shared" si="14"/>
        <v>0</v>
      </c>
      <c r="V150" s="1" t="e">
        <f t="shared" si="11"/>
        <v>#DIV/0!</v>
      </c>
    </row>
    <row r="151" spans="1:22" outlineLevel="1">
      <c r="A151" s="1" t="s">
        <v>218</v>
      </c>
      <c r="B151" s="1" t="s">
        <v>219</v>
      </c>
      <c r="C151" s="9">
        <v>248.12</v>
      </c>
      <c r="D151" s="9">
        <v>149.68</v>
      </c>
      <c r="E151" s="98">
        <v>1172.8599999999999</v>
      </c>
      <c r="F151" s="8"/>
      <c r="G151" s="8">
        <f t="shared" si="15"/>
        <v>523.55333333333328</v>
      </c>
      <c r="H151" s="12">
        <v>1</v>
      </c>
      <c r="J151" s="8">
        <f t="shared" si="12"/>
        <v>523.55333333333328</v>
      </c>
      <c r="L151" s="13">
        <f t="shared" si="13"/>
        <v>1.3661308124450728E-5</v>
      </c>
      <c r="N151" s="8">
        <f>+L151*(assessment!$J$273*assessment!$F$3)</f>
        <v>488.55346888885941</v>
      </c>
      <c r="P151" s="14">
        <f>+N151/payroll!F151</f>
        <v>1.1175495443563707E-4</v>
      </c>
      <c r="R151" s="8">
        <f>IF(P151&lt;$R$2,N151, +payroll!F151 * $R$2)</f>
        <v>488.55346888885941</v>
      </c>
      <c r="T151" s="15">
        <f t="shared" si="14"/>
        <v>0</v>
      </c>
      <c r="V151" s="1">
        <f t="shared" si="11"/>
        <v>1</v>
      </c>
    </row>
    <row r="152" spans="1:22" outlineLevel="1">
      <c r="A152" s="1" t="s">
        <v>220</v>
      </c>
      <c r="B152" s="1" t="s">
        <v>221</v>
      </c>
      <c r="C152" s="9">
        <v>0</v>
      </c>
      <c r="D152" s="9">
        <v>0</v>
      </c>
      <c r="E152" s="9">
        <v>0</v>
      </c>
      <c r="F152" s="8"/>
      <c r="G152" s="8">
        <f t="shared" si="15"/>
        <v>0</v>
      </c>
      <c r="H152" s="12">
        <v>1</v>
      </c>
      <c r="J152" s="8">
        <f t="shared" si="12"/>
        <v>0</v>
      </c>
      <c r="L152" s="13">
        <f t="shared" si="13"/>
        <v>0</v>
      </c>
      <c r="N152" s="8">
        <f>+L152*(assessment!$J$273*assessment!$F$3)</f>
        <v>0</v>
      </c>
      <c r="P152" s="14">
        <f>+N152/payroll!F152</f>
        <v>0</v>
      </c>
      <c r="R152" s="8">
        <f>IF(P152&lt;$R$2,N152, +payroll!F152 * $R$2)</f>
        <v>0</v>
      </c>
      <c r="T152" s="15">
        <f t="shared" si="14"/>
        <v>0</v>
      </c>
      <c r="V152" s="1" t="e">
        <f t="shared" si="11"/>
        <v>#DIV/0!</v>
      </c>
    </row>
    <row r="153" spans="1:22" outlineLevel="1">
      <c r="A153" s="1" t="s">
        <v>222</v>
      </c>
      <c r="B153" s="1" t="s">
        <v>223</v>
      </c>
      <c r="C153" s="9">
        <v>0</v>
      </c>
      <c r="D153" s="9">
        <v>0</v>
      </c>
      <c r="E153" s="9">
        <v>0</v>
      </c>
      <c r="F153" s="8"/>
      <c r="G153" s="8">
        <f t="shared" si="15"/>
        <v>0</v>
      </c>
      <c r="H153" s="12">
        <v>1</v>
      </c>
      <c r="J153" s="8">
        <f t="shared" si="12"/>
        <v>0</v>
      </c>
      <c r="L153" s="13">
        <f t="shared" si="13"/>
        <v>0</v>
      </c>
      <c r="N153" s="8">
        <f>+L153*(assessment!$J$273*assessment!$F$3)</f>
        <v>0</v>
      </c>
      <c r="P153" s="14">
        <f>+N153/payroll!F153</f>
        <v>0</v>
      </c>
      <c r="R153" s="8">
        <f>IF(P153&lt;$R$2,N153, +payroll!F153 * $R$2)</f>
        <v>0</v>
      </c>
      <c r="T153" s="15">
        <f t="shared" si="14"/>
        <v>0</v>
      </c>
      <c r="V153" s="1" t="e">
        <f t="shared" si="11"/>
        <v>#DIV/0!</v>
      </c>
    </row>
    <row r="154" spans="1:22" outlineLevel="1">
      <c r="A154" s="1" t="s">
        <v>224</v>
      </c>
      <c r="B154" s="1" t="s">
        <v>225</v>
      </c>
      <c r="C154" s="9">
        <v>5620.14</v>
      </c>
      <c r="D154" s="9">
        <v>-63.54</v>
      </c>
      <c r="E154" s="9">
        <v>0</v>
      </c>
      <c r="F154" s="8"/>
      <c r="G154" s="8">
        <f t="shared" si="15"/>
        <v>1852.2</v>
      </c>
      <c r="H154" s="12">
        <v>1</v>
      </c>
      <c r="J154" s="8">
        <f t="shared" si="12"/>
        <v>1852.2</v>
      </c>
      <c r="L154" s="13">
        <f t="shared" si="13"/>
        <v>4.8330271812055394E-5</v>
      </c>
      <c r="N154" s="8">
        <f>+L154*(assessment!$J$273*assessment!$F$3)</f>
        <v>1728.3792833763109</v>
      </c>
      <c r="P154" s="14">
        <f>+N154/payroll!F154</f>
        <v>7.5849723120710783E-4</v>
      </c>
      <c r="R154" s="8">
        <f>IF(P154&lt;$R$2,N154, +payroll!F154 * $R$2)</f>
        <v>1728.3792833763109</v>
      </c>
      <c r="T154" s="15">
        <f t="shared" si="14"/>
        <v>0</v>
      </c>
      <c r="V154" s="1">
        <f t="shared" si="11"/>
        <v>1</v>
      </c>
    </row>
    <row r="155" spans="1:22" outlineLevel="1">
      <c r="A155" s="1" t="s">
        <v>226</v>
      </c>
      <c r="B155" s="1" t="s">
        <v>227</v>
      </c>
      <c r="C155" s="9">
        <v>1842.54</v>
      </c>
      <c r="D155" s="9">
        <v>2476.44</v>
      </c>
      <c r="E155" s="9">
        <v>1486.82</v>
      </c>
      <c r="F155" s="8"/>
      <c r="G155" s="8">
        <f t="shared" si="15"/>
        <v>1935.2666666666664</v>
      </c>
      <c r="H155" s="12">
        <v>1</v>
      </c>
      <c r="J155" s="8">
        <f t="shared" si="12"/>
        <v>1935.2666666666664</v>
      </c>
      <c r="L155" s="13">
        <f t="shared" si="13"/>
        <v>5.049776699536248E-5</v>
      </c>
      <c r="N155" s="8">
        <f>+L155*(assessment!$J$273*assessment!$F$3)</f>
        <v>1805.892891953026</v>
      </c>
      <c r="P155" s="14">
        <f>+N155/payroll!F155</f>
        <v>2.9135017789783937E-4</v>
      </c>
      <c r="R155" s="8">
        <f>IF(P155&lt;$R$2,N155, +payroll!F155 * $R$2)</f>
        <v>1805.892891953026</v>
      </c>
      <c r="T155" s="15">
        <f t="shared" si="14"/>
        <v>0</v>
      </c>
      <c r="V155" s="1">
        <f t="shared" si="11"/>
        <v>1</v>
      </c>
    </row>
    <row r="156" spans="1:22" outlineLevel="1">
      <c r="A156" s="1" t="s">
        <v>228</v>
      </c>
      <c r="B156" s="1" t="s">
        <v>229</v>
      </c>
      <c r="C156" s="9">
        <v>2804.96</v>
      </c>
      <c r="D156" s="9">
        <v>8.7799999999999994</v>
      </c>
      <c r="E156" s="9">
        <v>837.9</v>
      </c>
      <c r="F156" s="8"/>
      <c r="G156" s="8">
        <f t="shared" si="15"/>
        <v>1217.2133333333334</v>
      </c>
      <c r="H156" s="12">
        <v>1</v>
      </c>
      <c r="J156" s="8">
        <f t="shared" si="12"/>
        <v>1217.2133333333334</v>
      </c>
      <c r="L156" s="13">
        <f t="shared" si="13"/>
        <v>3.1761284555262921E-5</v>
      </c>
      <c r="N156" s="8">
        <f>+L156*(assessment!$J$273*assessment!$F$3)</f>
        <v>1135.8418684714163</v>
      </c>
      <c r="P156" s="14">
        <f>+N156/payroll!F156</f>
        <v>2.0604470532583396E-4</v>
      </c>
      <c r="R156" s="8">
        <f>IF(P156&lt;$R$2,N156, +payroll!F156 * $R$2)</f>
        <v>1135.8418684714163</v>
      </c>
      <c r="T156" s="15">
        <f t="shared" si="14"/>
        <v>0</v>
      </c>
      <c r="V156" s="1">
        <f t="shared" si="11"/>
        <v>1</v>
      </c>
    </row>
    <row r="157" spans="1:22" outlineLevel="1">
      <c r="A157" s="1" t="s">
        <v>230</v>
      </c>
      <c r="B157" s="1" t="s">
        <v>231</v>
      </c>
      <c r="C157" s="9">
        <v>0</v>
      </c>
      <c r="D157" s="9">
        <v>2436.67</v>
      </c>
      <c r="E157" s="9">
        <v>460.5</v>
      </c>
      <c r="F157" s="8"/>
      <c r="G157" s="8">
        <f t="shared" si="15"/>
        <v>965.72333333333336</v>
      </c>
      <c r="H157" s="12">
        <v>1</v>
      </c>
      <c r="J157" s="8">
        <f t="shared" si="12"/>
        <v>965.72333333333336</v>
      </c>
      <c r="L157" s="13">
        <f t="shared" si="13"/>
        <v>2.519904502496716E-5</v>
      </c>
      <c r="N157" s="8">
        <f>+L157*(assessment!$J$273*assessment!$F$3)</f>
        <v>901.16413065891857</v>
      </c>
      <c r="P157" s="14">
        <f>+N157/payroll!F157</f>
        <v>1.4180913182391616E-3</v>
      </c>
      <c r="R157" s="8">
        <f>IF(P157&lt;$R$2,N157, +payroll!F157 * $R$2)</f>
        <v>901.16413065891857</v>
      </c>
      <c r="T157" s="15">
        <f t="shared" si="14"/>
        <v>0</v>
      </c>
      <c r="V157" s="1">
        <f t="shared" si="11"/>
        <v>1</v>
      </c>
    </row>
    <row r="158" spans="1:22" outlineLevel="1">
      <c r="A158" s="1" t="s">
        <v>574</v>
      </c>
      <c r="B158" s="1" t="s">
        <v>575</v>
      </c>
      <c r="C158" s="9">
        <v>0</v>
      </c>
      <c r="D158" s="9">
        <v>0</v>
      </c>
      <c r="E158" s="9">
        <v>0</v>
      </c>
      <c r="F158" s="8"/>
      <c r="G158" s="8">
        <f t="shared" si="15"/>
        <v>0</v>
      </c>
      <c r="H158" s="12">
        <v>1</v>
      </c>
      <c r="J158" s="8">
        <f t="shared" si="12"/>
        <v>0</v>
      </c>
      <c r="L158" s="13">
        <f t="shared" si="13"/>
        <v>0</v>
      </c>
      <c r="N158" s="8">
        <f>+L158*(assessment!$J$273*assessment!$F$3)</f>
        <v>0</v>
      </c>
      <c r="P158" s="14">
        <f>+N158/payroll!F158</f>
        <v>0</v>
      </c>
      <c r="R158" s="8">
        <f>IF(P158&lt;$R$2,N158, +payroll!F158 * $R$2)</f>
        <v>0</v>
      </c>
      <c r="T158" s="15">
        <f t="shared" si="14"/>
        <v>0</v>
      </c>
    </row>
    <row r="159" spans="1:22" outlineLevel="1">
      <c r="A159" s="1" t="s">
        <v>232</v>
      </c>
      <c r="B159" s="1" t="s">
        <v>233</v>
      </c>
      <c r="C159" s="9">
        <v>0</v>
      </c>
      <c r="D159" s="9">
        <v>0</v>
      </c>
      <c r="E159" s="9">
        <v>0</v>
      </c>
      <c r="F159" s="8"/>
      <c r="G159" s="8">
        <f t="shared" si="15"/>
        <v>0</v>
      </c>
      <c r="H159" s="12">
        <v>1</v>
      </c>
      <c r="J159" s="8">
        <f t="shared" si="12"/>
        <v>0</v>
      </c>
      <c r="L159" s="13">
        <f t="shared" si="13"/>
        <v>0</v>
      </c>
      <c r="N159" s="8">
        <f>+L159*(assessment!$J$273*assessment!$F$3)</f>
        <v>0</v>
      </c>
      <c r="P159" s="14">
        <f>+N159/payroll!F159</f>
        <v>0</v>
      </c>
      <c r="R159" s="8">
        <f>IF(P159&lt;$R$2,N159, +payroll!F159 * $R$2)</f>
        <v>0</v>
      </c>
      <c r="T159" s="15">
        <f t="shared" si="14"/>
        <v>0</v>
      </c>
      <c r="V159" s="1" t="e">
        <f t="shared" si="11"/>
        <v>#DIV/0!</v>
      </c>
    </row>
    <row r="160" spans="1:22" outlineLevel="1">
      <c r="A160" s="1" t="s">
        <v>234</v>
      </c>
      <c r="B160" s="1" t="s">
        <v>235</v>
      </c>
      <c r="C160" s="9">
        <v>0</v>
      </c>
      <c r="D160" s="9">
        <v>0</v>
      </c>
      <c r="E160" s="9">
        <v>0</v>
      </c>
      <c r="F160" s="8"/>
      <c r="G160" s="8">
        <f t="shared" si="15"/>
        <v>0</v>
      </c>
      <c r="H160" s="12">
        <v>1</v>
      </c>
      <c r="J160" s="8">
        <f t="shared" si="12"/>
        <v>0</v>
      </c>
      <c r="L160" s="13">
        <f t="shared" si="13"/>
        <v>0</v>
      </c>
      <c r="N160" s="8">
        <f>+L160*(assessment!$J$273*assessment!$F$3)</f>
        <v>0</v>
      </c>
      <c r="P160" s="14">
        <f>+N160/payroll!F160</f>
        <v>0</v>
      </c>
      <c r="R160" s="8">
        <f>IF(P160&lt;$R$2,N160, +payroll!F160 * $R$2)</f>
        <v>0</v>
      </c>
      <c r="T160" s="15">
        <f t="shared" si="14"/>
        <v>0</v>
      </c>
      <c r="V160" s="1" t="e">
        <f t="shared" si="11"/>
        <v>#DIV/0!</v>
      </c>
    </row>
    <row r="161" spans="1:22" outlineLevel="1">
      <c r="A161" s="1" t="s">
        <v>236</v>
      </c>
      <c r="B161" s="1" t="s">
        <v>237</v>
      </c>
      <c r="C161" s="9">
        <v>0</v>
      </c>
      <c r="D161" s="9">
        <v>0</v>
      </c>
      <c r="E161" s="9">
        <v>197.1</v>
      </c>
      <c r="F161" s="8"/>
      <c r="G161" s="8">
        <f t="shared" si="15"/>
        <v>65.7</v>
      </c>
      <c r="H161" s="12">
        <v>1</v>
      </c>
      <c r="J161" s="8">
        <f t="shared" si="12"/>
        <v>65.7</v>
      </c>
      <c r="L161" s="13">
        <f t="shared" si="13"/>
        <v>1.7143390875996327E-6</v>
      </c>
      <c r="N161" s="8">
        <f>+L161*(assessment!$J$273*assessment!$F$3)</f>
        <v>61.307914327731154</v>
      </c>
      <c r="P161" s="14">
        <f>+N161/payroll!F161</f>
        <v>9.3730515780188249E-6</v>
      </c>
      <c r="R161" s="8">
        <f>IF(P161&lt;$R$2,N161, +payroll!F161 * $R$2)</f>
        <v>61.307914327731154</v>
      </c>
      <c r="T161" s="15">
        <f t="shared" si="14"/>
        <v>0</v>
      </c>
      <c r="V161" s="1">
        <f t="shared" si="11"/>
        <v>1</v>
      </c>
    </row>
    <row r="162" spans="1:22" outlineLevel="1">
      <c r="A162" s="1" t="s">
        <v>238</v>
      </c>
      <c r="B162" s="1" t="s">
        <v>239</v>
      </c>
      <c r="C162" s="9">
        <v>0</v>
      </c>
      <c r="D162" s="9">
        <v>0</v>
      </c>
      <c r="E162" s="9">
        <v>0</v>
      </c>
      <c r="F162" s="8"/>
      <c r="G162" s="8">
        <f t="shared" si="15"/>
        <v>0</v>
      </c>
      <c r="H162" s="12">
        <v>1</v>
      </c>
      <c r="J162" s="8">
        <f t="shared" si="12"/>
        <v>0</v>
      </c>
      <c r="L162" s="13">
        <f t="shared" si="13"/>
        <v>0</v>
      </c>
      <c r="N162" s="8">
        <f>+L162*(assessment!$J$273*assessment!$F$3)</f>
        <v>0</v>
      </c>
      <c r="P162" s="14">
        <f>+N162/payroll!F162</f>
        <v>0</v>
      </c>
      <c r="R162" s="8">
        <f>IF(P162&lt;$R$2,N162, +payroll!F162 * $R$2)</f>
        <v>0</v>
      </c>
      <c r="T162" s="15">
        <f t="shared" si="14"/>
        <v>0</v>
      </c>
      <c r="V162" s="1" t="e">
        <f t="shared" si="11"/>
        <v>#DIV/0!</v>
      </c>
    </row>
    <row r="163" spans="1:22" outlineLevel="1">
      <c r="A163" s="1" t="s">
        <v>240</v>
      </c>
      <c r="B163" s="1" t="s">
        <v>241</v>
      </c>
      <c r="C163" s="9">
        <v>0</v>
      </c>
      <c r="D163" s="9">
        <v>0</v>
      </c>
      <c r="E163" s="9">
        <v>0</v>
      </c>
      <c r="F163" s="8"/>
      <c r="G163" s="8">
        <f t="shared" si="15"/>
        <v>0</v>
      </c>
      <c r="H163" s="12">
        <v>1</v>
      </c>
      <c r="J163" s="8">
        <f t="shared" si="12"/>
        <v>0</v>
      </c>
      <c r="L163" s="13">
        <f t="shared" si="13"/>
        <v>0</v>
      </c>
      <c r="N163" s="8">
        <f>+L163*(assessment!$J$273*assessment!$F$3)</f>
        <v>0</v>
      </c>
      <c r="P163" s="14">
        <f>+N163/payroll!F163</f>
        <v>0</v>
      </c>
      <c r="R163" s="8">
        <f>IF(P163&lt;$R$2,N163, +payroll!F163 * $R$2)</f>
        <v>0</v>
      </c>
      <c r="T163" s="15">
        <f t="shared" si="14"/>
        <v>0</v>
      </c>
      <c r="V163" s="1" t="e">
        <f t="shared" si="11"/>
        <v>#DIV/0!</v>
      </c>
    </row>
    <row r="164" spans="1:22" outlineLevel="1">
      <c r="A164" s="1" t="s">
        <v>242</v>
      </c>
      <c r="B164" s="1" t="s">
        <v>243</v>
      </c>
      <c r="C164" s="9">
        <v>0</v>
      </c>
      <c r="D164" s="9">
        <v>0</v>
      </c>
      <c r="E164" s="9">
        <v>0</v>
      </c>
      <c r="F164" s="8"/>
      <c r="G164" s="8">
        <f t="shared" si="15"/>
        <v>0</v>
      </c>
      <c r="H164" s="12">
        <v>1</v>
      </c>
      <c r="J164" s="8">
        <f t="shared" si="12"/>
        <v>0</v>
      </c>
      <c r="L164" s="13">
        <f t="shared" si="13"/>
        <v>0</v>
      </c>
      <c r="N164" s="8">
        <f>+L164*(assessment!$J$273*assessment!$F$3)</f>
        <v>0</v>
      </c>
      <c r="P164" s="14">
        <f>+N164/payroll!F164</f>
        <v>0</v>
      </c>
      <c r="R164" s="8">
        <f>IF(P164&lt;$R$2,N164, +payroll!F164 * $R$2)</f>
        <v>0</v>
      </c>
      <c r="T164" s="15">
        <f t="shared" si="14"/>
        <v>0</v>
      </c>
      <c r="V164" s="1" t="e">
        <f t="shared" si="11"/>
        <v>#DIV/0!</v>
      </c>
    </row>
    <row r="165" spans="1:22" outlineLevel="1">
      <c r="A165" s="1" t="s">
        <v>483</v>
      </c>
      <c r="B165" s="1" t="s">
        <v>484</v>
      </c>
      <c r="C165" s="9">
        <v>0</v>
      </c>
      <c r="D165" s="9">
        <v>0</v>
      </c>
      <c r="E165" s="9">
        <v>0</v>
      </c>
      <c r="F165" s="8"/>
      <c r="G165" s="8">
        <f t="shared" si="15"/>
        <v>0</v>
      </c>
      <c r="H165" s="12">
        <v>1</v>
      </c>
      <c r="J165" s="8">
        <f t="shared" si="12"/>
        <v>0</v>
      </c>
      <c r="L165" s="13">
        <f t="shared" si="13"/>
        <v>0</v>
      </c>
      <c r="N165" s="8">
        <f>+L165*(assessment!$J$273*assessment!$F$3)</f>
        <v>0</v>
      </c>
      <c r="P165" s="14">
        <f>+N165/payroll!F165</f>
        <v>0</v>
      </c>
      <c r="R165" s="8">
        <f>IF(P165&lt;$R$2,N165, +payroll!F165 * $R$2)</f>
        <v>0</v>
      </c>
      <c r="T165" s="15">
        <f t="shared" si="14"/>
        <v>0</v>
      </c>
      <c r="V165" s="1" t="e">
        <f t="shared" si="11"/>
        <v>#DIV/0!</v>
      </c>
    </row>
    <row r="166" spans="1:22" outlineLevel="1">
      <c r="A166" s="1" t="s">
        <v>244</v>
      </c>
      <c r="B166" s="1" t="s">
        <v>245</v>
      </c>
      <c r="C166" s="9">
        <v>10953.02</v>
      </c>
      <c r="D166" s="9">
        <v>9727.84</v>
      </c>
      <c r="E166" s="9">
        <v>33303.54</v>
      </c>
      <c r="F166" s="8"/>
      <c r="G166" s="8">
        <f t="shared" si="15"/>
        <v>17994.8</v>
      </c>
      <c r="H166" s="12">
        <v>1</v>
      </c>
      <c r="J166" s="8">
        <f t="shared" si="12"/>
        <v>17994.8</v>
      </c>
      <c r="L166" s="13">
        <f t="shared" si="13"/>
        <v>4.6954625591381834E-4</v>
      </c>
      <c r="N166" s="8">
        <f>+L166*(assessment!$J$273*assessment!$F$3)</f>
        <v>16791.836480131755</v>
      </c>
      <c r="P166" s="14">
        <f>+N166/payroll!F166</f>
        <v>5.7424956553384413E-4</v>
      </c>
      <c r="R166" s="8">
        <f>IF(P166&lt;$R$2,N166, +payroll!F166 * $R$2)</f>
        <v>16791.836480131755</v>
      </c>
      <c r="T166" s="15">
        <f t="shared" si="14"/>
        <v>0</v>
      </c>
      <c r="V166" s="1">
        <f t="shared" si="11"/>
        <v>1</v>
      </c>
    </row>
    <row r="167" spans="1:22" outlineLevel="1">
      <c r="A167" s="1" t="s">
        <v>246</v>
      </c>
      <c r="B167" s="1" t="s">
        <v>247</v>
      </c>
      <c r="C167" s="9">
        <v>0</v>
      </c>
      <c r="D167" s="9">
        <v>0</v>
      </c>
      <c r="E167" s="9">
        <v>0</v>
      </c>
      <c r="F167" s="8"/>
      <c r="G167" s="8">
        <f t="shared" si="15"/>
        <v>0</v>
      </c>
      <c r="H167" s="12">
        <v>1</v>
      </c>
      <c r="J167" s="8">
        <f t="shared" si="12"/>
        <v>0</v>
      </c>
      <c r="L167" s="13">
        <f t="shared" si="13"/>
        <v>0</v>
      </c>
      <c r="N167" s="8">
        <f>+L167*(assessment!$J$273*assessment!$F$3)</f>
        <v>0</v>
      </c>
      <c r="P167" s="14">
        <f>+N167/payroll!F167</f>
        <v>0</v>
      </c>
      <c r="R167" s="8">
        <f>IF(P167&lt;$R$2,N167, +payroll!F167 * $R$2)</f>
        <v>0</v>
      </c>
      <c r="T167" s="15">
        <f t="shared" si="14"/>
        <v>0</v>
      </c>
      <c r="V167" s="1" t="e">
        <f t="shared" si="11"/>
        <v>#DIV/0!</v>
      </c>
    </row>
    <row r="168" spans="1:22" outlineLevel="1">
      <c r="A168" s="1" t="s">
        <v>248</v>
      </c>
      <c r="B168" s="1" t="s">
        <v>249</v>
      </c>
      <c r="C168" s="9">
        <v>0</v>
      </c>
      <c r="D168" s="9">
        <v>0</v>
      </c>
      <c r="E168" s="9">
        <v>0</v>
      </c>
      <c r="F168" s="8"/>
      <c r="G168" s="8">
        <f t="shared" si="15"/>
        <v>0</v>
      </c>
      <c r="H168" s="12">
        <v>1</v>
      </c>
      <c r="J168" s="8">
        <f t="shared" si="12"/>
        <v>0</v>
      </c>
      <c r="L168" s="13">
        <f t="shared" si="13"/>
        <v>0</v>
      </c>
      <c r="N168" s="8">
        <f>+L168*(assessment!$J$273*assessment!$F$3)</f>
        <v>0</v>
      </c>
      <c r="P168" s="14">
        <f>+N168/payroll!F168</f>
        <v>0</v>
      </c>
      <c r="R168" s="8">
        <f>IF(P168&lt;$R$2,N168, +payroll!F168 * $R$2)</f>
        <v>0</v>
      </c>
      <c r="T168" s="15">
        <f t="shared" si="14"/>
        <v>0</v>
      </c>
      <c r="V168" s="1" t="e">
        <f t="shared" si="11"/>
        <v>#DIV/0!</v>
      </c>
    </row>
    <row r="169" spans="1:22" outlineLevel="1">
      <c r="A169" s="1" t="s">
        <v>250</v>
      </c>
      <c r="B169" s="1" t="s">
        <v>251</v>
      </c>
      <c r="C169" s="9">
        <v>1336.5</v>
      </c>
      <c r="D169" s="9">
        <v>0</v>
      </c>
      <c r="E169" s="9">
        <v>188.55</v>
      </c>
      <c r="F169" s="8"/>
      <c r="G169" s="8">
        <f t="shared" si="15"/>
        <v>508.34999999999997</v>
      </c>
      <c r="H169" s="12">
        <v>1</v>
      </c>
      <c r="J169" s="8">
        <f t="shared" si="12"/>
        <v>508.34999999999997</v>
      </c>
      <c r="L169" s="13">
        <f t="shared" si="13"/>
        <v>1.3264600839897613E-5</v>
      </c>
      <c r="N169" s="8">
        <f>+L169*(assessment!$J$273*assessment!$F$3)</f>
        <v>474.36648780064121</v>
      </c>
      <c r="P169" s="14">
        <f>+N169/payroll!F169</f>
        <v>7.6855059068133287E-5</v>
      </c>
      <c r="R169" s="8">
        <f>IF(P169&lt;$R$2,N169, +payroll!F169 * $R$2)</f>
        <v>474.36648780064121</v>
      </c>
      <c r="T169" s="15">
        <f t="shared" si="14"/>
        <v>0</v>
      </c>
      <c r="V169" s="1">
        <f t="shared" si="11"/>
        <v>1</v>
      </c>
    </row>
    <row r="170" spans="1:22" outlineLevel="1">
      <c r="A170" s="1" t="s">
        <v>252</v>
      </c>
      <c r="B170" s="1" t="s">
        <v>253</v>
      </c>
      <c r="C170" s="9">
        <v>0</v>
      </c>
      <c r="D170" s="9">
        <v>0</v>
      </c>
      <c r="E170" s="9">
        <v>0</v>
      </c>
      <c r="F170" s="8"/>
      <c r="G170" s="8">
        <f t="shared" si="15"/>
        <v>0</v>
      </c>
      <c r="H170" s="12">
        <v>1</v>
      </c>
      <c r="J170" s="8">
        <f t="shared" si="12"/>
        <v>0</v>
      </c>
      <c r="L170" s="13">
        <f t="shared" si="13"/>
        <v>0</v>
      </c>
      <c r="N170" s="8">
        <f>+L170*(assessment!$J$273*assessment!$F$3)</f>
        <v>0</v>
      </c>
      <c r="P170" s="14">
        <f>+N170/payroll!F170</f>
        <v>0</v>
      </c>
      <c r="R170" s="8">
        <f>IF(P170&lt;$R$2,N170, +payroll!F170 * $R$2)</f>
        <v>0</v>
      </c>
      <c r="T170" s="15">
        <f t="shared" si="14"/>
        <v>0</v>
      </c>
      <c r="V170" s="1" t="e">
        <f t="shared" si="11"/>
        <v>#DIV/0!</v>
      </c>
    </row>
    <row r="171" spans="1:22" outlineLevel="1">
      <c r="A171" s="1" t="s">
        <v>254</v>
      </c>
      <c r="B171" s="1" t="s">
        <v>255</v>
      </c>
      <c r="C171" s="9">
        <v>0</v>
      </c>
      <c r="D171" s="9">
        <v>0</v>
      </c>
      <c r="E171" s="9">
        <v>0</v>
      </c>
      <c r="F171" s="8"/>
      <c r="G171" s="8">
        <f t="shared" si="15"/>
        <v>0</v>
      </c>
      <c r="H171" s="12">
        <v>1</v>
      </c>
      <c r="J171" s="8">
        <f t="shared" si="12"/>
        <v>0</v>
      </c>
      <c r="L171" s="13">
        <f t="shared" si="13"/>
        <v>0</v>
      </c>
      <c r="N171" s="8">
        <f>+L171*(assessment!$J$273*assessment!$F$3)</f>
        <v>0</v>
      </c>
      <c r="P171" s="14">
        <f>+N171/payroll!F171</f>
        <v>0</v>
      </c>
      <c r="R171" s="8">
        <f>IF(P171&lt;$R$2,N171, +payroll!F171 * $R$2)</f>
        <v>0</v>
      </c>
      <c r="T171" s="15">
        <f t="shared" si="14"/>
        <v>0</v>
      </c>
      <c r="V171" s="1" t="e">
        <f t="shared" si="11"/>
        <v>#DIV/0!</v>
      </c>
    </row>
    <row r="172" spans="1:22" outlineLevel="1">
      <c r="A172" s="1" t="s">
        <v>256</v>
      </c>
      <c r="B172" s="1" t="s">
        <v>257</v>
      </c>
      <c r="C172" s="9">
        <v>1677.17</v>
      </c>
      <c r="D172" s="9">
        <v>0</v>
      </c>
      <c r="E172" s="9">
        <v>0</v>
      </c>
      <c r="F172" s="8"/>
      <c r="G172" s="8">
        <f t="shared" si="15"/>
        <v>559.05666666666673</v>
      </c>
      <c r="H172" s="12">
        <v>1</v>
      </c>
      <c r="J172" s="8">
        <f t="shared" si="12"/>
        <v>559.05666666666673</v>
      </c>
      <c r="L172" s="13">
        <f t="shared" si="13"/>
        <v>1.4587712265598558E-5</v>
      </c>
      <c r="N172" s="8">
        <f>+L172*(assessment!$J$273*assessment!$F$3)</f>
        <v>521.68338241015147</v>
      </c>
      <c r="P172" s="14">
        <f>+N172/payroll!F172</f>
        <v>9.953491066735164E-5</v>
      </c>
      <c r="R172" s="8">
        <f>IF(P172&lt;$R$2,N172, +payroll!F172 * $R$2)</f>
        <v>521.68338241015147</v>
      </c>
      <c r="T172" s="15">
        <f t="shared" si="14"/>
        <v>0</v>
      </c>
      <c r="V172" s="1">
        <f t="shared" si="11"/>
        <v>1</v>
      </c>
    </row>
    <row r="173" spans="1:22" outlineLevel="1">
      <c r="A173" s="1" t="s">
        <v>258</v>
      </c>
      <c r="B173" s="1" t="s">
        <v>259</v>
      </c>
      <c r="C173" s="9">
        <v>611.24</v>
      </c>
      <c r="D173" s="9">
        <v>8304.6299999999992</v>
      </c>
      <c r="E173" s="9">
        <v>157.76</v>
      </c>
      <c r="F173" s="8"/>
      <c r="G173" s="8">
        <f t="shared" si="15"/>
        <v>3024.5433333333331</v>
      </c>
      <c r="H173" s="12">
        <v>1</v>
      </c>
      <c r="J173" s="8">
        <f t="shared" si="12"/>
        <v>3024.5433333333331</v>
      </c>
      <c r="L173" s="13">
        <f t="shared" si="13"/>
        <v>7.892074366015552E-5</v>
      </c>
      <c r="N173" s="8">
        <f>+L173*(assessment!$J$273*assessment!$F$3)</f>
        <v>2822.3507391249677</v>
      </c>
      <c r="P173" s="14">
        <f>+N173/payroll!F173</f>
        <v>5.4903048848363347E-4</v>
      </c>
      <c r="R173" s="8">
        <f>IF(P173&lt;$R$2,N173, +payroll!F173 * $R$2)</f>
        <v>2822.3507391249677</v>
      </c>
      <c r="T173" s="15">
        <f t="shared" si="14"/>
        <v>0</v>
      </c>
      <c r="V173" s="1">
        <f t="shared" si="11"/>
        <v>1</v>
      </c>
    </row>
    <row r="174" spans="1:22" outlineLevel="1">
      <c r="A174" s="1" t="s">
        <v>260</v>
      </c>
      <c r="B174" s="1" t="s">
        <v>261</v>
      </c>
      <c r="C174" s="9">
        <v>0</v>
      </c>
      <c r="D174" s="9">
        <v>0</v>
      </c>
      <c r="E174" s="9">
        <v>0</v>
      </c>
      <c r="F174" s="8"/>
      <c r="G174" s="8">
        <f t="shared" si="15"/>
        <v>0</v>
      </c>
      <c r="H174" s="12">
        <v>1</v>
      </c>
      <c r="J174" s="8">
        <f t="shared" si="12"/>
        <v>0</v>
      </c>
      <c r="L174" s="13">
        <f t="shared" si="13"/>
        <v>0</v>
      </c>
      <c r="N174" s="8">
        <f>+L174*(assessment!$J$273*assessment!$F$3)</f>
        <v>0</v>
      </c>
      <c r="P174" s="14">
        <f>+N174/payroll!F174</f>
        <v>0</v>
      </c>
      <c r="R174" s="8">
        <f>IF(P174&lt;$R$2,N174, +payroll!F174 * $R$2)</f>
        <v>0</v>
      </c>
      <c r="T174" s="15">
        <f t="shared" si="14"/>
        <v>0</v>
      </c>
      <c r="V174" s="1" t="e">
        <f t="shared" si="11"/>
        <v>#DIV/0!</v>
      </c>
    </row>
    <row r="175" spans="1:22" outlineLevel="1">
      <c r="A175" s="1" t="s">
        <v>262</v>
      </c>
      <c r="B175" s="1" t="s">
        <v>263</v>
      </c>
      <c r="C175" s="9">
        <v>0</v>
      </c>
      <c r="D175" s="9">
        <v>0</v>
      </c>
      <c r="E175" s="9">
        <v>0</v>
      </c>
      <c r="F175" s="8"/>
      <c r="G175" s="8">
        <f t="shared" si="15"/>
        <v>0</v>
      </c>
      <c r="H175" s="12">
        <v>1</v>
      </c>
      <c r="J175" s="8">
        <f t="shared" si="12"/>
        <v>0</v>
      </c>
      <c r="L175" s="13">
        <f t="shared" si="13"/>
        <v>0</v>
      </c>
      <c r="N175" s="8">
        <f>+L175*(assessment!$J$273*assessment!$F$3)</f>
        <v>0</v>
      </c>
      <c r="P175" s="14">
        <f>+N175/payroll!F175</f>
        <v>0</v>
      </c>
      <c r="R175" s="8">
        <f>IF(P175&lt;$R$2,N175, +payroll!F175 * $R$2)</f>
        <v>0</v>
      </c>
      <c r="T175" s="15">
        <f t="shared" si="14"/>
        <v>0</v>
      </c>
      <c r="V175" s="1" t="e">
        <f t="shared" si="11"/>
        <v>#DIV/0!</v>
      </c>
    </row>
    <row r="176" spans="1:22" outlineLevel="1">
      <c r="A176" s="1" t="s">
        <v>264</v>
      </c>
      <c r="B176" s="1" t="s">
        <v>265</v>
      </c>
      <c r="C176" s="9">
        <v>0</v>
      </c>
      <c r="D176" s="9">
        <v>0</v>
      </c>
      <c r="E176" s="9">
        <v>0</v>
      </c>
      <c r="F176" s="8"/>
      <c r="G176" s="8">
        <f t="shared" si="15"/>
        <v>0</v>
      </c>
      <c r="H176" s="12">
        <v>1</v>
      </c>
      <c r="J176" s="8">
        <f t="shared" si="12"/>
        <v>0</v>
      </c>
      <c r="L176" s="13">
        <f t="shared" si="13"/>
        <v>0</v>
      </c>
      <c r="N176" s="8">
        <f>+L176*(assessment!$J$273*assessment!$F$3)</f>
        <v>0</v>
      </c>
      <c r="P176" s="14">
        <f>+N176/payroll!F176</f>
        <v>0</v>
      </c>
      <c r="R176" s="8">
        <f>IF(P176&lt;$R$2,N176, +payroll!F176 * $R$2)</f>
        <v>0</v>
      </c>
      <c r="T176" s="15">
        <f t="shared" si="14"/>
        <v>0</v>
      </c>
      <c r="V176" s="1" t="e">
        <f t="shared" si="11"/>
        <v>#DIV/0!</v>
      </c>
    </row>
    <row r="177" spans="1:22" outlineLevel="1">
      <c r="A177" s="1" t="s">
        <v>266</v>
      </c>
      <c r="B177" s="1" t="s">
        <v>267</v>
      </c>
      <c r="C177" s="9">
        <v>0</v>
      </c>
      <c r="D177" s="9">
        <v>0</v>
      </c>
      <c r="E177" s="9">
        <v>0</v>
      </c>
      <c r="F177" s="8"/>
      <c r="G177" s="8">
        <f t="shared" si="15"/>
        <v>0</v>
      </c>
      <c r="H177" s="12">
        <v>1</v>
      </c>
      <c r="J177" s="8">
        <f t="shared" si="12"/>
        <v>0</v>
      </c>
      <c r="L177" s="13">
        <f t="shared" si="13"/>
        <v>0</v>
      </c>
      <c r="N177" s="8">
        <f>+L177*(assessment!$J$273*assessment!$F$3)</f>
        <v>0</v>
      </c>
      <c r="P177" s="14">
        <f>+N177/payroll!F177</f>
        <v>0</v>
      </c>
      <c r="R177" s="8">
        <f>IF(P177&lt;$R$2,N177, +payroll!F177 * $R$2)</f>
        <v>0</v>
      </c>
      <c r="T177" s="15">
        <f t="shared" si="14"/>
        <v>0</v>
      </c>
      <c r="V177" s="1" t="e">
        <f t="shared" si="11"/>
        <v>#DIV/0!</v>
      </c>
    </row>
    <row r="178" spans="1:22" outlineLevel="1">
      <c r="A178" s="1" t="s">
        <v>268</v>
      </c>
      <c r="B178" s="1" t="s">
        <v>269</v>
      </c>
      <c r="C178" s="9">
        <v>0</v>
      </c>
      <c r="D178" s="9">
        <v>0</v>
      </c>
      <c r="E178" s="9">
        <v>0</v>
      </c>
      <c r="F178" s="8"/>
      <c r="G178" s="8">
        <f t="shared" si="15"/>
        <v>0</v>
      </c>
      <c r="H178" s="12">
        <v>1</v>
      </c>
      <c r="J178" s="8">
        <f t="shared" si="12"/>
        <v>0</v>
      </c>
      <c r="L178" s="13">
        <f t="shared" si="13"/>
        <v>0</v>
      </c>
      <c r="N178" s="8">
        <f>+L178*(assessment!$J$273*assessment!$F$3)</f>
        <v>0</v>
      </c>
      <c r="P178" s="14">
        <f>+N178/payroll!F178</f>
        <v>0</v>
      </c>
      <c r="R178" s="8">
        <f>IF(P178&lt;$R$2,N178, +payroll!F178 * $R$2)</f>
        <v>0</v>
      </c>
      <c r="T178" s="15">
        <f t="shared" si="14"/>
        <v>0</v>
      </c>
      <c r="V178" s="1" t="e">
        <f t="shared" si="11"/>
        <v>#DIV/0!</v>
      </c>
    </row>
    <row r="179" spans="1:22" outlineLevel="1">
      <c r="A179" s="1" t="s">
        <v>270</v>
      </c>
      <c r="B179" s="1" t="s">
        <v>271</v>
      </c>
      <c r="C179" s="9">
        <v>948.1</v>
      </c>
      <c r="D179" s="9">
        <v>3809.51</v>
      </c>
      <c r="E179" s="9">
        <v>3031.19</v>
      </c>
      <c r="F179" s="8"/>
      <c r="G179" s="8">
        <f t="shared" si="15"/>
        <v>2596.2666666666669</v>
      </c>
      <c r="H179" s="12">
        <v>1</v>
      </c>
      <c r="J179" s="8">
        <f t="shared" si="12"/>
        <v>2596.2666666666669</v>
      </c>
      <c r="L179" s="13">
        <f t="shared" si="13"/>
        <v>6.7745531636205066E-5</v>
      </c>
      <c r="N179" s="8">
        <f>+L179*(assessment!$J$273*assessment!$F$3)</f>
        <v>2422.7046327540961</v>
      </c>
      <c r="P179" s="14">
        <f>+N179/payroll!F179</f>
        <v>5.8925847834225746E-4</v>
      </c>
      <c r="R179" s="8">
        <f>IF(P179&lt;$R$2,N179, +payroll!F179 * $R$2)</f>
        <v>2422.7046327540961</v>
      </c>
      <c r="T179" s="15">
        <f t="shared" si="14"/>
        <v>0</v>
      </c>
      <c r="V179" s="1">
        <f t="shared" si="11"/>
        <v>1</v>
      </c>
    </row>
    <row r="180" spans="1:22" outlineLevel="1">
      <c r="A180" s="1" t="s">
        <v>272</v>
      </c>
      <c r="B180" s="1" t="s">
        <v>273</v>
      </c>
      <c r="C180" s="9">
        <v>180</v>
      </c>
      <c r="D180" s="9">
        <v>0</v>
      </c>
      <c r="E180" s="9">
        <v>827.16</v>
      </c>
      <c r="F180" s="8"/>
      <c r="G180" s="8">
        <f t="shared" si="15"/>
        <v>335.71999999999997</v>
      </c>
      <c r="H180" s="12">
        <v>1</v>
      </c>
      <c r="J180" s="8">
        <f t="shared" si="12"/>
        <v>335.71999999999997</v>
      </c>
      <c r="L180" s="13">
        <f t="shared" si="13"/>
        <v>8.7600900835456399E-6</v>
      </c>
      <c r="N180" s="8">
        <f>+L180*(assessment!$J$273*assessment!$F$3)</f>
        <v>313.27691016903952</v>
      </c>
      <c r="P180" s="14">
        <f>+N180/payroll!F180</f>
        <v>9.8951961584516204E-5</v>
      </c>
      <c r="R180" s="8">
        <f>IF(P180&lt;$R$2,N180, +payroll!F180 * $R$2)</f>
        <v>313.27691016903952</v>
      </c>
      <c r="T180" s="15">
        <f t="shared" si="14"/>
        <v>0</v>
      </c>
      <c r="V180" s="1">
        <f t="shared" si="11"/>
        <v>1</v>
      </c>
    </row>
    <row r="181" spans="1:22" outlineLevel="1">
      <c r="A181" s="1" t="s">
        <v>274</v>
      </c>
      <c r="B181" s="1" t="s">
        <v>275</v>
      </c>
      <c r="C181" s="9">
        <v>0</v>
      </c>
      <c r="D181" s="9">
        <v>0</v>
      </c>
      <c r="E181" s="9">
        <v>0</v>
      </c>
      <c r="F181" s="8"/>
      <c r="G181" s="8">
        <f t="shared" si="15"/>
        <v>0</v>
      </c>
      <c r="H181" s="12">
        <v>1</v>
      </c>
      <c r="J181" s="8">
        <f t="shared" si="12"/>
        <v>0</v>
      </c>
      <c r="L181" s="13">
        <f t="shared" si="13"/>
        <v>0</v>
      </c>
      <c r="N181" s="8">
        <f>+L181*(assessment!$J$273*assessment!$F$3)</f>
        <v>0</v>
      </c>
      <c r="P181" s="14">
        <f>+N181/payroll!F181</f>
        <v>0</v>
      </c>
      <c r="R181" s="8">
        <f>IF(P181&lt;$R$2,N181, +payroll!F181 * $R$2)</f>
        <v>0</v>
      </c>
      <c r="T181" s="15">
        <f t="shared" si="14"/>
        <v>0</v>
      </c>
      <c r="V181" s="1" t="e">
        <f t="shared" si="11"/>
        <v>#DIV/0!</v>
      </c>
    </row>
    <row r="182" spans="1:22" outlineLevel="1">
      <c r="A182" s="1" t="s">
        <v>276</v>
      </c>
      <c r="B182" s="1" t="s">
        <v>277</v>
      </c>
      <c r="C182" s="9">
        <v>0</v>
      </c>
      <c r="D182" s="9">
        <v>0</v>
      </c>
      <c r="E182" s="9">
        <v>0</v>
      </c>
      <c r="F182" s="8"/>
      <c r="G182" s="8">
        <f t="shared" si="15"/>
        <v>0</v>
      </c>
      <c r="H182" s="12">
        <v>1</v>
      </c>
      <c r="J182" s="8">
        <f t="shared" si="12"/>
        <v>0</v>
      </c>
      <c r="L182" s="13">
        <f t="shared" si="13"/>
        <v>0</v>
      </c>
      <c r="N182" s="8">
        <f>+L182*(assessment!$J$273*assessment!$F$3)</f>
        <v>0</v>
      </c>
      <c r="P182" s="14">
        <f>+N182/payroll!F182</f>
        <v>0</v>
      </c>
      <c r="R182" s="8">
        <f>IF(P182&lt;$R$2,N182, +payroll!F182 * $R$2)</f>
        <v>0</v>
      </c>
      <c r="T182" s="15">
        <f t="shared" si="14"/>
        <v>0</v>
      </c>
      <c r="V182" s="1" t="e">
        <f t="shared" si="11"/>
        <v>#DIV/0!</v>
      </c>
    </row>
    <row r="183" spans="1:22" outlineLevel="1">
      <c r="A183" s="1" t="s">
        <v>278</v>
      </c>
      <c r="B183" s="1" t="s">
        <v>279</v>
      </c>
      <c r="C183" s="9">
        <v>8132.27</v>
      </c>
      <c r="D183" s="9">
        <v>2025.35</v>
      </c>
      <c r="E183" s="9">
        <v>14219.54</v>
      </c>
      <c r="F183" s="8"/>
      <c r="G183" s="8">
        <f t="shared" si="15"/>
        <v>8125.7200000000012</v>
      </c>
      <c r="H183" s="12">
        <v>1</v>
      </c>
      <c r="J183" s="8">
        <f t="shared" si="12"/>
        <v>8125.7200000000012</v>
      </c>
      <c r="L183" s="13">
        <f t="shared" si="13"/>
        <v>2.1202799712161474E-4</v>
      </c>
      <c r="N183" s="8">
        <f>+L183*(assessment!$J$273*assessment!$F$3)</f>
        <v>7582.5105876884572</v>
      </c>
      <c r="P183" s="14">
        <f>+N183/payroll!F183</f>
        <v>5.0762149317002117E-3</v>
      </c>
      <c r="R183" s="8">
        <f>IF(P183&lt;$R$2,N183, +payroll!F183 * $R$2)</f>
        <v>7582.5105876884572</v>
      </c>
      <c r="T183" s="15">
        <f t="shared" si="14"/>
        <v>0</v>
      </c>
      <c r="V183" s="1">
        <f t="shared" si="11"/>
        <v>1</v>
      </c>
    </row>
    <row r="184" spans="1:22" outlineLevel="1">
      <c r="A184" s="1" t="s">
        <v>280</v>
      </c>
      <c r="B184" s="1" t="s">
        <v>281</v>
      </c>
      <c r="C184" s="9">
        <v>0</v>
      </c>
      <c r="D184" s="9">
        <v>188.55</v>
      </c>
      <c r="E184" s="9">
        <v>0</v>
      </c>
      <c r="F184" s="8"/>
      <c r="G184" s="8">
        <f t="shared" si="15"/>
        <v>62.85</v>
      </c>
      <c r="H184" s="12">
        <v>1</v>
      </c>
      <c r="J184" s="8">
        <f t="shared" si="12"/>
        <v>62.85</v>
      </c>
      <c r="L184" s="13">
        <f t="shared" si="13"/>
        <v>1.6399727801466804E-6</v>
      </c>
      <c r="N184" s="8">
        <f>+L184*(assessment!$J$273*assessment!$F$3)</f>
        <v>58.64843859205331</v>
      </c>
      <c r="P184" s="14">
        <f>+N184/payroll!F184</f>
        <v>3.8363631361092569E-5</v>
      </c>
      <c r="R184" s="8">
        <f>IF(P184&lt;$R$2,N184, +payroll!F184 * $R$2)</f>
        <v>58.64843859205331</v>
      </c>
      <c r="T184" s="15">
        <f t="shared" si="14"/>
        <v>0</v>
      </c>
      <c r="V184" s="1">
        <f t="shared" si="11"/>
        <v>1</v>
      </c>
    </row>
    <row r="185" spans="1:22" outlineLevel="1">
      <c r="A185" s="1" t="s">
        <v>282</v>
      </c>
      <c r="B185" s="1" t="s">
        <v>283</v>
      </c>
      <c r="C185" s="9">
        <v>0</v>
      </c>
      <c r="D185" s="9">
        <v>0</v>
      </c>
      <c r="E185" s="9">
        <v>0</v>
      </c>
      <c r="F185" s="8"/>
      <c r="G185" s="8">
        <f t="shared" si="15"/>
        <v>0</v>
      </c>
      <c r="H185" s="12">
        <v>1</v>
      </c>
      <c r="J185" s="8">
        <f t="shared" si="12"/>
        <v>0</v>
      </c>
      <c r="L185" s="13">
        <f t="shared" si="13"/>
        <v>0</v>
      </c>
      <c r="N185" s="8">
        <f>+L185*(assessment!$J$273*assessment!$F$3)</f>
        <v>0</v>
      </c>
      <c r="P185" s="14">
        <f>+N185/payroll!F185</f>
        <v>0</v>
      </c>
      <c r="R185" s="8">
        <f>IF(P185&lt;$R$2,N185, +payroll!F185 * $R$2)</f>
        <v>0</v>
      </c>
      <c r="T185" s="15">
        <f t="shared" si="14"/>
        <v>0</v>
      </c>
      <c r="V185" s="1" t="e">
        <f t="shared" si="11"/>
        <v>#DIV/0!</v>
      </c>
    </row>
    <row r="186" spans="1:22" outlineLevel="1">
      <c r="A186" s="1" t="s">
        <v>284</v>
      </c>
      <c r="B186" s="1" t="s">
        <v>285</v>
      </c>
      <c r="C186" s="9">
        <v>0</v>
      </c>
      <c r="D186" s="9">
        <v>0</v>
      </c>
      <c r="E186" s="9">
        <v>0</v>
      </c>
      <c r="F186" s="8"/>
      <c r="G186" s="8">
        <f t="shared" si="15"/>
        <v>0</v>
      </c>
      <c r="H186" s="12">
        <v>1</v>
      </c>
      <c r="J186" s="8">
        <f t="shared" si="12"/>
        <v>0</v>
      </c>
      <c r="L186" s="13">
        <f t="shared" si="13"/>
        <v>0</v>
      </c>
      <c r="N186" s="8">
        <f>+L186*(assessment!$J$273*assessment!$F$3)</f>
        <v>0</v>
      </c>
      <c r="P186" s="14">
        <f>+N186/payroll!F186</f>
        <v>0</v>
      </c>
      <c r="R186" s="8">
        <f>IF(P186&lt;$R$2,N186, +payroll!F186 * $R$2)</f>
        <v>0</v>
      </c>
      <c r="T186" s="15">
        <f t="shared" si="14"/>
        <v>0</v>
      </c>
      <c r="V186" s="1" t="e">
        <f t="shared" si="11"/>
        <v>#DIV/0!</v>
      </c>
    </row>
    <row r="187" spans="1:22" outlineLevel="1">
      <c r="A187" s="1" t="s">
        <v>286</v>
      </c>
      <c r="B187" s="1" t="s">
        <v>287</v>
      </c>
      <c r="C187" s="9">
        <v>4440.01</v>
      </c>
      <c r="D187" s="9">
        <v>11054.46</v>
      </c>
      <c r="E187" s="9">
        <v>1570.17</v>
      </c>
      <c r="F187" s="8"/>
      <c r="G187" s="8">
        <f t="shared" si="15"/>
        <v>5688.2133333333331</v>
      </c>
      <c r="H187" s="12">
        <v>1</v>
      </c>
      <c r="J187" s="8">
        <f t="shared" si="12"/>
        <v>5688.2133333333331</v>
      </c>
      <c r="L187" s="13">
        <f t="shared" si="13"/>
        <v>1.4842506021215724E-4</v>
      </c>
      <c r="N187" s="8">
        <f>+L187*(assessment!$J$273*assessment!$F$3)</f>
        <v>5307.9527506523291</v>
      </c>
      <c r="P187" s="14">
        <f>+N187/payroll!F187</f>
        <v>1.6425821660821417E-4</v>
      </c>
      <c r="R187" s="8">
        <f>IF(P187&lt;$R$2,N187, +payroll!F187 * $R$2)</f>
        <v>5307.9527506523291</v>
      </c>
      <c r="T187" s="15">
        <f t="shared" si="14"/>
        <v>0</v>
      </c>
      <c r="V187" s="1">
        <f t="shared" si="11"/>
        <v>1</v>
      </c>
    </row>
    <row r="188" spans="1:22" outlineLevel="1">
      <c r="A188" s="1" t="s">
        <v>288</v>
      </c>
      <c r="B188" s="1" t="s">
        <v>289</v>
      </c>
      <c r="C188" s="9">
        <v>0</v>
      </c>
      <c r="D188" s="9">
        <v>0</v>
      </c>
      <c r="E188" s="9">
        <v>0</v>
      </c>
      <c r="F188" s="8"/>
      <c r="G188" s="8">
        <f t="shared" si="15"/>
        <v>0</v>
      </c>
      <c r="H188" s="12">
        <v>1</v>
      </c>
      <c r="J188" s="8">
        <f t="shared" si="12"/>
        <v>0</v>
      </c>
      <c r="L188" s="13">
        <f t="shared" si="13"/>
        <v>0</v>
      </c>
      <c r="N188" s="8">
        <f>+L188*(assessment!$J$273*assessment!$F$3)</f>
        <v>0</v>
      </c>
      <c r="P188" s="14">
        <f>+N188/payroll!F188</f>
        <v>0</v>
      </c>
      <c r="R188" s="8">
        <f>IF(P188&lt;$R$2,N188, +payroll!F188 * $R$2)</f>
        <v>0</v>
      </c>
      <c r="T188" s="15">
        <f t="shared" si="14"/>
        <v>0</v>
      </c>
      <c r="V188" s="1" t="e">
        <f t="shared" si="11"/>
        <v>#DIV/0!</v>
      </c>
    </row>
    <row r="189" spans="1:22" outlineLevel="1">
      <c r="A189" s="1" t="s">
        <v>290</v>
      </c>
      <c r="B189" s="1" t="s">
        <v>291</v>
      </c>
      <c r="C189" s="9">
        <v>0</v>
      </c>
      <c r="D189" s="9">
        <v>0</v>
      </c>
      <c r="E189" s="9">
        <v>0</v>
      </c>
      <c r="F189" s="8"/>
      <c r="G189" s="8">
        <f t="shared" si="15"/>
        <v>0</v>
      </c>
      <c r="H189" s="12">
        <v>1</v>
      </c>
      <c r="J189" s="8">
        <f t="shared" si="12"/>
        <v>0</v>
      </c>
      <c r="L189" s="13">
        <f t="shared" si="13"/>
        <v>0</v>
      </c>
      <c r="N189" s="8">
        <f>+L189*(assessment!$J$273*assessment!$F$3)</f>
        <v>0</v>
      </c>
      <c r="P189" s="14">
        <f>+N189/payroll!F189</f>
        <v>0</v>
      </c>
      <c r="R189" s="8">
        <f>IF(P189&lt;$R$2,N189, +payroll!F189 * $R$2)</f>
        <v>0</v>
      </c>
      <c r="T189" s="15">
        <f t="shared" si="14"/>
        <v>0</v>
      </c>
      <c r="V189" s="1" t="e">
        <f t="shared" si="11"/>
        <v>#DIV/0!</v>
      </c>
    </row>
    <row r="190" spans="1:22" outlineLevel="1">
      <c r="A190" s="1" t="s">
        <v>292</v>
      </c>
      <c r="B190" s="1" t="s">
        <v>293</v>
      </c>
      <c r="C190" s="9">
        <v>0</v>
      </c>
      <c r="D190" s="9">
        <v>0</v>
      </c>
      <c r="E190" s="9">
        <v>0</v>
      </c>
      <c r="F190" s="8"/>
      <c r="G190" s="8">
        <f t="shared" si="15"/>
        <v>0</v>
      </c>
      <c r="H190" s="12">
        <v>1</v>
      </c>
      <c r="J190" s="8">
        <f t="shared" si="12"/>
        <v>0</v>
      </c>
      <c r="L190" s="13">
        <f t="shared" si="13"/>
        <v>0</v>
      </c>
      <c r="N190" s="8">
        <f>+L190*(assessment!$J$273*assessment!$F$3)</f>
        <v>0</v>
      </c>
      <c r="P190" s="14">
        <f>+N190/payroll!F190</f>
        <v>0</v>
      </c>
      <c r="R190" s="8">
        <f>IF(P190&lt;$R$2,N190, +payroll!F190 * $R$2)</f>
        <v>0</v>
      </c>
      <c r="T190" s="15">
        <f t="shared" si="14"/>
        <v>0</v>
      </c>
      <c r="V190" s="1" t="e">
        <f t="shared" si="11"/>
        <v>#DIV/0!</v>
      </c>
    </row>
    <row r="191" spans="1:22" outlineLevel="1">
      <c r="A191" s="1" t="s">
        <v>294</v>
      </c>
      <c r="B191" s="1" t="s">
        <v>295</v>
      </c>
      <c r="C191" s="9">
        <v>4369.1400000000003</v>
      </c>
      <c r="D191" s="9">
        <v>-3960.86</v>
      </c>
      <c r="E191" s="9">
        <v>0</v>
      </c>
      <c r="F191" s="8"/>
      <c r="G191" s="8">
        <f t="shared" si="15"/>
        <v>136.09333333333339</v>
      </c>
      <c r="H191" s="12">
        <v>1</v>
      </c>
      <c r="J191" s="8">
        <f t="shared" si="12"/>
        <v>136.09333333333339</v>
      </c>
      <c r="L191" s="13">
        <f t="shared" si="13"/>
        <v>3.5511433926188648E-6</v>
      </c>
      <c r="N191" s="8">
        <f>+L191*(assessment!$J$273*assessment!$F$3)</f>
        <v>126.99540975000549</v>
      </c>
      <c r="P191" s="14">
        <f>+N191/payroll!F191</f>
        <v>1.3000544936343309E-5</v>
      </c>
      <c r="R191" s="8">
        <f>IF(P191&lt;$R$2,N191, +payroll!F191 * $R$2)</f>
        <v>126.99540975000549</v>
      </c>
      <c r="T191" s="15">
        <f t="shared" si="14"/>
        <v>0</v>
      </c>
      <c r="V191" s="1">
        <f t="shared" si="11"/>
        <v>1</v>
      </c>
    </row>
    <row r="192" spans="1:22" outlineLevel="1">
      <c r="A192" s="1" t="s">
        <v>296</v>
      </c>
      <c r="B192" s="1" t="s">
        <v>297</v>
      </c>
      <c r="C192" s="9">
        <v>0</v>
      </c>
      <c r="D192" s="9">
        <v>0</v>
      </c>
      <c r="E192" s="9">
        <v>0</v>
      </c>
      <c r="F192" s="8"/>
      <c r="G192" s="8">
        <f t="shared" si="15"/>
        <v>0</v>
      </c>
      <c r="H192" s="12">
        <v>1</v>
      </c>
      <c r="J192" s="8">
        <f t="shared" si="12"/>
        <v>0</v>
      </c>
      <c r="L192" s="13">
        <f t="shared" si="13"/>
        <v>0</v>
      </c>
      <c r="N192" s="8">
        <f>+L192*(assessment!$J$273*assessment!$F$3)</f>
        <v>0</v>
      </c>
      <c r="P192" s="14">
        <f>+N192/payroll!F192</f>
        <v>0</v>
      </c>
      <c r="R192" s="8">
        <f>IF(P192&lt;$R$2,N192, +payroll!F192 * $R$2)</f>
        <v>0</v>
      </c>
      <c r="T192" s="15">
        <f t="shared" si="14"/>
        <v>0</v>
      </c>
      <c r="V192" s="1" t="e">
        <f t="shared" si="11"/>
        <v>#DIV/0!</v>
      </c>
    </row>
    <row r="193" spans="1:22" outlineLevel="1">
      <c r="A193" s="1" t="s">
        <v>298</v>
      </c>
      <c r="B193" s="1" t="s">
        <v>299</v>
      </c>
      <c r="C193" s="9">
        <v>0</v>
      </c>
      <c r="D193" s="9">
        <v>0</v>
      </c>
      <c r="E193" s="9">
        <v>0</v>
      </c>
      <c r="F193" s="8"/>
      <c r="G193" s="8">
        <f t="shared" si="15"/>
        <v>0</v>
      </c>
      <c r="H193" s="12">
        <v>1</v>
      </c>
      <c r="J193" s="8">
        <f t="shared" si="12"/>
        <v>0</v>
      </c>
      <c r="L193" s="13">
        <f t="shared" si="13"/>
        <v>0</v>
      </c>
      <c r="N193" s="8">
        <f>+L193*(assessment!$J$273*assessment!$F$3)</f>
        <v>0</v>
      </c>
      <c r="P193" s="14">
        <f>+N193/payroll!F193</f>
        <v>0</v>
      </c>
      <c r="R193" s="8">
        <f>IF(P193&lt;$R$2,N193, +payroll!F193 * $R$2)</f>
        <v>0</v>
      </c>
      <c r="T193" s="15">
        <f t="shared" si="14"/>
        <v>0</v>
      </c>
      <c r="V193" s="1" t="e">
        <f t="shared" si="11"/>
        <v>#DIV/0!</v>
      </c>
    </row>
    <row r="194" spans="1:22" outlineLevel="1">
      <c r="A194" s="1" t="s">
        <v>300</v>
      </c>
      <c r="B194" s="1" t="s">
        <v>301</v>
      </c>
      <c r="C194" s="9">
        <v>0</v>
      </c>
      <c r="D194" s="9">
        <v>0</v>
      </c>
      <c r="E194" s="9">
        <v>0</v>
      </c>
      <c r="F194" s="8"/>
      <c r="G194" s="8">
        <f t="shared" si="15"/>
        <v>0</v>
      </c>
      <c r="H194" s="12">
        <v>1</v>
      </c>
      <c r="J194" s="8">
        <f t="shared" si="12"/>
        <v>0</v>
      </c>
      <c r="L194" s="13">
        <f t="shared" si="13"/>
        <v>0</v>
      </c>
      <c r="N194" s="8">
        <f>+L194*(assessment!$J$273*assessment!$F$3)</f>
        <v>0</v>
      </c>
      <c r="P194" s="14">
        <f>+N194/payroll!F194</f>
        <v>0</v>
      </c>
      <c r="R194" s="8">
        <f>IF(P194&lt;$R$2,N194, +payroll!F194 * $R$2)</f>
        <v>0</v>
      </c>
      <c r="T194" s="15">
        <f t="shared" si="14"/>
        <v>0</v>
      </c>
      <c r="V194" s="1" t="e">
        <f t="shared" si="11"/>
        <v>#DIV/0!</v>
      </c>
    </row>
    <row r="195" spans="1:22" outlineLevel="1">
      <c r="A195" s="1" t="s">
        <v>302</v>
      </c>
      <c r="B195" s="1" t="s">
        <v>303</v>
      </c>
      <c r="C195" s="9">
        <v>0</v>
      </c>
      <c r="D195" s="9">
        <v>0</v>
      </c>
      <c r="E195" s="9">
        <v>0</v>
      </c>
      <c r="F195" s="8"/>
      <c r="G195" s="8">
        <f t="shared" si="15"/>
        <v>0</v>
      </c>
      <c r="H195" s="12">
        <v>1</v>
      </c>
      <c r="J195" s="8">
        <f t="shared" si="12"/>
        <v>0</v>
      </c>
      <c r="L195" s="13">
        <f t="shared" si="13"/>
        <v>0</v>
      </c>
      <c r="N195" s="8">
        <f>+L195*(assessment!$J$273*assessment!$F$3)</f>
        <v>0</v>
      </c>
      <c r="P195" s="14">
        <f>+N195/payroll!F195</f>
        <v>0</v>
      </c>
      <c r="R195" s="8">
        <f>IF(P195&lt;$R$2,N195, +payroll!F195 * $R$2)</f>
        <v>0</v>
      </c>
      <c r="T195" s="15">
        <f t="shared" si="14"/>
        <v>0</v>
      </c>
      <c r="V195" s="1" t="e">
        <f t="shared" si="11"/>
        <v>#DIV/0!</v>
      </c>
    </row>
    <row r="196" spans="1:22" outlineLevel="1">
      <c r="A196" s="1" t="s">
        <v>304</v>
      </c>
      <c r="B196" s="1" t="s">
        <v>305</v>
      </c>
      <c r="C196" s="9">
        <v>1129.3900000000001</v>
      </c>
      <c r="D196" s="9">
        <v>2596.36</v>
      </c>
      <c r="E196" s="9">
        <v>0</v>
      </c>
      <c r="F196" s="8"/>
      <c r="G196" s="8">
        <f t="shared" si="15"/>
        <v>1241.9166666666667</v>
      </c>
      <c r="H196" s="12">
        <v>1</v>
      </c>
      <c r="J196" s="8">
        <f t="shared" si="12"/>
        <v>1241.9166666666667</v>
      </c>
      <c r="L196" s="13">
        <f t="shared" si="13"/>
        <v>3.2405879531325882E-5</v>
      </c>
      <c r="N196" s="8">
        <f>+L196*(assessment!$J$273*assessment!$F$3)</f>
        <v>1158.8937686785607</v>
      </c>
      <c r="P196" s="14">
        <f>+N196/payroll!F196</f>
        <v>2.0658665557804186E-3</v>
      </c>
      <c r="R196" s="8">
        <f>IF(P196&lt;$R$2,N196, +payroll!F196 * $R$2)</f>
        <v>1158.8937686785607</v>
      </c>
      <c r="T196" s="15">
        <f t="shared" si="14"/>
        <v>0</v>
      </c>
      <c r="V196" s="1">
        <f t="shared" si="11"/>
        <v>1</v>
      </c>
    </row>
    <row r="197" spans="1:22" outlineLevel="1">
      <c r="A197" s="1" t="s">
        <v>306</v>
      </c>
      <c r="B197" s="1" t="s">
        <v>307</v>
      </c>
      <c r="C197" s="9">
        <v>0</v>
      </c>
      <c r="D197" s="9">
        <v>0</v>
      </c>
      <c r="E197" s="9">
        <v>0</v>
      </c>
      <c r="F197" s="8"/>
      <c r="G197" s="8">
        <f t="shared" si="15"/>
        <v>0</v>
      </c>
      <c r="H197" s="12">
        <v>1</v>
      </c>
      <c r="J197" s="8">
        <f t="shared" si="12"/>
        <v>0</v>
      </c>
      <c r="L197" s="13">
        <f t="shared" si="13"/>
        <v>0</v>
      </c>
      <c r="N197" s="8">
        <f>+L197*(assessment!$J$273*assessment!$F$3)</f>
        <v>0</v>
      </c>
      <c r="P197" s="14">
        <f>+N197/payroll!F197</f>
        <v>0</v>
      </c>
      <c r="R197" s="8">
        <f>IF(P197&lt;$R$2,N197, +payroll!F197 * $R$2)</f>
        <v>0</v>
      </c>
      <c r="T197" s="15">
        <f t="shared" si="14"/>
        <v>0</v>
      </c>
      <c r="V197" s="1" t="e">
        <f t="shared" si="11"/>
        <v>#DIV/0!</v>
      </c>
    </row>
    <row r="198" spans="1:22" outlineLevel="1">
      <c r="A198" s="1" t="s">
        <v>308</v>
      </c>
      <c r="B198" s="1" t="s">
        <v>309</v>
      </c>
      <c r="C198" s="9">
        <v>3554.78</v>
      </c>
      <c r="D198" s="9">
        <v>21326.080000000002</v>
      </c>
      <c r="E198" s="9">
        <v>175.6</v>
      </c>
      <c r="F198" s="8"/>
      <c r="G198" s="8">
        <f t="shared" si="15"/>
        <v>8352.1533333333336</v>
      </c>
      <c r="H198" s="12">
        <v>1</v>
      </c>
      <c r="J198" s="8">
        <f t="shared" si="12"/>
        <v>8352.1533333333336</v>
      </c>
      <c r="L198" s="13">
        <f t="shared" si="13"/>
        <v>2.1793642199328611E-4</v>
      </c>
      <c r="N198" s="8">
        <f>+L198*(assessment!$J$273*assessment!$F$3)</f>
        <v>7793.8067125125444</v>
      </c>
      <c r="P198" s="14">
        <f>+N198/payroll!F198</f>
        <v>2.4381023447398013E-2</v>
      </c>
      <c r="R198" s="8">
        <f>IF(P198&lt;$R$2,N198, +payroll!F198 * $R$2)</f>
        <v>7793.8067125125444</v>
      </c>
      <c r="T198" s="15">
        <f t="shared" si="14"/>
        <v>0</v>
      </c>
      <c r="V198" s="1">
        <f t="shared" si="11"/>
        <v>1</v>
      </c>
    </row>
    <row r="199" spans="1:22" outlineLevel="1">
      <c r="A199" s="1" t="s">
        <v>310</v>
      </c>
      <c r="B199" s="1" t="s">
        <v>580</v>
      </c>
      <c r="C199" s="9">
        <v>0</v>
      </c>
      <c r="D199" s="9">
        <v>0</v>
      </c>
      <c r="E199" s="9">
        <v>0</v>
      </c>
      <c r="F199" s="8"/>
      <c r="G199" s="8">
        <f t="shared" si="15"/>
        <v>0</v>
      </c>
      <c r="H199" s="12">
        <v>1</v>
      </c>
      <c r="J199" s="8">
        <f t="shared" si="12"/>
        <v>0</v>
      </c>
      <c r="L199" s="13">
        <f t="shared" ref="L199:L211" si="16">+J199/$J$265</f>
        <v>0</v>
      </c>
      <c r="N199" s="8">
        <f>+L199*(assessment!$J$273*assessment!$F$3)</f>
        <v>0</v>
      </c>
      <c r="P199" s="14">
        <f>+N199/payroll!F199</f>
        <v>0</v>
      </c>
      <c r="R199" s="8">
        <f>IF(P199&lt;$R$2,N199, +payroll!F199 * $R$2)</f>
        <v>0</v>
      </c>
      <c r="T199" s="15">
        <f t="shared" si="14"/>
        <v>0</v>
      </c>
      <c r="V199" s="1" t="e">
        <f t="shared" si="11"/>
        <v>#DIV/0!</v>
      </c>
    </row>
    <row r="200" spans="1:22" outlineLevel="1">
      <c r="A200" s="1" t="s">
        <v>312</v>
      </c>
      <c r="B200" s="1" t="s">
        <v>313</v>
      </c>
      <c r="C200" s="9">
        <v>0</v>
      </c>
      <c r="D200" s="9">
        <v>0</v>
      </c>
      <c r="E200" s="9">
        <v>0</v>
      </c>
      <c r="F200" s="8"/>
      <c r="G200" s="8">
        <f t="shared" si="15"/>
        <v>0</v>
      </c>
      <c r="H200" s="12">
        <v>1</v>
      </c>
      <c r="J200" s="8">
        <f t="shared" ref="J200:J261" si="17">+G200*H200</f>
        <v>0</v>
      </c>
      <c r="L200" s="13">
        <f t="shared" si="16"/>
        <v>0</v>
      </c>
      <c r="N200" s="8">
        <f>+L200*(assessment!$J$273*assessment!$F$3)</f>
        <v>0</v>
      </c>
      <c r="P200" s="14">
        <f>+N200/payroll!F200</f>
        <v>0</v>
      </c>
      <c r="R200" s="8">
        <f>IF(P200&lt;$R$2,N200, +payroll!F200 * $R$2)</f>
        <v>0</v>
      </c>
      <c r="T200" s="15">
        <f t="shared" ref="T200:T261" si="18">+N200-R200</f>
        <v>0</v>
      </c>
      <c r="V200" s="1" t="e">
        <f t="shared" si="11"/>
        <v>#DIV/0!</v>
      </c>
    </row>
    <row r="201" spans="1:22" outlineLevel="1">
      <c r="A201" s="1" t="s">
        <v>314</v>
      </c>
      <c r="B201" s="1" t="s">
        <v>315</v>
      </c>
      <c r="C201" s="9">
        <v>0</v>
      </c>
      <c r="D201" s="9">
        <v>0</v>
      </c>
      <c r="E201" s="9">
        <v>0</v>
      </c>
      <c r="F201" s="8"/>
      <c r="G201" s="8">
        <f t="shared" ref="G201:G261" si="19">IF(SUM(C201:E201)&gt;0,AVERAGE(C201:E201),0)</f>
        <v>0</v>
      </c>
      <c r="H201" s="12">
        <v>1</v>
      </c>
      <c r="J201" s="8">
        <f t="shared" si="17"/>
        <v>0</v>
      </c>
      <c r="L201" s="13">
        <f t="shared" si="16"/>
        <v>0</v>
      </c>
      <c r="N201" s="8">
        <f>+L201*(assessment!$J$273*assessment!$F$3)</f>
        <v>0</v>
      </c>
      <c r="P201" s="14">
        <f>+N201/payroll!F201</f>
        <v>0</v>
      </c>
      <c r="R201" s="8">
        <f>IF(P201&lt;$R$2,N201, +payroll!F201 * $R$2)</f>
        <v>0</v>
      </c>
      <c r="T201" s="15">
        <f t="shared" si="18"/>
        <v>0</v>
      </c>
      <c r="V201" s="1" t="e">
        <f t="shared" ref="V201:V262" si="20">+R201/N201</f>
        <v>#DIV/0!</v>
      </c>
    </row>
    <row r="202" spans="1:22" outlineLevel="1">
      <c r="A202" s="1" t="s">
        <v>316</v>
      </c>
      <c r="B202" s="1" t="s">
        <v>317</v>
      </c>
      <c r="C202" s="9">
        <v>1414</v>
      </c>
      <c r="D202" s="9">
        <v>410.94</v>
      </c>
      <c r="E202" s="9">
        <v>0</v>
      </c>
      <c r="F202" s="8"/>
      <c r="G202" s="8">
        <f t="shared" si="19"/>
        <v>608.31333333333339</v>
      </c>
      <c r="H202" s="12">
        <v>1</v>
      </c>
      <c r="J202" s="8">
        <f t="shared" si="17"/>
        <v>608.31333333333339</v>
      </c>
      <c r="L202" s="13">
        <f t="shared" si="16"/>
        <v>1.5872988201542737E-5</v>
      </c>
      <c r="N202" s="8">
        <f>+L202*(assessment!$J$273*assessment!$F$3)</f>
        <v>567.64721041729922</v>
      </c>
      <c r="P202" s="14">
        <f>+N202/payroll!F202</f>
        <v>1.9431537642495674E-4</v>
      </c>
      <c r="R202" s="8">
        <f>IF(P202&lt;$R$2,N202, +payroll!F202 * $R$2)</f>
        <v>567.64721041729922</v>
      </c>
      <c r="T202" s="15">
        <f t="shared" si="18"/>
        <v>0</v>
      </c>
      <c r="V202" s="1">
        <f t="shared" si="20"/>
        <v>1</v>
      </c>
    </row>
    <row r="203" spans="1:22" outlineLevel="1">
      <c r="A203" s="1" t="s">
        <v>318</v>
      </c>
      <c r="B203" s="1" t="s">
        <v>319</v>
      </c>
      <c r="C203" s="9">
        <v>0</v>
      </c>
      <c r="D203" s="9">
        <v>0</v>
      </c>
      <c r="E203" s="9">
        <v>0</v>
      </c>
      <c r="F203" s="8"/>
      <c r="G203" s="8">
        <f t="shared" si="19"/>
        <v>0</v>
      </c>
      <c r="H203" s="12">
        <v>1</v>
      </c>
      <c r="J203" s="8">
        <f t="shared" si="17"/>
        <v>0</v>
      </c>
      <c r="L203" s="13">
        <f t="shared" si="16"/>
        <v>0</v>
      </c>
      <c r="N203" s="8">
        <f>+L203*(assessment!$J$273*assessment!$F$3)</f>
        <v>0</v>
      </c>
      <c r="P203" s="14">
        <f>+N203/payroll!F203</f>
        <v>0</v>
      </c>
      <c r="R203" s="8">
        <f>IF(P203&lt;$R$2,N203, +payroll!F203 * $R$2)</f>
        <v>0</v>
      </c>
      <c r="T203" s="15">
        <f t="shared" si="18"/>
        <v>0</v>
      </c>
      <c r="V203" s="1" t="e">
        <f t="shared" si="20"/>
        <v>#DIV/0!</v>
      </c>
    </row>
    <row r="204" spans="1:22" outlineLevel="1">
      <c r="A204" s="1" t="s">
        <v>320</v>
      </c>
      <c r="B204" s="1" t="s">
        <v>321</v>
      </c>
      <c r="C204" s="9">
        <v>0</v>
      </c>
      <c r="D204" s="9">
        <v>0</v>
      </c>
      <c r="E204" s="9">
        <v>1323</v>
      </c>
      <c r="F204" s="8"/>
      <c r="G204" s="8">
        <f t="shared" si="19"/>
        <v>441</v>
      </c>
      <c r="H204" s="12">
        <v>1</v>
      </c>
      <c r="J204" s="8">
        <f t="shared" si="17"/>
        <v>441</v>
      </c>
      <c r="L204" s="13">
        <f t="shared" si="16"/>
        <v>1.1507207574298904E-5</v>
      </c>
      <c r="N204" s="8">
        <f>+L204*(assessment!$J$273*assessment!$F$3)</f>
        <v>411.5188769943598</v>
      </c>
      <c r="P204" s="14">
        <f>+N204/payroll!F204</f>
        <v>2.6717311224905998E-4</v>
      </c>
      <c r="R204" s="8">
        <f>IF(P204&lt;$R$2,N204, +payroll!F204 * $R$2)</f>
        <v>411.5188769943598</v>
      </c>
      <c r="T204" s="15">
        <f t="shared" si="18"/>
        <v>0</v>
      </c>
      <c r="V204" s="1">
        <f t="shared" si="20"/>
        <v>1</v>
      </c>
    </row>
    <row r="205" spans="1:22" outlineLevel="1">
      <c r="A205" s="1" t="s">
        <v>491</v>
      </c>
      <c r="B205" s="1" t="s">
        <v>490</v>
      </c>
      <c r="C205" s="9">
        <v>41971.28</v>
      </c>
      <c r="D205" s="9">
        <v>41971.28</v>
      </c>
      <c r="E205" s="9">
        <v>41971.28</v>
      </c>
      <c r="F205" s="8"/>
      <c r="G205" s="8">
        <f t="shared" si="19"/>
        <v>41971.28</v>
      </c>
      <c r="H205" s="12">
        <v>1</v>
      </c>
      <c r="J205" s="8">
        <f t="shared" si="17"/>
        <v>41971.28</v>
      </c>
      <c r="L205" s="13">
        <f t="shared" si="16"/>
        <v>1.0951751272540136E-3</v>
      </c>
      <c r="N205" s="8">
        <f>+L205*(assessment!$J$273*assessment!$F$3)</f>
        <v>39165.473949242245</v>
      </c>
      <c r="P205" s="14">
        <f>+N205/payroll!F205</f>
        <v>7.3026490798145285E-2</v>
      </c>
      <c r="R205" s="8">
        <f>IF(P205&lt;$R$2,N205, +payroll!F205 * $R$2)</f>
        <v>21452.748733333337</v>
      </c>
      <c r="T205" s="15">
        <f t="shared" si="18"/>
        <v>17712.725215908908</v>
      </c>
      <c r="V205" s="1">
        <f t="shared" si="20"/>
        <v>0.54774643506512177</v>
      </c>
    </row>
    <row r="206" spans="1:22" outlineLevel="1">
      <c r="A206" s="1" t="s">
        <v>322</v>
      </c>
      <c r="B206" s="1" t="s">
        <v>323</v>
      </c>
      <c r="C206" s="9">
        <v>0</v>
      </c>
      <c r="D206" s="9">
        <v>0</v>
      </c>
      <c r="E206" s="9">
        <v>5880.43</v>
      </c>
      <c r="F206" s="8"/>
      <c r="G206" s="8">
        <f t="shared" si="19"/>
        <v>1960.1433333333334</v>
      </c>
      <c r="H206" s="12">
        <v>1</v>
      </c>
      <c r="J206" s="8">
        <f t="shared" si="17"/>
        <v>1960.1433333333334</v>
      </c>
      <c r="L206" s="13">
        <f t="shared" si="16"/>
        <v>5.1146884834568782E-5</v>
      </c>
      <c r="N206" s="8">
        <f>+L206*(assessment!$J$273*assessment!$F$3)</f>
        <v>1829.1065380528669</v>
      </c>
      <c r="P206" s="14">
        <f>+N206/payroll!F206</f>
        <v>1.3873189835663143E-3</v>
      </c>
      <c r="R206" s="8">
        <f>IF(P206&lt;$R$2,N206, +payroll!F206 * $R$2)</f>
        <v>1829.1065380528669</v>
      </c>
      <c r="T206" s="15">
        <f t="shared" si="18"/>
        <v>0</v>
      </c>
      <c r="V206" s="1">
        <f t="shared" si="20"/>
        <v>1</v>
      </c>
    </row>
    <row r="207" spans="1:22" outlineLevel="1">
      <c r="A207" s="1" t="s">
        <v>324</v>
      </c>
      <c r="B207" s="1" t="s">
        <v>325</v>
      </c>
      <c r="C207" s="9">
        <v>0</v>
      </c>
      <c r="D207" s="9">
        <v>0</v>
      </c>
      <c r="E207" s="9">
        <v>0</v>
      </c>
      <c r="F207" s="8"/>
      <c r="G207" s="8">
        <f t="shared" si="19"/>
        <v>0</v>
      </c>
      <c r="H207" s="12">
        <v>1</v>
      </c>
      <c r="J207" s="8">
        <f t="shared" si="17"/>
        <v>0</v>
      </c>
      <c r="L207" s="13">
        <f t="shared" si="16"/>
        <v>0</v>
      </c>
      <c r="N207" s="8">
        <f>+L207*(assessment!$J$273*assessment!$F$3)</f>
        <v>0</v>
      </c>
      <c r="P207" s="14">
        <f>+N207/payroll!F207</f>
        <v>0</v>
      </c>
      <c r="R207" s="8">
        <f>IF(P207&lt;$R$2,N207, +payroll!F207 * $R$2)</f>
        <v>0</v>
      </c>
      <c r="T207" s="15">
        <f t="shared" si="18"/>
        <v>0</v>
      </c>
      <c r="V207" s="1" t="e">
        <f t="shared" si="20"/>
        <v>#DIV/0!</v>
      </c>
    </row>
    <row r="208" spans="1:22" outlineLevel="1">
      <c r="A208" s="1" t="s">
        <v>326</v>
      </c>
      <c r="B208" s="1" t="s">
        <v>327</v>
      </c>
      <c r="C208" s="9">
        <v>0</v>
      </c>
      <c r="D208" s="9">
        <v>0</v>
      </c>
      <c r="E208" s="9">
        <v>0</v>
      </c>
      <c r="F208" s="8"/>
      <c r="G208" s="8">
        <f t="shared" si="19"/>
        <v>0</v>
      </c>
      <c r="H208" s="12">
        <v>1</v>
      </c>
      <c r="J208" s="8">
        <f t="shared" si="17"/>
        <v>0</v>
      </c>
      <c r="L208" s="13">
        <f t="shared" si="16"/>
        <v>0</v>
      </c>
      <c r="N208" s="8">
        <f>+L208*(assessment!$J$273*assessment!$F$3)</f>
        <v>0</v>
      </c>
      <c r="P208" s="14">
        <f>+N208/payroll!F208</f>
        <v>0</v>
      </c>
      <c r="R208" s="8">
        <f>IF(P208&lt;$R$2,N208, +payroll!F208 * $R$2)</f>
        <v>0</v>
      </c>
      <c r="T208" s="15">
        <f t="shared" si="18"/>
        <v>0</v>
      </c>
      <c r="V208" s="1" t="e">
        <f t="shared" si="20"/>
        <v>#DIV/0!</v>
      </c>
    </row>
    <row r="209" spans="1:22" outlineLevel="1">
      <c r="A209" s="1" t="s">
        <v>328</v>
      </c>
      <c r="B209" s="1" t="s">
        <v>329</v>
      </c>
      <c r="C209" s="9">
        <v>0</v>
      </c>
      <c r="D209" s="9">
        <v>0</v>
      </c>
      <c r="E209" s="9">
        <v>0</v>
      </c>
      <c r="F209" s="8"/>
      <c r="G209" s="8">
        <f t="shared" si="19"/>
        <v>0</v>
      </c>
      <c r="H209" s="12">
        <v>1</v>
      </c>
      <c r="J209" s="8">
        <f t="shared" si="17"/>
        <v>0</v>
      </c>
      <c r="L209" s="13">
        <f t="shared" si="16"/>
        <v>0</v>
      </c>
      <c r="N209" s="8">
        <f>+L209*(assessment!$J$273*assessment!$F$3)</f>
        <v>0</v>
      </c>
      <c r="P209" s="14">
        <f>+N209/payroll!F209</f>
        <v>0</v>
      </c>
      <c r="R209" s="8">
        <f>IF(P209&lt;$R$2,N209, +payroll!F209 * $R$2)</f>
        <v>0</v>
      </c>
      <c r="T209" s="15">
        <f t="shared" si="18"/>
        <v>0</v>
      </c>
      <c r="V209" s="1" t="e">
        <f t="shared" si="20"/>
        <v>#DIV/0!</v>
      </c>
    </row>
    <row r="210" spans="1:22" outlineLevel="1">
      <c r="A210" s="1" t="s">
        <v>330</v>
      </c>
      <c r="B210" s="1" t="s">
        <v>331</v>
      </c>
      <c r="C210" s="9">
        <v>0</v>
      </c>
      <c r="D210" s="9">
        <v>1828.37</v>
      </c>
      <c r="E210" s="9">
        <v>10481.709999999999</v>
      </c>
      <c r="F210" s="8"/>
      <c r="G210" s="8">
        <f t="shared" si="19"/>
        <v>4103.3599999999997</v>
      </c>
      <c r="H210" s="12">
        <v>1</v>
      </c>
      <c r="J210" s="8">
        <f t="shared" si="17"/>
        <v>4103.3599999999997</v>
      </c>
      <c r="L210" s="13">
        <f t="shared" si="16"/>
        <v>1.0707078292987561E-4</v>
      </c>
      <c r="N210" s="8">
        <f>+L210*(assessment!$J$273*assessment!$F$3)</f>
        <v>3829.0478437722809</v>
      </c>
      <c r="P210" s="14">
        <f>+N210/payroll!F210</f>
        <v>2.0257007087871796E-3</v>
      </c>
      <c r="R210" s="8">
        <f>IF(P210&lt;$R$2,N210, +payroll!F210 * $R$2)</f>
        <v>3829.0478437722809</v>
      </c>
      <c r="T210" s="15">
        <f t="shared" si="18"/>
        <v>0</v>
      </c>
      <c r="V210" s="1">
        <f t="shared" si="20"/>
        <v>1</v>
      </c>
    </row>
    <row r="211" spans="1:22" outlineLevel="1">
      <c r="A211" s="1" t="s">
        <v>332</v>
      </c>
      <c r="B211" s="1" t="s">
        <v>557</v>
      </c>
      <c r="C211" s="9">
        <v>0</v>
      </c>
      <c r="D211" s="9">
        <v>0</v>
      </c>
      <c r="E211" s="9">
        <v>0</v>
      </c>
      <c r="F211" s="8"/>
      <c r="G211" s="8">
        <f t="shared" si="19"/>
        <v>0</v>
      </c>
      <c r="H211" s="12">
        <v>1</v>
      </c>
      <c r="J211" s="8">
        <f t="shared" si="17"/>
        <v>0</v>
      </c>
      <c r="L211" s="13">
        <f t="shared" si="16"/>
        <v>0</v>
      </c>
      <c r="N211" s="8">
        <f>+L211*(assessment!$J$273*assessment!$F$3)</f>
        <v>0</v>
      </c>
      <c r="P211" s="14">
        <f>+N211/payroll!F211</f>
        <v>0</v>
      </c>
      <c r="R211" s="8">
        <f>IF(P211&lt;$R$2,N211, +payroll!F211 * $R$2)</f>
        <v>0</v>
      </c>
      <c r="T211" s="15">
        <f t="shared" si="18"/>
        <v>0</v>
      </c>
      <c r="V211" s="1" t="e">
        <f t="shared" si="20"/>
        <v>#DIV/0!</v>
      </c>
    </row>
    <row r="212" spans="1:22" outlineLevel="1">
      <c r="A212" s="1" t="s">
        <v>334</v>
      </c>
      <c r="B212" s="1" t="s">
        <v>335</v>
      </c>
      <c r="C212" s="9">
        <v>0</v>
      </c>
      <c r="D212" s="9">
        <v>0</v>
      </c>
      <c r="E212" s="9">
        <v>0</v>
      </c>
      <c r="F212" s="8"/>
      <c r="G212" s="8">
        <f t="shared" si="19"/>
        <v>0</v>
      </c>
      <c r="H212" s="12">
        <v>1</v>
      </c>
      <c r="J212" s="8">
        <f t="shared" si="17"/>
        <v>0</v>
      </c>
      <c r="L212" s="13">
        <f t="shared" ref="L212:L261" si="21">+J212/$J$265</f>
        <v>0</v>
      </c>
      <c r="N212" s="8">
        <f>+L212*(assessment!$J$273*assessment!$F$3)</f>
        <v>0</v>
      </c>
      <c r="P212" s="14">
        <f>+N212/payroll!F212</f>
        <v>0</v>
      </c>
      <c r="R212" s="8">
        <f>IF(P212&lt;$R$2,N212, +payroll!F212 * $R$2)</f>
        <v>0</v>
      </c>
      <c r="T212" s="15">
        <f t="shared" si="18"/>
        <v>0</v>
      </c>
      <c r="V212" s="1" t="e">
        <f t="shared" si="20"/>
        <v>#DIV/0!</v>
      </c>
    </row>
    <row r="213" spans="1:22" outlineLevel="1">
      <c r="A213" s="1" t="s">
        <v>336</v>
      </c>
      <c r="B213" s="1" t="s">
        <v>337</v>
      </c>
      <c r="C213" s="9">
        <v>1751.72</v>
      </c>
      <c r="D213" s="9">
        <v>2851.11</v>
      </c>
      <c r="E213" s="9">
        <v>8135.22</v>
      </c>
      <c r="F213" s="8"/>
      <c r="G213" s="8">
        <f t="shared" si="19"/>
        <v>4246.0166666666664</v>
      </c>
      <c r="H213" s="12">
        <v>1</v>
      </c>
      <c r="J213" s="8">
        <f t="shared" si="17"/>
        <v>4246.0166666666664</v>
      </c>
      <c r="L213" s="13">
        <f t="shared" si="21"/>
        <v>1.1079318627497969E-4</v>
      </c>
      <c r="N213" s="8">
        <f>+L213*(assessment!$J$273*assessment!$F$3)</f>
        <v>3962.1678239591865</v>
      </c>
      <c r="P213" s="14">
        <f>+N213/payroll!F213</f>
        <v>6.712874504074467E-4</v>
      </c>
      <c r="R213" s="8">
        <f>IF(P213&lt;$R$2,N213, +payroll!F213 * $R$2)</f>
        <v>3962.1678239591865</v>
      </c>
      <c r="T213" s="15">
        <f t="shared" si="18"/>
        <v>0</v>
      </c>
      <c r="V213" s="1">
        <f t="shared" si="20"/>
        <v>1</v>
      </c>
    </row>
    <row r="214" spans="1:22" outlineLevel="1">
      <c r="A214" s="1" t="s">
        <v>474</v>
      </c>
      <c r="B214" s="1" t="s">
        <v>341</v>
      </c>
      <c r="C214" s="9">
        <v>0</v>
      </c>
      <c r="D214" s="9">
        <v>0</v>
      </c>
      <c r="E214" s="9">
        <v>0</v>
      </c>
      <c r="F214" s="8"/>
      <c r="G214" s="8">
        <f t="shared" si="19"/>
        <v>0</v>
      </c>
      <c r="H214" s="12">
        <v>1</v>
      </c>
      <c r="J214" s="8">
        <f t="shared" si="17"/>
        <v>0</v>
      </c>
      <c r="L214" s="13">
        <f t="shared" si="21"/>
        <v>0</v>
      </c>
      <c r="N214" s="8">
        <f>+L214*(assessment!$J$273*assessment!$F$3)</f>
        <v>0</v>
      </c>
      <c r="P214" s="14">
        <f>+N214/payroll!F214</f>
        <v>0</v>
      </c>
      <c r="R214" s="8">
        <f>IF(P214&lt;$R$2,N214, +payroll!F214 * $R$2)</f>
        <v>0</v>
      </c>
      <c r="T214" s="15">
        <f t="shared" si="18"/>
        <v>0</v>
      </c>
      <c r="V214" s="1" t="e">
        <f t="shared" si="20"/>
        <v>#DIV/0!</v>
      </c>
    </row>
    <row r="215" spans="1:22" outlineLevel="1">
      <c r="A215" s="1" t="s">
        <v>475</v>
      </c>
      <c r="B215" s="1" t="s">
        <v>342</v>
      </c>
      <c r="C215" s="9">
        <v>0</v>
      </c>
      <c r="D215" s="9">
        <v>0</v>
      </c>
      <c r="E215" s="9">
        <v>0</v>
      </c>
      <c r="F215" s="8"/>
      <c r="G215" s="8">
        <f t="shared" si="19"/>
        <v>0</v>
      </c>
      <c r="H215" s="12">
        <v>1</v>
      </c>
      <c r="J215" s="8">
        <f t="shared" si="17"/>
        <v>0</v>
      </c>
      <c r="L215" s="13">
        <f t="shared" si="21"/>
        <v>0</v>
      </c>
      <c r="N215" s="8">
        <f>+L215*(assessment!$J$273*assessment!$F$3)</f>
        <v>0</v>
      </c>
      <c r="P215" s="14">
        <f>+N215/payroll!F215</f>
        <v>0</v>
      </c>
      <c r="R215" s="8">
        <f>IF(P215&lt;$R$2,N215, +payroll!F215 * $R$2)</f>
        <v>0</v>
      </c>
      <c r="T215" s="15">
        <f t="shared" si="18"/>
        <v>0</v>
      </c>
      <c r="V215" s="1" t="e">
        <f t="shared" si="20"/>
        <v>#DIV/0!</v>
      </c>
    </row>
    <row r="216" spans="1:22" outlineLevel="1">
      <c r="A216" s="1" t="s">
        <v>476</v>
      </c>
      <c r="B216" s="1" t="s">
        <v>338</v>
      </c>
      <c r="C216" s="9">
        <v>0</v>
      </c>
      <c r="D216" s="9">
        <v>0</v>
      </c>
      <c r="E216" s="9">
        <v>0</v>
      </c>
      <c r="F216" s="8"/>
      <c r="G216" s="8">
        <f t="shared" si="19"/>
        <v>0</v>
      </c>
      <c r="H216" s="12">
        <v>1</v>
      </c>
      <c r="J216" s="8">
        <f t="shared" si="17"/>
        <v>0</v>
      </c>
      <c r="L216" s="13">
        <f t="shared" si="21"/>
        <v>0</v>
      </c>
      <c r="N216" s="8">
        <f>+L216*(assessment!$J$273*assessment!$F$3)</f>
        <v>0</v>
      </c>
      <c r="P216" s="14">
        <f>+N216/payroll!F216</f>
        <v>0</v>
      </c>
      <c r="R216" s="8">
        <f>IF(P216&lt;$R$2,N216, +payroll!F216 * $R$2)</f>
        <v>0</v>
      </c>
      <c r="T216" s="15">
        <f t="shared" si="18"/>
        <v>0</v>
      </c>
      <c r="V216" s="1" t="e">
        <f t="shared" si="20"/>
        <v>#DIV/0!</v>
      </c>
    </row>
    <row r="217" spans="1:22" outlineLevel="1">
      <c r="A217" s="1" t="s">
        <v>340</v>
      </c>
      <c r="B217" s="1" t="s">
        <v>339</v>
      </c>
      <c r="C217" s="9">
        <v>0</v>
      </c>
      <c r="D217" s="9">
        <v>0</v>
      </c>
      <c r="E217" s="9">
        <v>0</v>
      </c>
      <c r="F217" s="8"/>
      <c r="G217" s="8">
        <f t="shared" si="19"/>
        <v>0</v>
      </c>
      <c r="H217" s="12">
        <v>1</v>
      </c>
      <c r="J217" s="8">
        <f t="shared" si="17"/>
        <v>0</v>
      </c>
      <c r="L217" s="13">
        <f t="shared" si="21"/>
        <v>0</v>
      </c>
      <c r="N217" s="8">
        <f>+L217*(assessment!$J$273*assessment!$F$3)</f>
        <v>0</v>
      </c>
      <c r="P217" s="14">
        <f>+N217/payroll!F217</f>
        <v>0</v>
      </c>
      <c r="R217" s="8">
        <f>IF(P217&lt;$R$2,N217, +payroll!F217 * $R$2)</f>
        <v>0</v>
      </c>
      <c r="T217" s="15">
        <f t="shared" si="18"/>
        <v>0</v>
      </c>
      <c r="V217" s="1" t="e">
        <f t="shared" si="20"/>
        <v>#DIV/0!</v>
      </c>
    </row>
    <row r="218" spans="1:22" outlineLevel="1">
      <c r="A218" s="1" t="s">
        <v>343</v>
      </c>
      <c r="B218" s="1" t="s">
        <v>344</v>
      </c>
      <c r="C218" s="9">
        <v>43668.39</v>
      </c>
      <c r="D218" s="9">
        <v>25292.89</v>
      </c>
      <c r="E218" s="9">
        <v>8260.65</v>
      </c>
      <c r="F218" s="8"/>
      <c r="G218" s="8">
        <f t="shared" si="19"/>
        <v>25740.64333333333</v>
      </c>
      <c r="H218" s="12">
        <v>1</v>
      </c>
      <c r="J218" s="8">
        <f t="shared" si="17"/>
        <v>25740.64333333333</v>
      </c>
      <c r="L218" s="13">
        <f t="shared" si="21"/>
        <v>6.7166196356612212E-4</v>
      </c>
      <c r="N218" s="8">
        <f>+L218*(assessment!$J$273*assessment!$F$3)</f>
        <v>24019.865391486812</v>
      </c>
      <c r="P218" s="14">
        <f>+N218/payroll!F218</f>
        <v>7.9698381471100636E-3</v>
      </c>
      <c r="R218" s="8">
        <f>IF(P218&lt;$R$2,N218, +payroll!F218 * $R$2)</f>
        <v>24019.865391486812</v>
      </c>
      <c r="T218" s="15">
        <f t="shared" si="18"/>
        <v>0</v>
      </c>
      <c r="V218" s="1">
        <f t="shared" si="20"/>
        <v>1</v>
      </c>
    </row>
    <row r="219" spans="1:22" outlineLevel="1">
      <c r="A219" s="1" t="s">
        <v>345</v>
      </c>
      <c r="B219" s="1" t="s">
        <v>346</v>
      </c>
      <c r="C219" s="9">
        <v>0</v>
      </c>
      <c r="D219" s="9">
        <v>0</v>
      </c>
      <c r="E219" s="9">
        <v>0</v>
      </c>
      <c r="F219" s="8"/>
      <c r="G219" s="8">
        <f t="shared" si="19"/>
        <v>0</v>
      </c>
      <c r="H219" s="12">
        <v>1</v>
      </c>
      <c r="J219" s="8">
        <f t="shared" si="17"/>
        <v>0</v>
      </c>
      <c r="L219" s="13">
        <f t="shared" si="21"/>
        <v>0</v>
      </c>
      <c r="N219" s="8">
        <f>+L219*(assessment!$J$273*assessment!$F$3)</f>
        <v>0</v>
      </c>
      <c r="P219" s="14">
        <f>+N219/payroll!F219</f>
        <v>0</v>
      </c>
      <c r="R219" s="8">
        <f>IF(P219&lt;$R$2,N219, +payroll!F219 * $R$2)</f>
        <v>0</v>
      </c>
      <c r="T219" s="15">
        <f t="shared" si="18"/>
        <v>0</v>
      </c>
      <c r="V219" s="1" t="e">
        <f t="shared" si="20"/>
        <v>#DIV/0!</v>
      </c>
    </row>
    <row r="220" spans="1:22" outlineLevel="1">
      <c r="A220" s="1" t="s">
        <v>347</v>
      </c>
      <c r="B220" s="1" t="s">
        <v>348</v>
      </c>
      <c r="C220" s="9">
        <v>0</v>
      </c>
      <c r="D220" s="9">
        <v>0</v>
      </c>
      <c r="E220" s="9">
        <v>0</v>
      </c>
      <c r="F220" s="8"/>
      <c r="G220" s="8">
        <f t="shared" si="19"/>
        <v>0</v>
      </c>
      <c r="H220" s="12">
        <v>1</v>
      </c>
      <c r="J220" s="8">
        <f t="shared" si="17"/>
        <v>0</v>
      </c>
      <c r="L220" s="13">
        <f t="shared" si="21"/>
        <v>0</v>
      </c>
      <c r="N220" s="8">
        <f>+L220*(assessment!$J$273*assessment!$F$3)</f>
        <v>0</v>
      </c>
      <c r="P220" s="14">
        <f>+N220/payroll!F220</f>
        <v>0</v>
      </c>
      <c r="R220" s="8">
        <f>IF(P220&lt;$R$2,N220, +payroll!F220 * $R$2)</f>
        <v>0</v>
      </c>
      <c r="T220" s="15">
        <f t="shared" si="18"/>
        <v>0</v>
      </c>
      <c r="V220" s="1" t="e">
        <f t="shared" si="20"/>
        <v>#DIV/0!</v>
      </c>
    </row>
    <row r="221" spans="1:22" outlineLevel="1">
      <c r="A221" s="1" t="s">
        <v>349</v>
      </c>
      <c r="B221" s="1" t="s">
        <v>350</v>
      </c>
      <c r="C221" s="9">
        <v>0</v>
      </c>
      <c r="D221" s="9">
        <v>211.97</v>
      </c>
      <c r="E221" s="9">
        <v>580.52</v>
      </c>
      <c r="F221" s="8"/>
      <c r="G221" s="8">
        <f t="shared" si="19"/>
        <v>264.16333333333336</v>
      </c>
      <c r="H221" s="12">
        <v>1</v>
      </c>
      <c r="J221" s="8">
        <f t="shared" si="17"/>
        <v>264.16333333333336</v>
      </c>
      <c r="L221" s="13">
        <f t="shared" si="21"/>
        <v>6.8929304085836268E-6</v>
      </c>
      <c r="N221" s="8">
        <f>+L221*(assessment!$J$273*assessment!$F$3)</f>
        <v>246.5038509669389</v>
      </c>
      <c r="P221" s="14">
        <f>+N221/payroll!F221</f>
        <v>7.6867023821641214E-5</v>
      </c>
      <c r="R221" s="8">
        <f>IF(P221&lt;$R$2,N221, +payroll!F221 * $R$2)</f>
        <v>246.5038509669389</v>
      </c>
      <c r="T221" s="15">
        <f t="shared" si="18"/>
        <v>0</v>
      </c>
      <c r="V221" s="1">
        <f t="shared" si="20"/>
        <v>1</v>
      </c>
    </row>
    <row r="222" spans="1:22" outlineLevel="1">
      <c r="A222" s="1" t="s">
        <v>351</v>
      </c>
      <c r="B222" s="1" t="s">
        <v>352</v>
      </c>
      <c r="C222" s="9">
        <v>0</v>
      </c>
      <c r="D222" s="9">
        <v>0</v>
      </c>
      <c r="E222" s="9">
        <v>0</v>
      </c>
      <c r="F222" s="8"/>
      <c r="G222" s="8">
        <f t="shared" si="19"/>
        <v>0</v>
      </c>
      <c r="H222" s="12">
        <v>1</v>
      </c>
      <c r="J222" s="8">
        <f t="shared" si="17"/>
        <v>0</v>
      </c>
      <c r="L222" s="13">
        <f t="shared" si="21"/>
        <v>0</v>
      </c>
      <c r="N222" s="8">
        <f>+L222*(assessment!$J$273*assessment!$F$3)</f>
        <v>0</v>
      </c>
      <c r="P222" s="14">
        <f>+N222/payroll!F222</f>
        <v>0</v>
      </c>
      <c r="R222" s="8">
        <f>IF(P222&lt;$R$2,N222, +payroll!F222 * $R$2)</f>
        <v>0</v>
      </c>
      <c r="T222" s="15">
        <f t="shared" si="18"/>
        <v>0</v>
      </c>
      <c r="V222" s="1" t="e">
        <f t="shared" si="20"/>
        <v>#DIV/0!</v>
      </c>
    </row>
    <row r="223" spans="1:22" outlineLevel="1">
      <c r="A223" s="1" t="s">
        <v>353</v>
      </c>
      <c r="B223" s="1" t="s">
        <v>354</v>
      </c>
      <c r="C223" s="9">
        <v>0</v>
      </c>
      <c r="D223" s="9">
        <v>0</v>
      </c>
      <c r="E223" s="9">
        <v>0</v>
      </c>
      <c r="F223" s="8"/>
      <c r="G223" s="8">
        <f t="shared" si="19"/>
        <v>0</v>
      </c>
      <c r="H223" s="12">
        <v>1</v>
      </c>
      <c r="J223" s="8">
        <f t="shared" si="17"/>
        <v>0</v>
      </c>
      <c r="L223" s="13">
        <f t="shared" si="21"/>
        <v>0</v>
      </c>
      <c r="N223" s="8">
        <f>+L223*(assessment!$J$273*assessment!$F$3)</f>
        <v>0</v>
      </c>
      <c r="P223" s="14">
        <f>+N223/payroll!F223</f>
        <v>0</v>
      </c>
      <c r="R223" s="8">
        <f>IF(P223&lt;$R$2,N223, +payroll!F223 * $R$2)</f>
        <v>0</v>
      </c>
      <c r="T223" s="15">
        <f t="shared" si="18"/>
        <v>0</v>
      </c>
      <c r="V223" s="1" t="e">
        <f t="shared" si="20"/>
        <v>#DIV/0!</v>
      </c>
    </row>
    <row r="224" spans="1:22" outlineLevel="1">
      <c r="A224" s="1" t="s">
        <v>355</v>
      </c>
      <c r="B224" s="1" t="s">
        <v>356</v>
      </c>
      <c r="C224" s="9">
        <v>19705.87</v>
      </c>
      <c r="D224" s="9">
        <v>30252.68</v>
      </c>
      <c r="E224" s="9">
        <v>0</v>
      </c>
      <c r="F224" s="8"/>
      <c r="G224" s="8">
        <f t="shared" si="19"/>
        <v>16652.850000000002</v>
      </c>
      <c r="H224" s="12">
        <v>1</v>
      </c>
      <c r="J224" s="8">
        <f t="shared" si="17"/>
        <v>16652.850000000002</v>
      </c>
      <c r="L224" s="13">
        <f t="shared" si="21"/>
        <v>4.3453016247996262E-4</v>
      </c>
      <c r="N224" s="8">
        <f>+L224*(assessment!$J$273*assessment!$F$3)</f>
        <v>15539.596668379874</v>
      </c>
      <c r="P224" s="14">
        <f>+N224/payroll!F224</f>
        <v>1.4630455987990296E-2</v>
      </c>
      <c r="R224" s="8">
        <f>IF(P224&lt;$R$2,N224, +payroll!F224 * $R$2)</f>
        <v>15539.596668379874</v>
      </c>
      <c r="T224" s="15">
        <f t="shared" si="18"/>
        <v>0</v>
      </c>
      <c r="V224" s="1">
        <f t="shared" si="20"/>
        <v>1</v>
      </c>
    </row>
    <row r="225" spans="1:22" outlineLevel="1">
      <c r="A225" s="1" t="s">
        <v>357</v>
      </c>
      <c r="B225" s="1" t="s">
        <v>358</v>
      </c>
      <c r="C225" s="9">
        <v>0</v>
      </c>
      <c r="D225" s="9">
        <v>0</v>
      </c>
      <c r="E225" s="9">
        <v>0</v>
      </c>
      <c r="F225" s="8"/>
      <c r="G225" s="8">
        <f t="shared" si="19"/>
        <v>0</v>
      </c>
      <c r="H225" s="12">
        <v>1</v>
      </c>
      <c r="J225" s="8">
        <f t="shared" si="17"/>
        <v>0</v>
      </c>
      <c r="L225" s="13">
        <f t="shared" si="21"/>
        <v>0</v>
      </c>
      <c r="N225" s="8">
        <f>+L225*(assessment!$J$273*assessment!$F$3)</f>
        <v>0</v>
      </c>
      <c r="P225" s="14">
        <f>+N225/payroll!F225</f>
        <v>0</v>
      </c>
      <c r="R225" s="8">
        <f>IF(P225&lt;$R$2,N225, +payroll!F225 * $R$2)</f>
        <v>0</v>
      </c>
      <c r="T225" s="15">
        <f t="shared" si="18"/>
        <v>0</v>
      </c>
      <c r="V225" s="1" t="e">
        <f t="shared" si="20"/>
        <v>#DIV/0!</v>
      </c>
    </row>
    <row r="226" spans="1:22" outlineLevel="1">
      <c r="A226" s="1" t="s">
        <v>359</v>
      </c>
      <c r="B226" s="1" t="s">
        <v>360</v>
      </c>
      <c r="C226" s="9">
        <v>0</v>
      </c>
      <c r="D226" s="9">
        <v>0</v>
      </c>
      <c r="E226" s="9">
        <v>0</v>
      </c>
      <c r="F226" s="8"/>
      <c r="G226" s="8">
        <f t="shared" si="19"/>
        <v>0</v>
      </c>
      <c r="H226" s="12">
        <v>1</v>
      </c>
      <c r="J226" s="8">
        <f t="shared" si="17"/>
        <v>0</v>
      </c>
      <c r="L226" s="13">
        <f t="shared" si="21"/>
        <v>0</v>
      </c>
      <c r="N226" s="8">
        <f>+L226*(assessment!$J$273*assessment!$F$3)</f>
        <v>0</v>
      </c>
      <c r="P226" s="14">
        <f>+N226/payroll!F226</f>
        <v>0</v>
      </c>
      <c r="R226" s="8">
        <f>IF(P226&lt;$R$2,N226, +payroll!F226 * $R$2)</f>
        <v>0</v>
      </c>
      <c r="T226" s="15">
        <f t="shared" si="18"/>
        <v>0</v>
      </c>
      <c r="V226" s="1" t="e">
        <f t="shared" si="20"/>
        <v>#DIV/0!</v>
      </c>
    </row>
    <row r="227" spans="1:22" outlineLevel="1">
      <c r="A227" s="1" t="s">
        <v>361</v>
      </c>
      <c r="B227" s="1" t="s">
        <v>362</v>
      </c>
      <c r="C227" s="9">
        <v>10865.49</v>
      </c>
      <c r="D227" s="9">
        <v>15648.98</v>
      </c>
      <c r="E227" s="9">
        <v>34.47</v>
      </c>
      <c r="F227" s="8"/>
      <c r="G227" s="8">
        <f t="shared" si="19"/>
        <v>8849.6466666666674</v>
      </c>
      <c r="H227" s="12">
        <v>1</v>
      </c>
      <c r="J227" s="8">
        <f t="shared" si="17"/>
        <v>8849.6466666666674</v>
      </c>
      <c r="L227" s="13">
        <f t="shared" si="21"/>
        <v>2.3091773503976354E-4</v>
      </c>
      <c r="N227" s="8">
        <f>+L227*(assessment!$J$273*assessment!$F$3)</f>
        <v>8258.042308534119</v>
      </c>
      <c r="P227" s="14">
        <f>+N227/payroll!F227</f>
        <v>1.2643999212094332E-3</v>
      </c>
      <c r="R227" s="8">
        <f>IF(P227&lt;$R$2,N227, +payroll!F227 * $R$2)</f>
        <v>8258.042308534119</v>
      </c>
      <c r="T227" s="15">
        <f t="shared" si="18"/>
        <v>0</v>
      </c>
      <c r="V227" s="1">
        <f t="shared" si="20"/>
        <v>1</v>
      </c>
    </row>
    <row r="228" spans="1:22" outlineLevel="1">
      <c r="A228" s="1" t="s">
        <v>363</v>
      </c>
      <c r="B228" s="1" t="s">
        <v>364</v>
      </c>
      <c r="C228" s="9">
        <v>90.52</v>
      </c>
      <c r="D228" s="9">
        <v>0</v>
      </c>
      <c r="E228" s="9">
        <v>0</v>
      </c>
      <c r="F228" s="8"/>
      <c r="G228" s="8">
        <f t="shared" si="19"/>
        <v>30.173333333333332</v>
      </c>
      <c r="H228" s="12">
        <v>1</v>
      </c>
      <c r="J228" s="8">
        <f t="shared" si="17"/>
        <v>30.173333333333332</v>
      </c>
      <c r="L228" s="13">
        <f t="shared" si="21"/>
        <v>7.8732609949020156E-7</v>
      </c>
      <c r="N228" s="8">
        <f>+L228*(assessment!$J$273*assessment!$F$3)</f>
        <v>28.156227320883932</v>
      </c>
      <c r="P228" s="14">
        <f>+N228/payroll!F228</f>
        <v>2.7877864198465157E-5</v>
      </c>
      <c r="R228" s="8">
        <f>IF(P228&lt;$R$2,N228, +payroll!F228 * $R$2)</f>
        <v>28.156227320883932</v>
      </c>
      <c r="T228" s="15">
        <f t="shared" si="18"/>
        <v>0</v>
      </c>
      <c r="V228" s="1">
        <f t="shared" si="20"/>
        <v>1</v>
      </c>
    </row>
    <row r="229" spans="1:22" outlineLevel="1">
      <c r="A229" s="1" t="s">
        <v>365</v>
      </c>
      <c r="B229" s="1" t="s">
        <v>366</v>
      </c>
      <c r="C229" s="9">
        <v>35136.400000000001</v>
      </c>
      <c r="D229" s="9">
        <v>35136.400000000001</v>
      </c>
      <c r="E229" s="9">
        <v>35619.040000000001</v>
      </c>
      <c r="F229" s="8"/>
      <c r="G229" s="8">
        <f t="shared" si="19"/>
        <v>35297.279999999999</v>
      </c>
      <c r="H229" s="12">
        <v>1</v>
      </c>
      <c r="J229" s="8">
        <f t="shared" si="17"/>
        <v>35297.279999999999</v>
      </c>
      <c r="L229" s="13">
        <f t="shared" si="21"/>
        <v>9.2102750060804801E-4</v>
      </c>
      <c r="N229" s="8">
        <f>+L229*(assessment!$J$273*assessment!$F$3)</f>
        <v>32937.634980851413</v>
      </c>
      <c r="P229" s="14">
        <f>+N229/payroll!F229</f>
        <v>8.4319573138719239E-2</v>
      </c>
      <c r="R229" s="8">
        <f>IF(P229&lt;$R$2,N229, +payroll!F229 * $R$2)</f>
        <v>15625.143133333333</v>
      </c>
      <c r="T229" s="15">
        <f t="shared" si="18"/>
        <v>17312.491847518082</v>
      </c>
      <c r="V229" s="1">
        <f t="shared" si="20"/>
        <v>0.47438570323634799</v>
      </c>
    </row>
    <row r="230" spans="1:22" outlineLevel="1">
      <c r="A230" s="1" t="s">
        <v>367</v>
      </c>
      <c r="B230" s="1" t="s">
        <v>368</v>
      </c>
      <c r="C230" s="9">
        <v>0</v>
      </c>
      <c r="D230" s="9">
        <v>0</v>
      </c>
      <c r="E230" s="9">
        <v>0</v>
      </c>
      <c r="F230" s="8"/>
      <c r="G230" s="8">
        <f t="shared" si="19"/>
        <v>0</v>
      </c>
      <c r="H230" s="12">
        <v>1</v>
      </c>
      <c r="J230" s="8">
        <f t="shared" si="17"/>
        <v>0</v>
      </c>
      <c r="L230" s="13">
        <f t="shared" si="21"/>
        <v>0</v>
      </c>
      <c r="N230" s="8">
        <f>+L230*(assessment!$J$273*assessment!$F$3)</f>
        <v>0</v>
      </c>
      <c r="P230" s="14">
        <f>+N230/payroll!F230</f>
        <v>0</v>
      </c>
      <c r="R230" s="8">
        <f>IF(P230&lt;$R$2,N230, +payroll!F230 * $R$2)</f>
        <v>0</v>
      </c>
      <c r="T230" s="15">
        <f t="shared" si="18"/>
        <v>0</v>
      </c>
      <c r="V230" s="1" t="e">
        <f t="shared" si="20"/>
        <v>#DIV/0!</v>
      </c>
    </row>
    <row r="231" spans="1:22" outlineLevel="1">
      <c r="A231" s="1" t="s">
        <v>369</v>
      </c>
      <c r="B231" s="1" t="s">
        <v>370</v>
      </c>
      <c r="C231" s="9">
        <v>0</v>
      </c>
      <c r="D231" s="9">
        <v>0</v>
      </c>
      <c r="E231" s="9">
        <v>0</v>
      </c>
      <c r="F231" s="8"/>
      <c r="G231" s="8">
        <f t="shared" si="19"/>
        <v>0</v>
      </c>
      <c r="H231" s="12">
        <v>1</v>
      </c>
      <c r="J231" s="8">
        <f t="shared" si="17"/>
        <v>0</v>
      </c>
      <c r="L231" s="13">
        <f t="shared" si="21"/>
        <v>0</v>
      </c>
      <c r="N231" s="8">
        <f>+L231*(assessment!$J$273*assessment!$F$3)</f>
        <v>0</v>
      </c>
      <c r="P231" s="14">
        <f>+N231/payroll!F231</f>
        <v>0</v>
      </c>
      <c r="R231" s="8">
        <f>IF(P231&lt;$R$2,N231, +payroll!F231 * $R$2)</f>
        <v>0</v>
      </c>
      <c r="T231" s="15">
        <f t="shared" si="18"/>
        <v>0</v>
      </c>
      <c r="V231" s="1" t="e">
        <f t="shared" si="20"/>
        <v>#DIV/0!</v>
      </c>
    </row>
    <row r="232" spans="1:22" outlineLevel="1">
      <c r="A232" s="1" t="s">
        <v>371</v>
      </c>
      <c r="B232" s="1" t="s">
        <v>372</v>
      </c>
      <c r="C232" s="9">
        <v>0</v>
      </c>
      <c r="D232" s="9">
        <v>0</v>
      </c>
      <c r="E232" s="9">
        <v>0</v>
      </c>
      <c r="F232" s="8"/>
      <c r="G232" s="8">
        <f t="shared" si="19"/>
        <v>0</v>
      </c>
      <c r="H232" s="12">
        <v>1</v>
      </c>
      <c r="J232" s="8">
        <f t="shared" si="17"/>
        <v>0</v>
      </c>
      <c r="L232" s="13">
        <f t="shared" si="21"/>
        <v>0</v>
      </c>
      <c r="N232" s="8">
        <f>+L232*(assessment!$J$273*assessment!$F$3)</f>
        <v>0</v>
      </c>
      <c r="P232" s="14">
        <f>+N232/payroll!F232</f>
        <v>0</v>
      </c>
      <c r="R232" s="8">
        <f>IF(P232&lt;$R$2,N232, +payroll!F232 * $R$2)</f>
        <v>0</v>
      </c>
      <c r="T232" s="15">
        <f t="shared" si="18"/>
        <v>0</v>
      </c>
      <c r="V232" s="1" t="e">
        <f t="shared" si="20"/>
        <v>#DIV/0!</v>
      </c>
    </row>
    <row r="233" spans="1:22" outlineLevel="1">
      <c r="A233" s="1" t="s">
        <v>373</v>
      </c>
      <c r="B233" s="1" t="s">
        <v>374</v>
      </c>
      <c r="C233" s="9">
        <v>4147.72</v>
      </c>
      <c r="D233" s="9">
        <v>5658.18</v>
      </c>
      <c r="E233" s="9">
        <v>396.72</v>
      </c>
      <c r="F233" s="8"/>
      <c r="G233" s="8">
        <f t="shared" si="19"/>
        <v>3400.8733333333334</v>
      </c>
      <c r="H233" s="12">
        <v>1</v>
      </c>
      <c r="J233" s="8">
        <f t="shared" si="17"/>
        <v>3400.8733333333334</v>
      </c>
      <c r="L233" s="13">
        <f t="shared" si="21"/>
        <v>8.8740488391302709E-5</v>
      </c>
      <c r="N233" s="8">
        <f>+L233*(assessment!$J$273*assessment!$F$3)</f>
        <v>3173.5228456539644</v>
      </c>
      <c r="P233" s="14">
        <f>+N233/payroll!F233</f>
        <v>2.7911522587814649E-3</v>
      </c>
      <c r="R233" s="8">
        <f>IF(P233&lt;$R$2,N233, +payroll!F233 * $R$2)</f>
        <v>3173.5228456539644</v>
      </c>
      <c r="T233" s="15">
        <f t="shared" si="18"/>
        <v>0</v>
      </c>
      <c r="V233" s="1">
        <f t="shared" si="20"/>
        <v>1</v>
      </c>
    </row>
    <row r="234" spans="1:22" outlineLevel="1">
      <c r="A234" s="1" t="s">
        <v>375</v>
      </c>
      <c r="B234" s="1" t="s">
        <v>376</v>
      </c>
      <c r="C234" s="9">
        <v>2616.08</v>
      </c>
      <c r="D234" s="9">
        <v>1158.69</v>
      </c>
      <c r="E234" s="9">
        <v>-1965.72</v>
      </c>
      <c r="F234" s="8"/>
      <c r="G234" s="8">
        <f t="shared" si="19"/>
        <v>603.01666666666665</v>
      </c>
      <c r="H234" s="12">
        <v>1</v>
      </c>
      <c r="J234" s="8">
        <f t="shared" si="17"/>
        <v>603.01666666666665</v>
      </c>
      <c r="L234" s="13">
        <f t="shared" si="21"/>
        <v>1.573477994125883E-5</v>
      </c>
      <c r="N234" s="8">
        <f>+L234*(assessment!$J$273*assessment!$F$3)</f>
        <v>562.70462919625595</v>
      </c>
      <c r="P234" s="14">
        <f>+N234/payroll!F234</f>
        <v>1.5719523189753593E-4</v>
      </c>
      <c r="R234" s="8">
        <f>IF(P234&lt;$R$2,N234, +payroll!F234 * $R$2)</f>
        <v>562.70462919625595</v>
      </c>
      <c r="T234" s="15">
        <f t="shared" si="18"/>
        <v>0</v>
      </c>
      <c r="V234" s="1">
        <f t="shared" si="20"/>
        <v>1</v>
      </c>
    </row>
    <row r="235" spans="1:22" outlineLevel="1">
      <c r="A235" s="10" t="s">
        <v>548</v>
      </c>
      <c r="B235" s="10" t="s">
        <v>549</v>
      </c>
      <c r="C235" s="9">
        <v>0</v>
      </c>
      <c r="D235" s="9">
        <v>0</v>
      </c>
      <c r="E235" s="9">
        <v>0</v>
      </c>
      <c r="F235" s="8"/>
      <c r="G235" s="8">
        <f t="shared" si="19"/>
        <v>0</v>
      </c>
      <c r="H235" s="12">
        <v>1</v>
      </c>
      <c r="J235" s="8">
        <f t="shared" si="17"/>
        <v>0</v>
      </c>
      <c r="L235" s="13">
        <f t="shared" si="21"/>
        <v>0</v>
      </c>
      <c r="N235" s="8">
        <f>+L235*(assessment!$J$273*assessment!$F$3)</f>
        <v>0</v>
      </c>
      <c r="P235" s="14">
        <f>+N235/payroll!F235</f>
        <v>0</v>
      </c>
      <c r="R235" s="8">
        <f>IF(P235&lt;$R$2,N235, +payroll!F235 * $R$2)</f>
        <v>0</v>
      </c>
      <c r="T235" s="15">
        <f t="shared" si="18"/>
        <v>0</v>
      </c>
      <c r="V235" s="1" t="e">
        <f t="shared" si="20"/>
        <v>#DIV/0!</v>
      </c>
    </row>
    <row r="236" spans="1:22" outlineLevel="1">
      <c r="A236" s="1" t="s">
        <v>377</v>
      </c>
      <c r="B236" s="1" t="s">
        <v>378</v>
      </c>
      <c r="C236" s="9">
        <v>0</v>
      </c>
      <c r="D236" s="9">
        <v>0</v>
      </c>
      <c r="E236" s="9">
        <v>0</v>
      </c>
      <c r="F236" s="8"/>
      <c r="G236" s="8">
        <f t="shared" si="19"/>
        <v>0</v>
      </c>
      <c r="H236" s="12">
        <v>1</v>
      </c>
      <c r="J236" s="8">
        <f t="shared" si="17"/>
        <v>0</v>
      </c>
      <c r="L236" s="13">
        <f t="shared" si="21"/>
        <v>0</v>
      </c>
      <c r="N236" s="8">
        <f>+L236*(assessment!$J$273*assessment!$F$3)</f>
        <v>0</v>
      </c>
      <c r="P236" s="14">
        <f>+N236/payroll!F236</f>
        <v>0</v>
      </c>
      <c r="R236" s="8">
        <f>IF(P236&lt;$R$2,N236, +payroll!F236 * $R$2)</f>
        <v>0</v>
      </c>
      <c r="T236" s="15">
        <f t="shared" si="18"/>
        <v>0</v>
      </c>
      <c r="V236" s="1" t="e">
        <f t="shared" si="20"/>
        <v>#DIV/0!</v>
      </c>
    </row>
    <row r="237" spans="1:22" outlineLevel="1">
      <c r="A237" s="1" t="s">
        <v>379</v>
      </c>
      <c r="B237" s="1" t="s">
        <v>380</v>
      </c>
      <c r="C237" s="9">
        <v>0</v>
      </c>
      <c r="D237" s="9">
        <v>0</v>
      </c>
      <c r="E237" s="9">
        <v>0</v>
      </c>
      <c r="F237" s="8"/>
      <c r="G237" s="8">
        <f t="shared" si="19"/>
        <v>0</v>
      </c>
      <c r="H237" s="12">
        <v>1</v>
      </c>
      <c r="J237" s="8">
        <f t="shared" si="17"/>
        <v>0</v>
      </c>
      <c r="L237" s="13">
        <f t="shared" si="21"/>
        <v>0</v>
      </c>
      <c r="N237" s="8">
        <f>+L237*(assessment!$J$273*assessment!$F$3)</f>
        <v>0</v>
      </c>
      <c r="P237" s="14">
        <f>+N237/payroll!F237</f>
        <v>0</v>
      </c>
      <c r="R237" s="8">
        <f>IF(P237&lt;$R$2,N237, +payroll!F237 * $R$2)</f>
        <v>0</v>
      </c>
      <c r="T237" s="15">
        <f t="shared" si="18"/>
        <v>0</v>
      </c>
      <c r="V237" s="1" t="e">
        <f t="shared" si="20"/>
        <v>#DIV/0!</v>
      </c>
    </row>
    <row r="238" spans="1:22" outlineLevel="1">
      <c r="A238" s="1" t="s">
        <v>381</v>
      </c>
      <c r="B238" s="1" t="s">
        <v>382</v>
      </c>
      <c r="C238" s="9">
        <v>0</v>
      </c>
      <c r="D238" s="9">
        <v>0</v>
      </c>
      <c r="E238" s="9">
        <v>0</v>
      </c>
      <c r="F238" s="8"/>
      <c r="G238" s="8">
        <f t="shared" si="19"/>
        <v>0</v>
      </c>
      <c r="H238" s="12">
        <v>1</v>
      </c>
      <c r="J238" s="8">
        <f t="shared" si="17"/>
        <v>0</v>
      </c>
      <c r="L238" s="13">
        <f t="shared" si="21"/>
        <v>0</v>
      </c>
      <c r="N238" s="8">
        <f>+L238*(assessment!$J$273*assessment!$F$3)</f>
        <v>0</v>
      </c>
      <c r="P238" s="14">
        <f>+N238/payroll!F238</f>
        <v>0</v>
      </c>
      <c r="R238" s="8">
        <f>IF(P238&lt;$R$2,N238, +payroll!F238 * $R$2)</f>
        <v>0</v>
      </c>
      <c r="T238" s="15">
        <f t="shared" si="18"/>
        <v>0</v>
      </c>
      <c r="V238" s="1" t="e">
        <f t="shared" si="20"/>
        <v>#DIV/0!</v>
      </c>
    </row>
    <row r="239" spans="1:22" outlineLevel="1">
      <c r="A239" s="1" t="s">
        <v>383</v>
      </c>
      <c r="B239" s="1" t="s">
        <v>384</v>
      </c>
      <c r="C239" s="9">
        <v>5452.14</v>
      </c>
      <c r="D239" s="9">
        <v>256.60000000000002</v>
      </c>
      <c r="E239" s="9">
        <v>1081.3399999999999</v>
      </c>
      <c r="F239" s="8"/>
      <c r="G239" s="8">
        <f t="shared" si="19"/>
        <v>2263.36</v>
      </c>
      <c r="H239" s="12">
        <v>1</v>
      </c>
      <c r="J239" s="8">
        <f t="shared" si="17"/>
        <v>2263.36</v>
      </c>
      <c r="L239" s="13">
        <f t="shared" si="21"/>
        <v>5.9058851100601287E-5</v>
      </c>
      <c r="N239" s="8">
        <f>+L239*(assessment!$J$273*assessment!$F$3)</f>
        <v>2112.0529828434337</v>
      </c>
      <c r="P239" s="14">
        <f>+N239/payroll!F239</f>
        <v>6.0740055871582146E-4</v>
      </c>
      <c r="R239" s="8">
        <f>IF(P239&lt;$R$2,N239, +payroll!F239 * $R$2)</f>
        <v>2112.0529828434337</v>
      </c>
      <c r="T239" s="15">
        <f t="shared" si="18"/>
        <v>0</v>
      </c>
      <c r="V239" s="1">
        <f t="shared" si="20"/>
        <v>1</v>
      </c>
    </row>
    <row r="240" spans="1:22" outlineLevel="1">
      <c r="A240" s="1" t="s">
        <v>385</v>
      </c>
      <c r="B240" s="1" t="s">
        <v>386</v>
      </c>
      <c r="C240" s="9">
        <v>0</v>
      </c>
      <c r="D240" s="9">
        <v>0</v>
      </c>
      <c r="E240" s="9">
        <v>0</v>
      </c>
      <c r="F240" s="8"/>
      <c r="G240" s="8">
        <f t="shared" si="19"/>
        <v>0</v>
      </c>
      <c r="H240" s="12">
        <v>1</v>
      </c>
      <c r="J240" s="8">
        <f t="shared" si="17"/>
        <v>0</v>
      </c>
      <c r="L240" s="13">
        <f t="shared" si="21"/>
        <v>0</v>
      </c>
      <c r="N240" s="8">
        <f>+L240*(assessment!$J$273*assessment!$F$3)</f>
        <v>0</v>
      </c>
      <c r="P240" s="14">
        <f>+N240/payroll!F240</f>
        <v>0</v>
      </c>
      <c r="R240" s="8">
        <f>IF(P240&lt;$R$2,N240, +payroll!F240 * $R$2)</f>
        <v>0</v>
      </c>
      <c r="T240" s="15">
        <f t="shared" si="18"/>
        <v>0</v>
      </c>
      <c r="V240" s="1" t="e">
        <f t="shared" si="20"/>
        <v>#DIV/0!</v>
      </c>
    </row>
    <row r="241" spans="1:22" outlineLevel="1">
      <c r="A241" s="1" t="s">
        <v>387</v>
      </c>
      <c r="B241" s="1" t="s">
        <v>388</v>
      </c>
      <c r="C241" s="9">
        <v>0</v>
      </c>
      <c r="D241" s="9">
        <v>0</v>
      </c>
      <c r="E241" s="9">
        <v>935.06</v>
      </c>
      <c r="F241" s="8"/>
      <c r="G241" s="8">
        <f t="shared" si="19"/>
        <v>311.68666666666667</v>
      </c>
      <c r="H241" s="12">
        <v>1</v>
      </c>
      <c r="J241" s="8">
        <f t="shared" si="17"/>
        <v>311.68666666666667</v>
      </c>
      <c r="L241" s="13">
        <f t="shared" si="21"/>
        <v>8.1329777130944313E-6</v>
      </c>
      <c r="N241" s="8">
        <f>+L241*(assessment!$J$273*assessment!$F$3)</f>
        <v>290.85022004712476</v>
      </c>
      <c r="P241" s="14">
        <f>+N241/payroll!F241</f>
        <v>9.5850202604674762E-5</v>
      </c>
      <c r="R241" s="8">
        <f>IF(P241&lt;$R$2,N241, +payroll!F241 * $R$2)</f>
        <v>290.85022004712476</v>
      </c>
      <c r="T241" s="15">
        <f t="shared" si="18"/>
        <v>0</v>
      </c>
      <c r="V241" s="1">
        <f t="shared" si="20"/>
        <v>1</v>
      </c>
    </row>
    <row r="242" spans="1:22" outlineLevel="1">
      <c r="A242" s="1" t="s">
        <v>389</v>
      </c>
      <c r="B242" s="1" t="s">
        <v>390</v>
      </c>
      <c r="C242" s="9">
        <v>2318.29</v>
      </c>
      <c r="D242" s="9">
        <v>0</v>
      </c>
      <c r="E242" s="9">
        <v>0</v>
      </c>
      <c r="F242" s="8"/>
      <c r="G242" s="8">
        <f t="shared" si="19"/>
        <v>772.76333333333332</v>
      </c>
      <c r="H242" s="12">
        <v>1</v>
      </c>
      <c r="J242" s="8">
        <f t="shared" si="17"/>
        <v>772.76333333333332</v>
      </c>
      <c r="L242" s="13">
        <f t="shared" si="21"/>
        <v>2.0164054608784131E-5</v>
      </c>
      <c r="N242" s="8">
        <f>+L242*(assessment!$J$273*assessment!$F$3)</f>
        <v>721.10362611281505</v>
      </c>
      <c r="P242" s="14">
        <f>+N242/payroll!F242</f>
        <v>7.9756156366990569E-4</v>
      </c>
      <c r="R242" s="8">
        <f>IF(P242&lt;$R$2,N242, +payroll!F242 * $R$2)</f>
        <v>721.10362611281505</v>
      </c>
      <c r="T242" s="15">
        <f t="shared" si="18"/>
        <v>0</v>
      </c>
      <c r="V242" s="1">
        <f t="shared" si="20"/>
        <v>1</v>
      </c>
    </row>
    <row r="243" spans="1:22" outlineLevel="1">
      <c r="A243" s="1" t="s">
        <v>391</v>
      </c>
      <c r="B243" s="1" t="s">
        <v>392</v>
      </c>
      <c r="C243" s="9">
        <v>4108.7299999999996</v>
      </c>
      <c r="D243" s="9">
        <v>1551.28</v>
      </c>
      <c r="E243" s="9">
        <v>3797.26</v>
      </c>
      <c r="F243" s="8"/>
      <c r="G243" s="8">
        <f t="shared" si="19"/>
        <v>3152.4233333333336</v>
      </c>
      <c r="H243" s="12">
        <v>1</v>
      </c>
      <c r="J243" s="8">
        <f t="shared" si="17"/>
        <v>3152.4233333333336</v>
      </c>
      <c r="L243" s="13">
        <f t="shared" si="21"/>
        <v>8.2257572922290103E-5</v>
      </c>
      <c r="N243" s="8">
        <f>+L243*(assessment!$J$273*assessment!$F$3)</f>
        <v>2941.6818819595233</v>
      </c>
      <c r="P243" s="14">
        <f>+N243/payroll!F243</f>
        <v>1.4489427156924974E-4</v>
      </c>
      <c r="R243" s="8">
        <f>IF(P243&lt;$R$2,N243, +payroll!F243 * $R$2)</f>
        <v>2941.6818819595233</v>
      </c>
      <c r="T243" s="15">
        <f t="shared" si="18"/>
        <v>0</v>
      </c>
      <c r="V243" s="1">
        <f t="shared" si="20"/>
        <v>1</v>
      </c>
    </row>
    <row r="244" spans="1:22" outlineLevel="1">
      <c r="A244" s="1" t="s">
        <v>393</v>
      </c>
      <c r="B244" s="1" t="s">
        <v>394</v>
      </c>
      <c r="C244" s="9">
        <v>0</v>
      </c>
      <c r="D244" s="9">
        <v>1494.44</v>
      </c>
      <c r="E244" s="9">
        <v>5108.17</v>
      </c>
      <c r="F244" s="8"/>
      <c r="G244" s="8">
        <f t="shared" si="19"/>
        <v>2200.8700000000003</v>
      </c>
      <c r="H244" s="12">
        <v>1</v>
      </c>
      <c r="J244" s="8">
        <f t="shared" si="17"/>
        <v>2200.8700000000003</v>
      </c>
      <c r="L244" s="13">
        <f t="shared" si="21"/>
        <v>5.7428271959290774E-5</v>
      </c>
      <c r="N244" s="8">
        <f>+L244*(assessment!$J$273*assessment!$F$3)</f>
        <v>2053.7404780285187</v>
      </c>
      <c r="P244" s="14">
        <f>+N244/payroll!F244</f>
        <v>4.061957142761509E-4</v>
      </c>
      <c r="R244" s="8">
        <f>IF(P244&lt;$R$2,N244, +payroll!F244 * $R$2)</f>
        <v>2053.7404780285187</v>
      </c>
      <c r="T244" s="15">
        <f t="shared" si="18"/>
        <v>0</v>
      </c>
      <c r="V244" s="1">
        <f t="shared" si="20"/>
        <v>1</v>
      </c>
    </row>
    <row r="245" spans="1:22" outlineLevel="1">
      <c r="A245" s="1" t="s">
        <v>395</v>
      </c>
      <c r="B245" s="1" t="s">
        <v>396</v>
      </c>
      <c r="C245" s="9">
        <v>1806.5</v>
      </c>
      <c r="D245" s="9">
        <v>0</v>
      </c>
      <c r="E245" s="9">
        <v>739.94</v>
      </c>
      <c r="F245" s="8"/>
      <c r="G245" s="8">
        <f t="shared" si="19"/>
        <v>848.81333333333339</v>
      </c>
      <c r="H245" s="12">
        <v>1</v>
      </c>
      <c r="J245" s="8">
        <f t="shared" si="17"/>
        <v>848.81333333333339</v>
      </c>
      <c r="L245" s="13">
        <f t="shared" si="21"/>
        <v>2.2148460812923432E-5</v>
      </c>
      <c r="N245" s="8">
        <f>+L245*(assessment!$J$273*assessment!$F$3)</f>
        <v>792.06963653327102</v>
      </c>
      <c r="P245" s="14">
        <f>+N245/payroll!F245</f>
        <v>7.4518154446308934E-4</v>
      </c>
      <c r="R245" s="8">
        <f>IF(P245&lt;$R$2,N245, +payroll!F245 * $R$2)</f>
        <v>792.06963653327102</v>
      </c>
      <c r="T245" s="15">
        <f t="shared" si="18"/>
        <v>0</v>
      </c>
      <c r="V245" s="1">
        <f t="shared" si="20"/>
        <v>1</v>
      </c>
    </row>
    <row r="246" spans="1:22" outlineLevel="1">
      <c r="A246" s="1" t="s">
        <v>397</v>
      </c>
      <c r="B246" s="1" t="s">
        <v>398</v>
      </c>
      <c r="C246" s="9">
        <v>16217.45</v>
      </c>
      <c r="D246" s="9">
        <v>8331.26</v>
      </c>
      <c r="E246" s="9">
        <v>7324.24</v>
      </c>
      <c r="F246" s="8"/>
      <c r="G246" s="8">
        <f t="shared" si="19"/>
        <v>10624.316666666666</v>
      </c>
      <c r="H246" s="12">
        <v>1</v>
      </c>
      <c r="J246" s="8">
        <f t="shared" si="17"/>
        <v>10624.316666666666</v>
      </c>
      <c r="L246" s="13">
        <f t="shared" si="21"/>
        <v>2.7722498235468649E-4</v>
      </c>
      <c r="N246" s="8">
        <f>+L246*(assessment!$J$273*assessment!$F$3)</f>
        <v>9914.0745204061823</v>
      </c>
      <c r="P246" s="14">
        <f>+N246/payroll!F246</f>
        <v>1.4421275824399269E-3</v>
      </c>
      <c r="R246" s="8">
        <f>IF(P246&lt;$R$2,N246, +payroll!F246 * $R$2)</f>
        <v>9914.0745204061823</v>
      </c>
      <c r="T246" s="15">
        <f t="shared" si="18"/>
        <v>0</v>
      </c>
      <c r="V246" s="1">
        <f t="shared" si="20"/>
        <v>1</v>
      </c>
    </row>
    <row r="247" spans="1:22" outlineLevel="1">
      <c r="A247" s="1" t="s">
        <v>399</v>
      </c>
      <c r="B247" s="1" t="s">
        <v>400</v>
      </c>
      <c r="C247" s="9">
        <v>90.52</v>
      </c>
      <c r="D247" s="9">
        <v>0</v>
      </c>
      <c r="E247" s="9">
        <v>8.5500000000000007</v>
      </c>
      <c r="F247" s="8"/>
      <c r="G247" s="8">
        <f t="shared" si="19"/>
        <v>33.023333333333333</v>
      </c>
      <c r="H247" s="12">
        <v>1</v>
      </c>
      <c r="J247" s="8">
        <f t="shared" si="17"/>
        <v>33.023333333333333</v>
      </c>
      <c r="L247" s="13">
        <f t="shared" si="21"/>
        <v>8.6169240694315374E-7</v>
      </c>
      <c r="N247" s="8">
        <f>+L247*(assessment!$J$273*assessment!$F$3)</f>
        <v>30.81570305656177</v>
      </c>
      <c r="P247" s="14">
        <f>+N247/payroll!F247</f>
        <v>2.9799710303101725E-6</v>
      </c>
      <c r="R247" s="8">
        <f>IF(P247&lt;$R$2,N247, +payroll!F247 * $R$2)</f>
        <v>30.81570305656177</v>
      </c>
      <c r="T247" s="15">
        <f t="shared" si="18"/>
        <v>0</v>
      </c>
      <c r="V247" s="1">
        <f t="shared" si="20"/>
        <v>1</v>
      </c>
    </row>
    <row r="248" spans="1:22" outlineLevel="1">
      <c r="A248" s="1" t="s">
        <v>401</v>
      </c>
      <c r="B248" s="1" t="s">
        <v>402</v>
      </c>
      <c r="C248" s="9">
        <v>0</v>
      </c>
      <c r="D248" s="9">
        <v>0</v>
      </c>
      <c r="E248" s="9">
        <v>0</v>
      </c>
      <c r="F248" s="8"/>
      <c r="G248" s="8">
        <f t="shared" si="19"/>
        <v>0</v>
      </c>
      <c r="H248" s="12">
        <v>1</v>
      </c>
      <c r="J248" s="8">
        <f t="shared" si="17"/>
        <v>0</v>
      </c>
      <c r="L248" s="13">
        <f t="shared" si="21"/>
        <v>0</v>
      </c>
      <c r="N248" s="8">
        <f>+L248*(assessment!$J$273*assessment!$F$3)</f>
        <v>0</v>
      </c>
      <c r="P248" s="14">
        <f>+N248/payroll!F248</f>
        <v>0</v>
      </c>
      <c r="R248" s="8">
        <f>IF(P248&lt;$R$2,N248, +payroll!F248 * $R$2)</f>
        <v>0</v>
      </c>
      <c r="T248" s="15">
        <f t="shared" si="18"/>
        <v>0</v>
      </c>
      <c r="V248" s="1" t="e">
        <f t="shared" si="20"/>
        <v>#DIV/0!</v>
      </c>
    </row>
    <row r="249" spans="1:22" outlineLevel="1">
      <c r="A249" s="1" t="s">
        <v>403</v>
      </c>
      <c r="B249" s="1" t="s">
        <v>404</v>
      </c>
      <c r="C249" s="9">
        <v>0</v>
      </c>
      <c r="D249" s="9">
        <v>0</v>
      </c>
      <c r="E249" s="98">
        <v>446.27</v>
      </c>
      <c r="F249" s="8"/>
      <c r="G249" s="8">
        <f t="shared" si="19"/>
        <v>148.75666666666666</v>
      </c>
      <c r="H249" s="12">
        <v>1</v>
      </c>
      <c r="J249" s="8">
        <f t="shared" si="17"/>
        <v>148.75666666666666</v>
      </c>
      <c r="L249" s="13">
        <f t="shared" si="21"/>
        <v>3.8815733364946114E-6</v>
      </c>
      <c r="N249" s="8">
        <f>+L249*(assessment!$J$273*assessment!$F$3)</f>
        <v>138.81219141063713</v>
      </c>
      <c r="P249" s="14">
        <f>+N249/payroll!F249</f>
        <v>5.2597327480311157E-5</v>
      </c>
      <c r="R249" s="8">
        <f>IF(P249&lt;$R$2,N249, +payroll!F249 * $R$2)</f>
        <v>138.81219141063713</v>
      </c>
      <c r="T249" s="15">
        <f t="shared" si="18"/>
        <v>0</v>
      </c>
      <c r="V249" s="1">
        <f t="shared" si="20"/>
        <v>1</v>
      </c>
    </row>
    <row r="250" spans="1:22" outlineLevel="1">
      <c r="A250" s="1" t="s">
        <v>405</v>
      </c>
      <c r="B250" s="1" t="s">
        <v>406</v>
      </c>
      <c r="C250" s="9">
        <v>0</v>
      </c>
      <c r="D250" s="9">
        <v>0</v>
      </c>
      <c r="E250" s="9">
        <v>0</v>
      </c>
      <c r="F250" s="8"/>
      <c r="G250" s="8">
        <f t="shared" si="19"/>
        <v>0</v>
      </c>
      <c r="H250" s="12">
        <v>1</v>
      </c>
      <c r="J250" s="8">
        <f t="shared" si="17"/>
        <v>0</v>
      </c>
      <c r="L250" s="13">
        <f t="shared" si="21"/>
        <v>0</v>
      </c>
      <c r="N250" s="8">
        <f>+L250*(assessment!$J$273*assessment!$F$3)</f>
        <v>0</v>
      </c>
      <c r="P250" s="14">
        <f>+N250/payroll!F250</f>
        <v>0</v>
      </c>
      <c r="R250" s="8">
        <f>IF(P250&lt;$R$2,N250, +payroll!F250 * $R$2)</f>
        <v>0</v>
      </c>
      <c r="T250" s="15">
        <f t="shared" si="18"/>
        <v>0</v>
      </c>
      <c r="V250" s="1" t="e">
        <f t="shared" si="20"/>
        <v>#DIV/0!</v>
      </c>
    </row>
    <row r="251" spans="1:22" outlineLevel="1">
      <c r="A251" s="1" t="s">
        <v>407</v>
      </c>
      <c r="B251" s="1" t="s">
        <v>408</v>
      </c>
      <c r="C251" s="9">
        <v>0</v>
      </c>
      <c r="D251" s="9">
        <v>0</v>
      </c>
      <c r="E251" s="9">
        <v>0</v>
      </c>
      <c r="F251" s="8"/>
      <c r="G251" s="8">
        <f t="shared" si="19"/>
        <v>0</v>
      </c>
      <c r="H251" s="12">
        <v>1</v>
      </c>
      <c r="J251" s="8">
        <f t="shared" si="17"/>
        <v>0</v>
      </c>
      <c r="L251" s="13">
        <f t="shared" si="21"/>
        <v>0</v>
      </c>
      <c r="N251" s="8">
        <f>+L251*(assessment!$J$273*assessment!$F$3)</f>
        <v>0</v>
      </c>
      <c r="P251" s="14">
        <f>+N251/payroll!F251</f>
        <v>0</v>
      </c>
      <c r="R251" s="8">
        <f>IF(P251&lt;$R$2,N251, +payroll!F251 * $R$2)</f>
        <v>0</v>
      </c>
      <c r="T251" s="15">
        <f t="shared" si="18"/>
        <v>0</v>
      </c>
      <c r="V251" s="1" t="e">
        <f t="shared" si="20"/>
        <v>#DIV/0!</v>
      </c>
    </row>
    <row r="252" spans="1:22" outlineLevel="1">
      <c r="A252" s="1" t="s">
        <v>409</v>
      </c>
      <c r="B252" s="1" t="s">
        <v>410</v>
      </c>
      <c r="C252" s="9">
        <v>0</v>
      </c>
      <c r="D252" s="9">
        <v>1545.61</v>
      </c>
      <c r="E252" s="9">
        <v>0</v>
      </c>
      <c r="F252" s="8"/>
      <c r="G252" s="8">
        <f t="shared" si="19"/>
        <v>515.20333333333326</v>
      </c>
      <c r="H252" s="12">
        <v>1</v>
      </c>
      <c r="J252" s="8">
        <f t="shared" si="17"/>
        <v>515.20333333333326</v>
      </c>
      <c r="L252" s="13">
        <f t="shared" si="21"/>
        <v>1.3443427890334184E-5</v>
      </c>
      <c r="N252" s="8">
        <f>+L252*(assessment!$J$273*assessment!$F$3)</f>
        <v>480.76167155801386</v>
      </c>
      <c r="P252" s="14">
        <f>+N252/payroll!F252</f>
        <v>1.6928203393419992E-4</v>
      </c>
      <c r="R252" s="8">
        <f>IF(P252&lt;$R$2,N252, +payroll!F252 * $R$2)</f>
        <v>480.76167155801386</v>
      </c>
      <c r="T252" s="15">
        <f t="shared" si="18"/>
        <v>0</v>
      </c>
      <c r="V252" s="1">
        <f t="shared" si="20"/>
        <v>1</v>
      </c>
    </row>
    <row r="253" spans="1:22" outlineLevel="1">
      <c r="A253" s="1" t="s">
        <v>411</v>
      </c>
      <c r="B253" s="1" t="s">
        <v>412</v>
      </c>
      <c r="C253" s="9">
        <v>0</v>
      </c>
      <c r="D253" s="9">
        <v>180</v>
      </c>
      <c r="E253" s="9">
        <v>0</v>
      </c>
      <c r="F253" s="8"/>
      <c r="G253" s="8">
        <f t="shared" si="19"/>
        <v>60</v>
      </c>
      <c r="H253" s="12">
        <v>1</v>
      </c>
      <c r="J253" s="8">
        <f t="shared" si="17"/>
        <v>60</v>
      </c>
      <c r="L253" s="13">
        <f t="shared" si="21"/>
        <v>1.5656064726937283E-6</v>
      </c>
      <c r="N253" s="8">
        <f>+L253*(assessment!$J$273*assessment!$F$3)</f>
        <v>55.988962856375473</v>
      </c>
      <c r="P253" s="14">
        <f>+N253/payroll!F253</f>
        <v>4.2205534005875516E-5</v>
      </c>
      <c r="R253" s="8">
        <f>IF(P253&lt;$R$2,N253, +payroll!F253 * $R$2)</f>
        <v>55.988962856375473</v>
      </c>
      <c r="T253" s="15">
        <f t="shared" si="18"/>
        <v>0</v>
      </c>
      <c r="V253" s="1">
        <f t="shared" si="20"/>
        <v>1</v>
      </c>
    </row>
    <row r="254" spans="1:22" outlineLevel="1">
      <c r="A254" s="1" t="s">
        <v>413</v>
      </c>
      <c r="B254" s="1" t="s">
        <v>414</v>
      </c>
      <c r="C254" s="9">
        <v>6440.38</v>
      </c>
      <c r="D254" s="9">
        <v>37632.019999999997</v>
      </c>
      <c r="E254" s="9">
        <v>22352.76</v>
      </c>
      <c r="F254" s="8"/>
      <c r="G254" s="8">
        <f t="shared" si="19"/>
        <v>22141.719999999998</v>
      </c>
      <c r="H254" s="12">
        <v>1</v>
      </c>
      <c r="J254" s="8">
        <f t="shared" si="17"/>
        <v>22141.719999999998</v>
      </c>
      <c r="L254" s="13">
        <f t="shared" si="21"/>
        <v>5.7775366914286955E-4</v>
      </c>
      <c r="N254" s="8">
        <f>+L254*(assessment!$J$273*assessment!$F$3)</f>
        <v>20661.532310937764</v>
      </c>
      <c r="P254" s="14">
        <f>+N254/payroll!F254</f>
        <v>9.4202129699933277E-3</v>
      </c>
      <c r="R254" s="8">
        <f>IF(P254&lt;$R$2,N254, +payroll!F254 * $R$2)</f>
        <v>20661.532310937764</v>
      </c>
      <c r="T254" s="15">
        <f t="shared" si="18"/>
        <v>0</v>
      </c>
      <c r="V254" s="1">
        <f t="shared" si="20"/>
        <v>1</v>
      </c>
    </row>
    <row r="255" spans="1:22" outlineLevel="1">
      <c r="A255" s="1" t="s">
        <v>415</v>
      </c>
      <c r="B255" s="1" t="s">
        <v>416</v>
      </c>
      <c r="C255" s="9">
        <v>0</v>
      </c>
      <c r="D255" s="9">
        <v>0</v>
      </c>
      <c r="E255" s="9">
        <v>0</v>
      </c>
      <c r="F255" s="8"/>
      <c r="G255" s="8">
        <f t="shared" si="19"/>
        <v>0</v>
      </c>
      <c r="H255" s="12">
        <v>1</v>
      </c>
      <c r="J255" s="8">
        <f t="shared" si="17"/>
        <v>0</v>
      </c>
      <c r="L255" s="13">
        <f t="shared" si="21"/>
        <v>0</v>
      </c>
      <c r="N255" s="8">
        <f>+L255*(assessment!$J$273*assessment!$F$3)</f>
        <v>0</v>
      </c>
      <c r="P255" s="14">
        <f>+N255/payroll!F255</f>
        <v>0</v>
      </c>
      <c r="R255" s="8">
        <f>IF(P255&lt;$R$2,N255, +payroll!F255 * $R$2)</f>
        <v>0</v>
      </c>
      <c r="T255" s="15">
        <f t="shared" si="18"/>
        <v>0</v>
      </c>
      <c r="V255" s="1" t="e">
        <f t="shared" si="20"/>
        <v>#DIV/0!</v>
      </c>
    </row>
    <row r="256" spans="1:22" outlineLevel="1">
      <c r="A256" s="1" t="s">
        <v>417</v>
      </c>
      <c r="B256" s="1" t="s">
        <v>418</v>
      </c>
      <c r="C256" s="9">
        <v>0</v>
      </c>
      <c r="D256" s="9">
        <v>0</v>
      </c>
      <c r="E256" s="9">
        <v>0</v>
      </c>
      <c r="F256" s="8"/>
      <c r="G256" s="8">
        <f t="shared" si="19"/>
        <v>0</v>
      </c>
      <c r="H256" s="12">
        <v>1</v>
      </c>
      <c r="J256" s="8">
        <f t="shared" si="17"/>
        <v>0</v>
      </c>
      <c r="L256" s="13">
        <f t="shared" si="21"/>
        <v>0</v>
      </c>
      <c r="N256" s="8">
        <f>+L256*(assessment!$J$273*assessment!$F$3)</f>
        <v>0</v>
      </c>
      <c r="P256" s="14">
        <f>+N256/payroll!F256</f>
        <v>0</v>
      </c>
      <c r="R256" s="8">
        <f>IF(P256&lt;$R$2,N256, +payroll!F256 * $R$2)</f>
        <v>0</v>
      </c>
      <c r="T256" s="15">
        <f t="shared" si="18"/>
        <v>0</v>
      </c>
      <c r="V256" s="1" t="e">
        <f t="shared" si="20"/>
        <v>#DIV/0!</v>
      </c>
    </row>
    <row r="257" spans="1:22" outlineLevel="1">
      <c r="A257" s="1" t="s">
        <v>419</v>
      </c>
      <c r="B257" s="1" t="s">
        <v>420</v>
      </c>
      <c r="C257" s="9">
        <v>0</v>
      </c>
      <c r="D257" s="9">
        <v>0</v>
      </c>
      <c r="E257" s="9">
        <v>0</v>
      </c>
      <c r="F257" s="8"/>
      <c r="G257" s="8">
        <f t="shared" si="19"/>
        <v>0</v>
      </c>
      <c r="H257" s="12">
        <v>1</v>
      </c>
      <c r="J257" s="8">
        <f t="shared" si="17"/>
        <v>0</v>
      </c>
      <c r="L257" s="13">
        <f t="shared" si="21"/>
        <v>0</v>
      </c>
      <c r="N257" s="8">
        <f>+L257*(assessment!$J$273*assessment!$F$3)</f>
        <v>0</v>
      </c>
      <c r="P257" s="14">
        <f>+N257/payroll!F257</f>
        <v>0</v>
      </c>
      <c r="R257" s="8">
        <f>IF(P257&lt;$R$2,N257, +payroll!F257 * $R$2)</f>
        <v>0</v>
      </c>
      <c r="T257" s="15">
        <f t="shared" si="18"/>
        <v>0</v>
      </c>
      <c r="V257" s="1" t="e">
        <f t="shared" si="20"/>
        <v>#DIV/0!</v>
      </c>
    </row>
    <row r="258" spans="1:22" outlineLevel="1">
      <c r="A258" s="1" t="s">
        <v>421</v>
      </c>
      <c r="B258" s="1" t="s">
        <v>422</v>
      </c>
      <c r="C258" s="9">
        <v>0</v>
      </c>
      <c r="D258" s="9">
        <v>1333.39</v>
      </c>
      <c r="E258" s="9">
        <v>0</v>
      </c>
      <c r="F258" s="8"/>
      <c r="G258" s="8">
        <f t="shared" si="19"/>
        <v>444.46333333333337</v>
      </c>
      <c r="H258" s="12">
        <v>1</v>
      </c>
      <c r="J258" s="8">
        <f t="shared" si="17"/>
        <v>444.46333333333337</v>
      </c>
      <c r="L258" s="13">
        <f t="shared" si="21"/>
        <v>1.1597577859028282E-5</v>
      </c>
      <c r="N258" s="8">
        <f>+L258*(assessment!$J$273*assessment!$F$3)</f>
        <v>414.75068435034729</v>
      </c>
      <c r="P258" s="14">
        <f>+N258/payroll!F258</f>
        <v>8.7082661951452952E-5</v>
      </c>
      <c r="R258" s="8">
        <f>IF(P258&lt;$R$2,N258, +payroll!F258 * $R$2)</f>
        <v>414.75068435034729</v>
      </c>
      <c r="T258" s="15">
        <f t="shared" si="18"/>
        <v>0</v>
      </c>
      <c r="V258" s="1">
        <f t="shared" si="20"/>
        <v>1</v>
      </c>
    </row>
    <row r="259" spans="1:22" outlineLevel="1">
      <c r="A259" s="1" t="s">
        <v>423</v>
      </c>
      <c r="B259" s="1" t="s">
        <v>424</v>
      </c>
      <c r="C259" s="9">
        <v>0</v>
      </c>
      <c r="D259" s="9">
        <v>0</v>
      </c>
      <c r="E259" s="9">
        <v>0</v>
      </c>
      <c r="F259" s="8"/>
      <c r="G259" s="8">
        <f t="shared" si="19"/>
        <v>0</v>
      </c>
      <c r="H259" s="12">
        <v>1</v>
      </c>
      <c r="J259" s="8">
        <f t="shared" si="17"/>
        <v>0</v>
      </c>
      <c r="L259" s="13">
        <f>+J259/$J$265</f>
        <v>0</v>
      </c>
      <c r="N259" s="8">
        <f>+L259*(assessment!$J$273*assessment!$F$3)</f>
        <v>0</v>
      </c>
      <c r="P259" s="14">
        <f>+N259/payroll!F259</f>
        <v>0</v>
      </c>
      <c r="R259" s="8">
        <f>IF(P259&lt;$R$2,N259, +payroll!F259 * $R$2)</f>
        <v>0</v>
      </c>
      <c r="T259" s="15">
        <f t="shared" si="18"/>
        <v>0</v>
      </c>
      <c r="V259" s="1" t="e">
        <f t="shared" si="20"/>
        <v>#DIV/0!</v>
      </c>
    </row>
    <row r="260" spans="1:22" outlineLevel="1">
      <c r="A260" s="1" t="s">
        <v>558</v>
      </c>
      <c r="B260" s="1" t="s">
        <v>550</v>
      </c>
      <c r="C260" s="9">
        <v>0</v>
      </c>
      <c r="D260" s="9">
        <v>0</v>
      </c>
      <c r="E260" s="9">
        <v>0</v>
      </c>
      <c r="F260" s="8"/>
      <c r="G260" s="8">
        <f t="shared" si="19"/>
        <v>0</v>
      </c>
      <c r="H260" s="12">
        <v>1</v>
      </c>
      <c r="J260" s="8">
        <f t="shared" si="17"/>
        <v>0</v>
      </c>
      <c r="L260" s="13">
        <f t="shared" si="21"/>
        <v>0</v>
      </c>
      <c r="N260" s="8">
        <f>+L260*(assessment!$J$273*assessment!$F$3)</f>
        <v>0</v>
      </c>
      <c r="P260" s="14">
        <f>+N260/payroll!F260</f>
        <v>0</v>
      </c>
      <c r="R260" s="8">
        <f>IF(P260&lt;$R$2,N260, +payroll!F260 * $R$2)</f>
        <v>0</v>
      </c>
      <c r="T260" s="15">
        <f t="shared" si="18"/>
        <v>0</v>
      </c>
      <c r="V260" s="1" t="e">
        <f t="shared" si="20"/>
        <v>#DIV/0!</v>
      </c>
    </row>
    <row r="261" spans="1:22" outlineLevel="1">
      <c r="A261" s="1" t="s">
        <v>425</v>
      </c>
      <c r="B261" s="1" t="s">
        <v>426</v>
      </c>
      <c r="C261" s="9">
        <v>0</v>
      </c>
      <c r="D261" s="9">
        <v>0</v>
      </c>
      <c r="E261" s="9">
        <v>0</v>
      </c>
      <c r="F261" s="8"/>
      <c r="G261" s="8">
        <f t="shared" si="19"/>
        <v>0</v>
      </c>
      <c r="H261" s="12">
        <v>1</v>
      </c>
      <c r="J261" s="8">
        <f t="shared" si="17"/>
        <v>0</v>
      </c>
      <c r="L261" s="13">
        <f t="shared" si="21"/>
        <v>0</v>
      </c>
      <c r="N261" s="8">
        <f>+L261*(assessment!$J$273*assessment!$F$3)</f>
        <v>0</v>
      </c>
      <c r="P261" s="14">
        <f>+N261/payroll!F261</f>
        <v>0</v>
      </c>
      <c r="R261" s="8">
        <f>IF(P261&lt;$R$2,N261, +payroll!F261 * $R$2)</f>
        <v>0</v>
      </c>
      <c r="T261" s="15">
        <f t="shared" si="18"/>
        <v>0</v>
      </c>
      <c r="V261" s="1" t="e">
        <f t="shared" si="20"/>
        <v>#DIV/0!</v>
      </c>
    </row>
    <row r="262" spans="1:22" outlineLevel="1">
      <c r="A262" s="1" t="s">
        <v>559</v>
      </c>
      <c r="B262" s="1" t="s">
        <v>427</v>
      </c>
      <c r="C262" s="9">
        <v>0</v>
      </c>
      <c r="D262" s="9">
        <v>0</v>
      </c>
      <c r="E262" s="9">
        <v>0</v>
      </c>
      <c r="F262" s="8"/>
      <c r="G262" s="8">
        <f>IF(SUM(C262:E262)&gt;0,AVERAGE(C262:E262),0)</f>
        <v>0</v>
      </c>
      <c r="H262" s="12">
        <v>1</v>
      </c>
      <c r="J262" s="8">
        <f>+G262*H262</f>
        <v>0</v>
      </c>
      <c r="L262" s="13">
        <f>+J262/$J$265</f>
        <v>0</v>
      </c>
      <c r="N262" s="8">
        <f>+L262*(assessment!$J$273*assessment!$F$3)</f>
        <v>0</v>
      </c>
      <c r="P262" s="14">
        <f>+N262/payroll!F262</f>
        <v>0</v>
      </c>
      <c r="R262" s="8">
        <f>IF(P262&lt;$R$2,N262, +payroll!F262 * $R$2)</f>
        <v>0</v>
      </c>
      <c r="T262" s="15">
        <f>+N262-R262</f>
        <v>0</v>
      </c>
      <c r="V262" s="1" t="e">
        <f t="shared" si="20"/>
        <v>#DIV/0!</v>
      </c>
    </row>
    <row r="263" spans="1:22">
      <c r="B263" s="1" t="s">
        <v>471</v>
      </c>
      <c r="C263" s="9">
        <f>SUBTOTAL(9,C141:C262)</f>
        <v>257669.30999999997</v>
      </c>
      <c r="D263" s="9">
        <f>SUBTOTAL(9,D141:D262)</f>
        <v>338953.00000000006</v>
      </c>
      <c r="E263" s="9">
        <f>SUBTOTAL(9,E141:E262)</f>
        <v>238171.22</v>
      </c>
      <c r="F263" s="8"/>
      <c r="G263" s="8">
        <f>SUBTOTAL(9,G141:G262)</f>
        <v>278264.50999999995</v>
      </c>
      <c r="H263" s="12">
        <f>+J263/G263</f>
        <v>1</v>
      </c>
      <c r="J263" s="8">
        <f>SUBTOTAL(9,J141:J262)</f>
        <v>278264.50999999995</v>
      </c>
      <c r="L263" s="13">
        <f>SUBTOTAL(9,L141:L262)</f>
        <v>7.2608786329491446E-3</v>
      </c>
      <c r="N263" s="8">
        <f>SUBTOTAL(9,N141:N262)</f>
        <v>259662.35524395862</v>
      </c>
      <c r="P263" s="14">
        <f>+N263/payroll!F263</f>
        <v>8.36567816563865E-4</v>
      </c>
      <c r="R263" s="8">
        <f>SUBTOTAL(9,R141:R262)</f>
        <v>224637.13818053165</v>
      </c>
      <c r="T263" s="15">
        <f>SUBTOTAL(9,T141:T262)</f>
        <v>35025.217063426986</v>
      </c>
      <c r="V263" s="1">
        <f>+R263/N263</f>
        <v>0.86511245717339358</v>
      </c>
    </row>
    <row r="264" spans="1:22">
      <c r="C264" s="9"/>
      <c r="D264" s="9"/>
      <c r="E264" s="9"/>
      <c r="F264" s="8"/>
      <c r="G264" s="8"/>
      <c r="J264" s="8"/>
      <c r="N264" s="8"/>
      <c r="R264" s="8"/>
      <c r="T264" s="31"/>
    </row>
    <row r="265" spans="1:22" ht="13.5" thickBot="1">
      <c r="C265" s="43">
        <f>SUBTOTAL(9,C4:C264)</f>
        <v>35496894.900000021</v>
      </c>
      <c r="D265" s="43">
        <f>SUBTOTAL(9,D4:D264)</f>
        <v>39814218.959999979</v>
      </c>
      <c r="E265" s="43">
        <f>SUBTOTAL(9,E4:E262)</f>
        <v>39660306.569999985</v>
      </c>
      <c r="F265" s="8"/>
      <c r="G265" s="35">
        <f>SUBTOTAL(9,G4:G264)</f>
        <v>38323806.81000001</v>
      </c>
      <c r="H265" s="12">
        <f>+J265/G265</f>
        <v>1</v>
      </c>
      <c r="J265" s="35">
        <f>SUBTOTAL(9,J4:J264)</f>
        <v>38323806.81000001</v>
      </c>
      <c r="L265" s="53">
        <f>SUBTOTAL(9,L4:L264)</f>
        <v>0.99999999999999944</v>
      </c>
      <c r="N265" s="35">
        <f>SUBTOTAL(9,N5:N264)</f>
        <v>35761836.599999957</v>
      </c>
      <c r="P265" s="14">
        <f>+N265/payroll!F265</f>
        <v>2.7155369849022988E-3</v>
      </c>
      <c r="R265" s="35">
        <f>SUBTOTAL(9,R5:R264)</f>
        <v>35726811.382936537</v>
      </c>
      <c r="T265" s="15">
        <f>SUBTOTAL(9,T4:T264)</f>
        <v>35025.217063426986</v>
      </c>
    </row>
    <row r="266" spans="1:22" ht="13.5" thickTop="1"/>
    <row r="268" spans="1:22">
      <c r="C268" s="99"/>
      <c r="D268" s="99"/>
      <c r="E268" s="100"/>
      <c r="G268" s="2"/>
    </row>
    <row r="269" spans="1:22">
      <c r="D269" s="9"/>
      <c r="E269" s="9"/>
      <c r="G269" s="8"/>
    </row>
    <row r="270" spans="1:22">
      <c r="C270" s="99"/>
      <c r="D270" s="99"/>
      <c r="E270" s="99"/>
    </row>
    <row r="273" spans="3:5">
      <c r="C273" s="9"/>
      <c r="D273" s="9"/>
      <c r="E273" s="9"/>
    </row>
  </sheetData>
  <sortState xmlns:xlrd2="http://schemas.microsoft.com/office/spreadsheetml/2017/richdata2" ref="A106:X118">
    <sortCondition ref="A106:A118"/>
  </sortState>
  <phoneticPr fontId="6" type="noConversion"/>
  <printOptions horizontalCentered="1"/>
  <pageMargins left="0" right="0" top="0.5" bottom="0.25" header="0.25" footer="0.25"/>
  <pageSetup scale="70" orientation="landscape" horizontalDpi="4294967292" r:id="rId1"/>
  <headerFooter alignWithMargins="0">
    <oddHeader>&amp;C&amp;"Arial,Bold"&amp;11Claim Costs (Payout) Data
FY 2027 Assessments</oddHeader>
    <oddFooter xml:space="preserve">&amp;L&amp;D&amp;CPage &amp;P of &amp;N&amp;R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invoices</vt:lpstr>
      <vt:lpstr>assessment</vt:lpstr>
      <vt:lpstr>payroll</vt:lpstr>
      <vt:lpstr>IFR</vt:lpstr>
      <vt:lpstr>claims</vt:lpstr>
      <vt:lpstr>costs</vt:lpstr>
      <vt:lpstr>assessment!Print_Area</vt:lpstr>
      <vt:lpstr>claims!Print_Area</vt:lpstr>
      <vt:lpstr>costs!Print_Area</vt:lpstr>
      <vt:lpstr>IFR!Print_Area</vt:lpstr>
      <vt:lpstr>payroll!Print_Area</vt:lpstr>
      <vt:lpstr>assessment!Print_Titles</vt:lpstr>
      <vt:lpstr>claims!Print_Titles</vt:lpstr>
      <vt:lpstr>costs!Print_Titles</vt:lpstr>
      <vt:lpstr>IFR!Print_Titles</vt:lpstr>
      <vt:lpstr>invoices!Print_Titles</vt:lpstr>
      <vt:lpstr>payroll!Print_Titles</vt:lpstr>
    </vt:vector>
  </TitlesOfParts>
  <Company>Srate Office Of Risk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SBC</dc:creator>
  <cp:lastModifiedBy>Bennett, Anthony</cp:lastModifiedBy>
  <cp:lastPrinted>2024-08-16T14:07:12Z</cp:lastPrinted>
  <dcterms:created xsi:type="dcterms:W3CDTF">2001-09-27T20:26:12Z</dcterms:created>
  <dcterms:modified xsi:type="dcterms:W3CDTF">2026-08-18T18:48:17Z</dcterms:modified>
</cp:coreProperties>
</file>