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G:\Common\Accounting Data by FY\FY 2025\Assessments\Final Assessment Project\"/>
    </mc:Choice>
  </mc:AlternateContent>
  <xr:revisionPtr revIDLastSave="0" documentId="13_ncr:1_{82EB7604-CB53-404C-8A92-89633C95D7E6}" xr6:coauthVersionLast="47" xr6:coauthVersionMax="47" xr10:uidLastSave="{00000000-0000-0000-0000-000000000000}"/>
  <workbookProtection workbookAlgorithmName="SHA-512" workbookHashValue="Cpm2Hjlj7waff4pH7bATVkJEf5BhuBt7zC3++C72+o6hRfA8qAw61XgS9aEQjz73EDf2umaCx81cv54rJ0cEIQ==" workbookSaltValue="pR3e/5G5hENabV0zg6uMpA==" workbookSpinCount="100000" lockStructure="1"/>
  <bookViews>
    <workbookView xWindow="-120" yWindow="-120" windowWidth="29040" windowHeight="15720" activeTab="1" xr2:uid="{00000000-000D-0000-FFFF-FFFF00000000}"/>
  </bookViews>
  <sheets>
    <sheet name="invoices" sheetId="8" r:id="rId1"/>
    <sheet name="assessment" sheetId="1" r:id="rId2"/>
    <sheet name="payroll" sheetId="2" r:id="rId3"/>
    <sheet name="IFR" sheetId="3" r:id="rId4"/>
    <sheet name="claims" sheetId="7" r:id="rId5"/>
    <sheet name="costs" sheetId="5" r:id="rId6"/>
  </sheets>
  <externalReferences>
    <externalReference r:id="rId7"/>
    <externalReference r:id="rId8"/>
  </externalReferences>
  <definedNames>
    <definedName name="_xlnm._FilterDatabase" localSheetId="1" hidden="1">assessment!$P$3:$P$264</definedName>
    <definedName name="_xlnm._FilterDatabase" localSheetId="4" hidden="1">claims!$A$3:$AC$264</definedName>
    <definedName name="_xlnm._FilterDatabase" localSheetId="5" hidden="1">costs!$A$5:$E$264</definedName>
    <definedName name="_xlnm._FilterDatabase" localSheetId="3" hidden="1">IFR!$Z$5:$AB$265</definedName>
    <definedName name="_xlnm._FilterDatabase" localSheetId="0" hidden="1">invoices!$J$5:$J$264</definedName>
    <definedName name="_xlnm._FilterDatabase" localSheetId="2" hidden="1">payroll!$I$5:$I$264</definedName>
    <definedName name="_xlnm.Print_Area" localSheetId="4">claims!$A$4:$W$272</definedName>
    <definedName name="_xlnm.Print_Area" localSheetId="5">costs!$A$4:$Q$267</definedName>
    <definedName name="_xlnm.Print_Area" localSheetId="3">IFR!$A$1:$AD$267</definedName>
    <definedName name="_xlnm.Print_Area" localSheetId="2">payroll!$A$4:$G$267</definedName>
    <definedName name="_xlnm.Print_Titles" localSheetId="1">assessment!$1:$3</definedName>
    <definedName name="_xlnm.Print_Titles" localSheetId="4">claims!$A:$B,claims!$1:$3</definedName>
    <definedName name="_xlnm.Print_Titles" localSheetId="5">costs!$1:$3</definedName>
    <definedName name="_xlnm.Print_Titles" localSheetId="3">IFR!$A:$B,IFR!$1:$3</definedName>
    <definedName name="_xlnm.Print_Titles" localSheetId="0">invoices!$1:$3</definedName>
    <definedName name="_xlnm.Print_Titles" localSheetId="2">payroll!$1:$3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1" i="1" l="1"/>
  <c r="P214" i="1" l="1"/>
  <c r="J214" i="1"/>
  <c r="J213" i="1"/>
  <c r="J205" i="5" l="1"/>
  <c r="R141" i="3"/>
  <c r="Q141" i="3"/>
  <c r="R140" i="3" l="1"/>
  <c r="G57" i="7" l="1"/>
  <c r="R106" i="3"/>
  <c r="Q106" i="3"/>
  <c r="G103" i="7"/>
  <c r="I103" i="7"/>
  <c r="J103" i="7"/>
  <c r="P90" i="7"/>
  <c r="J90" i="7"/>
  <c r="I90" i="7"/>
  <c r="F90" i="2"/>
  <c r="F57" i="2"/>
  <c r="P94" i="8" l="1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177" i="8"/>
  <c r="P178" i="8"/>
  <c r="P179" i="8"/>
  <c r="P180" i="8"/>
  <c r="P181" i="8"/>
  <c r="P182" i="8"/>
  <c r="P183" i="8"/>
  <c r="P184" i="8"/>
  <c r="P185" i="8"/>
  <c r="P186" i="8"/>
  <c r="P187" i="8"/>
  <c r="P188" i="8"/>
  <c r="P189" i="8"/>
  <c r="P190" i="8"/>
  <c r="P191" i="8"/>
  <c r="P192" i="8"/>
  <c r="P193" i="8"/>
  <c r="P194" i="8"/>
  <c r="P195" i="8"/>
  <c r="P196" i="8"/>
  <c r="P197" i="8"/>
  <c r="P198" i="8"/>
  <c r="P199" i="8"/>
  <c r="P200" i="8"/>
  <c r="P201" i="8"/>
  <c r="P202" i="8"/>
  <c r="P203" i="8"/>
  <c r="P204" i="8"/>
  <c r="P205" i="8"/>
  <c r="P206" i="8"/>
  <c r="P207" i="8"/>
  <c r="P208" i="8"/>
  <c r="P209" i="8"/>
  <c r="P210" i="8"/>
  <c r="P211" i="8"/>
  <c r="P212" i="8"/>
  <c r="P213" i="8"/>
  <c r="P214" i="8"/>
  <c r="P215" i="8"/>
  <c r="P216" i="8"/>
  <c r="P217" i="8"/>
  <c r="P218" i="8"/>
  <c r="P219" i="8"/>
  <c r="P220" i="8"/>
  <c r="P221" i="8"/>
  <c r="P222" i="8"/>
  <c r="P223" i="8"/>
  <c r="P224" i="8"/>
  <c r="P225" i="8"/>
  <c r="P226" i="8"/>
  <c r="P227" i="8"/>
  <c r="P228" i="8"/>
  <c r="P229" i="8"/>
  <c r="P230" i="8"/>
  <c r="P231" i="8"/>
  <c r="P232" i="8"/>
  <c r="P233" i="8"/>
  <c r="P234" i="8"/>
  <c r="P235" i="8"/>
  <c r="P236" i="8"/>
  <c r="P237" i="8"/>
  <c r="P238" i="8"/>
  <c r="P239" i="8"/>
  <c r="P240" i="8"/>
  <c r="P241" i="8"/>
  <c r="P242" i="8"/>
  <c r="P243" i="8"/>
  <c r="P244" i="8"/>
  <c r="P245" i="8"/>
  <c r="P246" i="8"/>
  <c r="P247" i="8"/>
  <c r="P248" i="8"/>
  <c r="P249" i="8"/>
  <c r="P250" i="8"/>
  <c r="P251" i="8"/>
  <c r="P252" i="8"/>
  <c r="P253" i="8"/>
  <c r="P254" i="8"/>
  <c r="P255" i="8"/>
  <c r="P256" i="8"/>
  <c r="P257" i="8"/>
  <c r="P258" i="8"/>
  <c r="P259" i="8"/>
  <c r="P260" i="8"/>
  <c r="P261" i="8"/>
  <c r="P262" i="8"/>
  <c r="P263" i="8"/>
  <c r="P264" i="8"/>
  <c r="P93" i="8"/>
  <c r="P50" i="8"/>
  <c r="P31" i="8"/>
  <c r="P6" i="8"/>
  <c r="P5" i="8"/>
  <c r="P92" i="8"/>
  <c r="F140" i="2" l="1"/>
  <c r="E93" i="5" l="1"/>
  <c r="D102" i="5" l="1"/>
  <c r="D93" i="5"/>
  <c r="D90" i="5"/>
  <c r="C93" i="5" l="1"/>
  <c r="C111" i="5"/>
  <c r="C102" i="5"/>
  <c r="C90" i="5"/>
  <c r="F111" i="7" l="1"/>
  <c r="E111" i="7" l="1"/>
  <c r="D265" i="7" l="1"/>
  <c r="D267" i="7" s="1"/>
  <c r="L140" i="3" l="1"/>
  <c r="J31" i="5" l="1"/>
  <c r="L31" i="8"/>
  <c r="X31" i="3"/>
  <c r="AB31" i="3" s="1"/>
  <c r="W31" i="3"/>
  <c r="AA31" i="3" s="1"/>
  <c r="V31" i="3"/>
  <c r="Z31" i="3" s="1"/>
  <c r="AD31" i="3" l="1"/>
  <c r="J31" i="7" s="1"/>
  <c r="K31" i="7" s="1"/>
  <c r="L5" i="8"/>
  <c r="N265" i="8"/>
  <c r="N267" i="8" s="1"/>
  <c r="K265" i="8"/>
  <c r="H265" i="8"/>
  <c r="F106" i="2" l="1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7" i="2"/>
  <c r="F215" i="2"/>
  <c r="F216" i="2"/>
  <c r="F214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105" i="2"/>
  <c r="E90" i="5"/>
  <c r="E102" i="5"/>
  <c r="E111" i="5"/>
  <c r="F265" i="7"/>
  <c r="F130" i="7"/>
  <c r="F135" i="7"/>
  <c r="Q31" i="3"/>
  <c r="R31" i="3"/>
  <c r="R30" i="3"/>
  <c r="M35" i="3"/>
  <c r="N35" i="3"/>
  <c r="O35" i="3"/>
  <c r="P35" i="3"/>
  <c r="M108" i="3"/>
  <c r="N108" i="3"/>
  <c r="O108" i="3"/>
  <c r="P108" i="3"/>
  <c r="M111" i="3"/>
  <c r="N111" i="3"/>
  <c r="O111" i="3"/>
  <c r="P111" i="3"/>
  <c r="M119" i="3"/>
  <c r="N119" i="3"/>
  <c r="O119" i="3"/>
  <c r="P119" i="3"/>
  <c r="F32" i="2"/>
  <c r="F31" i="2"/>
  <c r="E265" i="2"/>
  <c r="E35" i="2"/>
  <c r="L31" i="3"/>
  <c r="G31" i="3"/>
  <c r="G31" i="7"/>
  <c r="I31" i="7"/>
  <c r="L31" i="7" s="1"/>
  <c r="P31" i="7" s="1"/>
  <c r="G31" i="5"/>
  <c r="P270" i="1" l="1"/>
  <c r="P271" i="1"/>
  <c r="J272" i="1" l="1"/>
  <c r="D111" i="5"/>
  <c r="D103" i="5"/>
  <c r="D57" i="5"/>
  <c r="D48" i="5"/>
  <c r="D45" i="5"/>
  <c r="E135" i="7"/>
  <c r="E131" i="7"/>
  <c r="E128" i="7"/>
  <c r="E119" i="7"/>
  <c r="E118" i="7"/>
  <c r="E116" i="7"/>
  <c r="E110" i="7"/>
  <c r="E107" i="7"/>
  <c r="E96" i="7"/>
  <c r="E95" i="7"/>
  <c r="E93" i="7"/>
  <c r="E91" i="7"/>
  <c r="E57" i="7"/>
  <c r="E45" i="7"/>
  <c r="E38" i="7"/>
  <c r="E36" i="7"/>
  <c r="F267" i="7" l="1"/>
  <c r="P7" i="8" l="1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M265" i="8"/>
  <c r="L79" i="8"/>
  <c r="L94" i="8"/>
  <c r="L116" i="8"/>
  <c r="L140" i="8"/>
  <c r="L141" i="8"/>
  <c r="L158" i="8"/>
  <c r="M267" i="8" l="1"/>
  <c r="P265" i="8"/>
  <c r="P267" i="8" s="1"/>
  <c r="K267" i="8" l="1"/>
  <c r="L211" i="8"/>
  <c r="L214" i="8"/>
  <c r="G158" i="5" l="1"/>
  <c r="J158" i="5" s="1"/>
  <c r="G158" i="7"/>
  <c r="I158" i="7"/>
  <c r="Q158" i="3"/>
  <c r="AB158" i="3" s="1"/>
  <c r="L158" i="3"/>
  <c r="AA158" i="3" s="1"/>
  <c r="G156" i="3"/>
  <c r="G158" i="3"/>
  <c r="Z158" i="3" s="1"/>
  <c r="E265" i="5"/>
  <c r="AD158" i="3" l="1"/>
  <c r="J158" i="7" s="1"/>
  <c r="K158" i="7" s="1"/>
  <c r="L158" i="7" s="1"/>
  <c r="P158" i="7" s="1"/>
  <c r="R158" i="3"/>
  <c r="G106" i="3" l="1"/>
  <c r="C265" i="2"/>
  <c r="R265" i="1"/>
  <c r="O265" i="1"/>
  <c r="L264" i="8" l="1"/>
  <c r="L263" i="8"/>
  <c r="L262" i="8"/>
  <c r="L261" i="8"/>
  <c r="L260" i="8"/>
  <c r="L259" i="8"/>
  <c r="L258" i="8"/>
  <c r="L257" i="8"/>
  <c r="L256" i="8"/>
  <c r="L255" i="8"/>
  <c r="L254" i="8"/>
  <c r="L253" i="8"/>
  <c r="L252" i="8"/>
  <c r="L251" i="8"/>
  <c r="L250" i="8"/>
  <c r="L249" i="8"/>
  <c r="L248" i="8"/>
  <c r="L247" i="8"/>
  <c r="L246" i="8"/>
  <c r="L245" i="8"/>
  <c r="L244" i="8"/>
  <c r="L243" i="8"/>
  <c r="L242" i="8"/>
  <c r="L241" i="8"/>
  <c r="L240" i="8"/>
  <c r="L239" i="8"/>
  <c r="L238" i="8"/>
  <c r="L237" i="8"/>
  <c r="L236" i="8"/>
  <c r="L235" i="8"/>
  <c r="L234" i="8"/>
  <c r="L233" i="8"/>
  <c r="L232" i="8"/>
  <c r="L231" i="8"/>
  <c r="L230" i="8"/>
  <c r="L229" i="8"/>
  <c r="L228" i="8"/>
  <c r="L227" i="8"/>
  <c r="L226" i="8"/>
  <c r="L225" i="8"/>
  <c r="L224" i="8"/>
  <c r="L223" i="8"/>
  <c r="L222" i="8"/>
  <c r="L221" i="8"/>
  <c r="L220" i="8"/>
  <c r="L219" i="8"/>
  <c r="L218" i="8"/>
  <c r="L216" i="8"/>
  <c r="L215" i="8"/>
  <c r="L217" i="8"/>
  <c r="L213" i="8"/>
  <c r="L212" i="8"/>
  <c r="L210" i="8"/>
  <c r="L209" i="8"/>
  <c r="L208" i="8"/>
  <c r="L207" i="8"/>
  <c r="L206" i="8"/>
  <c r="L205" i="8"/>
  <c r="L204" i="8"/>
  <c r="L203" i="8"/>
  <c r="L202" i="8"/>
  <c r="L201" i="8"/>
  <c r="L200" i="8"/>
  <c r="L199" i="8"/>
  <c r="L198" i="8"/>
  <c r="L197" i="8"/>
  <c r="L196" i="8"/>
  <c r="L195" i="8"/>
  <c r="L194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5" i="8"/>
  <c r="L174" i="8"/>
  <c r="L173" i="8"/>
  <c r="L172" i="8"/>
  <c r="L171" i="8"/>
  <c r="L170" i="8"/>
  <c r="L169" i="8"/>
  <c r="L168" i="8"/>
  <c r="L167" i="8"/>
  <c r="L166" i="8"/>
  <c r="L165" i="8"/>
  <c r="L164" i="8"/>
  <c r="L163" i="8"/>
  <c r="L162" i="8"/>
  <c r="L161" i="8"/>
  <c r="L160" i="8"/>
  <c r="L159" i="8"/>
  <c r="L157" i="8"/>
  <c r="L156" i="8"/>
  <c r="L155" i="8"/>
  <c r="L154" i="8"/>
  <c r="L153" i="8"/>
  <c r="L152" i="8"/>
  <c r="L151" i="8"/>
  <c r="L150" i="8"/>
  <c r="L149" i="8"/>
  <c r="L148" i="8"/>
  <c r="L147" i="8"/>
  <c r="L146" i="8"/>
  <c r="L145" i="8"/>
  <c r="L144" i="8"/>
  <c r="L143" i="8"/>
  <c r="L142" i="8"/>
  <c r="L139" i="8"/>
  <c r="L138" i="8"/>
  <c r="L137" i="8"/>
  <c r="L136" i="8"/>
  <c r="L135" i="8"/>
  <c r="L134" i="8"/>
  <c r="L133" i="8"/>
  <c r="L132" i="8"/>
  <c r="L131" i="8"/>
  <c r="L130" i="8"/>
  <c r="L129" i="8"/>
  <c r="L128" i="8"/>
  <c r="L127" i="8"/>
  <c r="L126" i="8"/>
  <c r="L125" i="8"/>
  <c r="L124" i="8"/>
  <c r="L123" i="8"/>
  <c r="L122" i="8"/>
  <c r="L121" i="8"/>
  <c r="L120" i="8"/>
  <c r="L119" i="8"/>
  <c r="L118" i="8"/>
  <c r="L117" i="8"/>
  <c r="L115" i="8"/>
  <c r="L114" i="8"/>
  <c r="L113" i="8"/>
  <c r="L112" i="8"/>
  <c r="L111" i="8"/>
  <c r="L110" i="8"/>
  <c r="L109" i="8"/>
  <c r="L108" i="8"/>
  <c r="L107" i="8"/>
  <c r="L106" i="8"/>
  <c r="L105" i="8"/>
  <c r="L104" i="8"/>
  <c r="L103" i="8"/>
  <c r="L102" i="8"/>
  <c r="L101" i="8"/>
  <c r="L100" i="8"/>
  <c r="L99" i="8"/>
  <c r="L98" i="8"/>
  <c r="L97" i="8"/>
  <c r="L96" i="8"/>
  <c r="L95" i="8"/>
  <c r="L93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0" i="8"/>
  <c r="L29" i="8"/>
  <c r="L28" i="8"/>
  <c r="L27" i="8"/>
  <c r="L26" i="8"/>
  <c r="L25" i="8"/>
  <c r="L24" i="8"/>
  <c r="L23" i="8"/>
  <c r="L22" i="8"/>
  <c r="L21" i="8"/>
  <c r="L20" i="8"/>
  <c r="L19" i="8"/>
  <c r="L265" i="8" l="1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267" i="8" l="1"/>
  <c r="R267" i="1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7" i="3"/>
  <c r="X215" i="3"/>
  <c r="X216" i="3"/>
  <c r="X214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7" i="3"/>
  <c r="W215" i="3"/>
  <c r="W216" i="3"/>
  <c r="W214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7" i="3"/>
  <c r="V215" i="3"/>
  <c r="V216" i="3"/>
  <c r="V214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140" i="3"/>
  <c r="V141" i="3"/>
  <c r="G141" i="5"/>
  <c r="J141" i="5" s="1"/>
  <c r="G140" i="5"/>
  <c r="J140" i="5" s="1"/>
  <c r="G141" i="7"/>
  <c r="I141" i="7"/>
  <c r="G140" i="7"/>
  <c r="I140" i="7"/>
  <c r="Q140" i="3"/>
  <c r="L141" i="3"/>
  <c r="G141" i="3"/>
  <c r="G140" i="3"/>
  <c r="AB140" i="3" l="1"/>
  <c r="Z141" i="3"/>
  <c r="AA141" i="3"/>
  <c r="AA140" i="3"/>
  <c r="Z140" i="3"/>
  <c r="AB141" i="3"/>
  <c r="AD140" i="3" l="1"/>
  <c r="J140" i="7" s="1"/>
  <c r="K140" i="7" s="1"/>
  <c r="L140" i="7" s="1"/>
  <c r="P140" i="7" s="1"/>
  <c r="AD141" i="3"/>
  <c r="J141" i="7" s="1"/>
  <c r="K141" i="7" s="1"/>
  <c r="L141" i="7" s="1"/>
  <c r="P141" i="7" s="1"/>
  <c r="G106" i="5"/>
  <c r="J106" i="5" s="1"/>
  <c r="I106" i="7"/>
  <c r="G106" i="7"/>
  <c r="X106" i="3"/>
  <c r="W106" i="3"/>
  <c r="V106" i="3"/>
  <c r="L106" i="3"/>
  <c r="Z106" i="3"/>
  <c r="AB106" i="3" l="1"/>
  <c r="AA106" i="3"/>
  <c r="AD106" i="3" l="1"/>
  <c r="J106" i="7" s="1"/>
  <c r="K106" i="7" s="1"/>
  <c r="L106" i="7" s="1"/>
  <c r="P106" i="7" s="1"/>
  <c r="P265" i="3"/>
  <c r="V5" i="3" l="1"/>
  <c r="G5" i="5" l="1"/>
  <c r="J5" i="5" s="1"/>
  <c r="Q5" i="3"/>
  <c r="L5" i="3"/>
  <c r="G5" i="3"/>
  <c r="Q265" i="5"/>
  <c r="W265" i="7"/>
  <c r="W267" i="7" s="1"/>
  <c r="R5" i="3" l="1"/>
  <c r="E265" i="7" l="1"/>
  <c r="V6" i="3"/>
  <c r="W6" i="3"/>
  <c r="X6" i="3"/>
  <c r="V7" i="3"/>
  <c r="W7" i="3"/>
  <c r="X7" i="3"/>
  <c r="V8" i="3"/>
  <c r="W8" i="3"/>
  <c r="X8" i="3"/>
  <c r="V9" i="3"/>
  <c r="W9" i="3"/>
  <c r="X9" i="3"/>
  <c r="V10" i="3"/>
  <c r="W10" i="3"/>
  <c r="X10" i="3"/>
  <c r="V11" i="3"/>
  <c r="W11" i="3"/>
  <c r="X11" i="3"/>
  <c r="V12" i="3"/>
  <c r="W12" i="3"/>
  <c r="X12" i="3"/>
  <c r="V13" i="3"/>
  <c r="W13" i="3"/>
  <c r="X13" i="3"/>
  <c r="V14" i="3"/>
  <c r="W14" i="3"/>
  <c r="X14" i="3"/>
  <c r="V15" i="3"/>
  <c r="W15" i="3"/>
  <c r="X15" i="3"/>
  <c r="V16" i="3"/>
  <c r="W16" i="3"/>
  <c r="X16" i="3"/>
  <c r="V17" i="3"/>
  <c r="W17" i="3"/>
  <c r="X17" i="3"/>
  <c r="V18" i="3"/>
  <c r="W18" i="3"/>
  <c r="X18" i="3"/>
  <c r="V19" i="3"/>
  <c r="W19" i="3"/>
  <c r="X19" i="3"/>
  <c r="V20" i="3"/>
  <c r="W20" i="3"/>
  <c r="X20" i="3"/>
  <c r="V21" i="3"/>
  <c r="W21" i="3"/>
  <c r="X21" i="3"/>
  <c r="V22" i="3"/>
  <c r="W22" i="3"/>
  <c r="X22" i="3"/>
  <c r="V23" i="3"/>
  <c r="W23" i="3"/>
  <c r="X23" i="3"/>
  <c r="V24" i="3"/>
  <c r="W24" i="3"/>
  <c r="X24" i="3"/>
  <c r="V25" i="3"/>
  <c r="W25" i="3"/>
  <c r="X25" i="3"/>
  <c r="V26" i="3"/>
  <c r="W26" i="3"/>
  <c r="X26" i="3"/>
  <c r="V27" i="3"/>
  <c r="W27" i="3"/>
  <c r="X27" i="3"/>
  <c r="V28" i="3"/>
  <c r="W28" i="3"/>
  <c r="X28" i="3"/>
  <c r="V29" i="3"/>
  <c r="W29" i="3"/>
  <c r="X29" i="3"/>
  <c r="V30" i="3"/>
  <c r="W30" i="3"/>
  <c r="X30" i="3"/>
  <c r="V32" i="3"/>
  <c r="W32" i="3"/>
  <c r="X32" i="3"/>
  <c r="V33" i="3"/>
  <c r="W33" i="3"/>
  <c r="X33" i="3"/>
  <c r="V34" i="3"/>
  <c r="W34" i="3"/>
  <c r="X34" i="3"/>
  <c r="V35" i="3"/>
  <c r="W35" i="3"/>
  <c r="X35" i="3"/>
  <c r="V36" i="3"/>
  <c r="W36" i="3"/>
  <c r="X36" i="3"/>
  <c r="V37" i="3"/>
  <c r="W37" i="3"/>
  <c r="X37" i="3"/>
  <c r="V38" i="3"/>
  <c r="W38" i="3"/>
  <c r="X38" i="3"/>
  <c r="V39" i="3"/>
  <c r="W39" i="3"/>
  <c r="X39" i="3"/>
  <c r="V40" i="3"/>
  <c r="W40" i="3"/>
  <c r="X40" i="3"/>
  <c r="V41" i="3"/>
  <c r="W41" i="3"/>
  <c r="X41" i="3"/>
  <c r="V42" i="3"/>
  <c r="W42" i="3"/>
  <c r="X42" i="3"/>
  <c r="V43" i="3"/>
  <c r="W43" i="3"/>
  <c r="X43" i="3"/>
  <c r="V44" i="3"/>
  <c r="W44" i="3"/>
  <c r="X44" i="3"/>
  <c r="V45" i="3"/>
  <c r="W45" i="3"/>
  <c r="X45" i="3"/>
  <c r="V46" i="3"/>
  <c r="W46" i="3"/>
  <c r="X46" i="3"/>
  <c r="V47" i="3"/>
  <c r="W47" i="3"/>
  <c r="X47" i="3"/>
  <c r="V48" i="3"/>
  <c r="W48" i="3"/>
  <c r="X48" i="3"/>
  <c r="V49" i="3"/>
  <c r="W49" i="3"/>
  <c r="X49" i="3"/>
  <c r="V50" i="3"/>
  <c r="W50" i="3"/>
  <c r="X50" i="3"/>
  <c r="V51" i="3"/>
  <c r="W51" i="3"/>
  <c r="X51" i="3"/>
  <c r="V52" i="3"/>
  <c r="W52" i="3"/>
  <c r="X52" i="3"/>
  <c r="V53" i="3"/>
  <c r="W53" i="3"/>
  <c r="X53" i="3"/>
  <c r="V54" i="3"/>
  <c r="W54" i="3"/>
  <c r="X54" i="3"/>
  <c r="V55" i="3"/>
  <c r="W55" i="3"/>
  <c r="X55" i="3"/>
  <c r="V56" i="3"/>
  <c r="W56" i="3"/>
  <c r="X56" i="3"/>
  <c r="V57" i="3"/>
  <c r="W57" i="3"/>
  <c r="X57" i="3"/>
  <c r="V58" i="3"/>
  <c r="W58" i="3"/>
  <c r="X58" i="3"/>
  <c r="V59" i="3"/>
  <c r="W59" i="3"/>
  <c r="X59" i="3"/>
  <c r="V60" i="3"/>
  <c r="W60" i="3"/>
  <c r="X60" i="3"/>
  <c r="V61" i="3"/>
  <c r="W61" i="3"/>
  <c r="X61" i="3"/>
  <c r="V62" i="3"/>
  <c r="W62" i="3"/>
  <c r="X62" i="3"/>
  <c r="V63" i="3"/>
  <c r="W63" i="3"/>
  <c r="X63" i="3"/>
  <c r="V64" i="3"/>
  <c r="W64" i="3"/>
  <c r="X64" i="3"/>
  <c r="V65" i="3"/>
  <c r="W65" i="3"/>
  <c r="X65" i="3"/>
  <c r="V66" i="3"/>
  <c r="W66" i="3"/>
  <c r="X66" i="3"/>
  <c r="V67" i="3"/>
  <c r="W67" i="3"/>
  <c r="X67" i="3"/>
  <c r="V68" i="3"/>
  <c r="W68" i="3"/>
  <c r="X68" i="3"/>
  <c r="V69" i="3"/>
  <c r="W69" i="3"/>
  <c r="X69" i="3"/>
  <c r="V70" i="3"/>
  <c r="W70" i="3"/>
  <c r="X70" i="3"/>
  <c r="V71" i="3"/>
  <c r="W71" i="3"/>
  <c r="X71" i="3"/>
  <c r="V72" i="3"/>
  <c r="W72" i="3"/>
  <c r="X72" i="3"/>
  <c r="V73" i="3"/>
  <c r="W73" i="3"/>
  <c r="X73" i="3"/>
  <c r="V74" i="3"/>
  <c r="W74" i="3"/>
  <c r="X74" i="3"/>
  <c r="V75" i="3"/>
  <c r="W75" i="3"/>
  <c r="X75" i="3"/>
  <c r="V76" i="3"/>
  <c r="W76" i="3"/>
  <c r="X76" i="3"/>
  <c r="V77" i="3"/>
  <c r="W77" i="3"/>
  <c r="X77" i="3"/>
  <c r="V78" i="3"/>
  <c r="W78" i="3"/>
  <c r="X78" i="3"/>
  <c r="V79" i="3"/>
  <c r="W79" i="3"/>
  <c r="X79" i="3"/>
  <c r="V80" i="3"/>
  <c r="W80" i="3"/>
  <c r="X80" i="3"/>
  <c r="V81" i="3"/>
  <c r="W81" i="3"/>
  <c r="X81" i="3"/>
  <c r="V82" i="3"/>
  <c r="W82" i="3"/>
  <c r="X82" i="3"/>
  <c r="V83" i="3"/>
  <c r="W83" i="3"/>
  <c r="X83" i="3"/>
  <c r="V84" i="3"/>
  <c r="W84" i="3"/>
  <c r="X84" i="3"/>
  <c r="V85" i="3"/>
  <c r="W85" i="3"/>
  <c r="X85" i="3"/>
  <c r="V86" i="3"/>
  <c r="W86" i="3"/>
  <c r="X86" i="3"/>
  <c r="V87" i="3"/>
  <c r="W87" i="3"/>
  <c r="X87" i="3"/>
  <c r="V88" i="3"/>
  <c r="W88" i="3"/>
  <c r="X88" i="3"/>
  <c r="V89" i="3"/>
  <c r="W89" i="3"/>
  <c r="X89" i="3"/>
  <c r="V90" i="3"/>
  <c r="W90" i="3"/>
  <c r="X90" i="3"/>
  <c r="V91" i="3"/>
  <c r="W91" i="3"/>
  <c r="X91" i="3"/>
  <c r="V92" i="3"/>
  <c r="W92" i="3"/>
  <c r="X92" i="3"/>
  <c r="V93" i="3"/>
  <c r="W93" i="3"/>
  <c r="X93" i="3"/>
  <c r="V94" i="3"/>
  <c r="W94" i="3"/>
  <c r="X94" i="3"/>
  <c r="V95" i="3"/>
  <c r="W95" i="3"/>
  <c r="X95" i="3"/>
  <c r="V96" i="3"/>
  <c r="W96" i="3"/>
  <c r="X96" i="3"/>
  <c r="V97" i="3"/>
  <c r="W97" i="3"/>
  <c r="X97" i="3"/>
  <c r="V98" i="3"/>
  <c r="W98" i="3"/>
  <c r="X98" i="3"/>
  <c r="V99" i="3"/>
  <c r="W99" i="3"/>
  <c r="X99" i="3"/>
  <c r="V100" i="3"/>
  <c r="W100" i="3"/>
  <c r="X100" i="3"/>
  <c r="V101" i="3"/>
  <c r="W101" i="3"/>
  <c r="X101" i="3"/>
  <c r="V102" i="3"/>
  <c r="W102" i="3"/>
  <c r="X102" i="3"/>
  <c r="V103" i="3"/>
  <c r="W103" i="3"/>
  <c r="X103" i="3"/>
  <c r="V104" i="3"/>
  <c r="W104" i="3"/>
  <c r="X104" i="3"/>
  <c r="V105" i="3"/>
  <c r="W105" i="3"/>
  <c r="X105" i="3"/>
  <c r="V107" i="3"/>
  <c r="W107" i="3"/>
  <c r="X107" i="3"/>
  <c r="V108" i="3"/>
  <c r="W108" i="3"/>
  <c r="X108" i="3"/>
  <c r="V109" i="3"/>
  <c r="W109" i="3"/>
  <c r="X109" i="3"/>
  <c r="V110" i="3"/>
  <c r="W110" i="3"/>
  <c r="X110" i="3"/>
  <c r="V111" i="3"/>
  <c r="W111" i="3"/>
  <c r="X111" i="3"/>
  <c r="V112" i="3"/>
  <c r="W112" i="3"/>
  <c r="X112" i="3"/>
  <c r="V113" i="3"/>
  <c r="W113" i="3"/>
  <c r="X113" i="3"/>
  <c r="V114" i="3"/>
  <c r="W114" i="3"/>
  <c r="X114" i="3"/>
  <c r="V115" i="3"/>
  <c r="W115" i="3"/>
  <c r="X115" i="3"/>
  <c r="V116" i="3"/>
  <c r="W116" i="3"/>
  <c r="X116" i="3"/>
  <c r="V117" i="3"/>
  <c r="W117" i="3"/>
  <c r="X117" i="3"/>
  <c r="V118" i="3"/>
  <c r="W118" i="3"/>
  <c r="X118" i="3"/>
  <c r="V119" i="3"/>
  <c r="W119" i="3"/>
  <c r="X119" i="3"/>
  <c r="V120" i="3"/>
  <c r="W120" i="3"/>
  <c r="X120" i="3"/>
  <c r="V121" i="3"/>
  <c r="W121" i="3"/>
  <c r="X121" i="3"/>
  <c r="V122" i="3"/>
  <c r="W122" i="3"/>
  <c r="X122" i="3"/>
  <c r="V123" i="3"/>
  <c r="W123" i="3"/>
  <c r="X123" i="3"/>
  <c r="V124" i="3"/>
  <c r="W124" i="3"/>
  <c r="X124" i="3"/>
  <c r="V125" i="3"/>
  <c r="W125" i="3"/>
  <c r="X125" i="3"/>
  <c r="V126" i="3"/>
  <c r="W126" i="3"/>
  <c r="X126" i="3"/>
  <c r="V127" i="3"/>
  <c r="W127" i="3"/>
  <c r="X127" i="3"/>
  <c r="V128" i="3"/>
  <c r="W128" i="3"/>
  <c r="X128" i="3"/>
  <c r="V129" i="3"/>
  <c r="W129" i="3"/>
  <c r="X129" i="3"/>
  <c r="V130" i="3"/>
  <c r="W130" i="3"/>
  <c r="X130" i="3"/>
  <c r="V131" i="3"/>
  <c r="W131" i="3"/>
  <c r="X131" i="3"/>
  <c r="V132" i="3"/>
  <c r="W132" i="3"/>
  <c r="X132" i="3"/>
  <c r="V133" i="3"/>
  <c r="W133" i="3"/>
  <c r="X133" i="3"/>
  <c r="V134" i="3"/>
  <c r="W134" i="3"/>
  <c r="X134" i="3"/>
  <c r="V135" i="3"/>
  <c r="W135" i="3"/>
  <c r="X135" i="3"/>
  <c r="V136" i="3"/>
  <c r="W136" i="3"/>
  <c r="X136" i="3"/>
  <c r="V137" i="3"/>
  <c r="W137" i="3"/>
  <c r="X137" i="3"/>
  <c r="V138" i="3"/>
  <c r="W138" i="3"/>
  <c r="X138" i="3"/>
  <c r="V139" i="3"/>
  <c r="W139" i="3"/>
  <c r="X139" i="3"/>
  <c r="W5" i="3"/>
  <c r="X5" i="3"/>
  <c r="D265" i="2" l="1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O265" i="3"/>
  <c r="N265" i="3"/>
  <c r="M265" i="3"/>
  <c r="K265" i="3"/>
  <c r="J265" i="3"/>
  <c r="I265" i="3"/>
  <c r="H265" i="3"/>
  <c r="E265" i="3"/>
  <c r="D265" i="3"/>
  <c r="C265" i="3"/>
  <c r="Q264" i="3"/>
  <c r="L264" i="3"/>
  <c r="G264" i="3"/>
  <c r="Q263" i="3"/>
  <c r="L263" i="3"/>
  <c r="G263" i="3"/>
  <c r="Q262" i="3"/>
  <c r="L262" i="3"/>
  <c r="G262" i="3"/>
  <c r="Z262" i="3" s="1"/>
  <c r="Q261" i="3"/>
  <c r="L261" i="3"/>
  <c r="G261" i="3"/>
  <c r="Q260" i="3"/>
  <c r="L260" i="3"/>
  <c r="G260" i="3"/>
  <c r="Z260" i="3" s="1"/>
  <c r="Q259" i="3"/>
  <c r="L259" i="3"/>
  <c r="G259" i="3"/>
  <c r="Q258" i="3"/>
  <c r="L258" i="3"/>
  <c r="G258" i="3"/>
  <c r="Z258" i="3" s="1"/>
  <c r="Q257" i="3"/>
  <c r="L257" i="3"/>
  <c r="G257" i="3"/>
  <c r="Q256" i="3"/>
  <c r="L256" i="3"/>
  <c r="G256" i="3"/>
  <c r="Z256" i="3" s="1"/>
  <c r="Q255" i="3"/>
  <c r="L255" i="3"/>
  <c r="G255" i="3"/>
  <c r="Q254" i="3"/>
  <c r="L254" i="3"/>
  <c r="G254" i="3"/>
  <c r="Z254" i="3" s="1"/>
  <c r="Q253" i="3"/>
  <c r="L253" i="3"/>
  <c r="G253" i="3"/>
  <c r="Q252" i="3"/>
  <c r="L252" i="3"/>
  <c r="G252" i="3"/>
  <c r="Q251" i="3"/>
  <c r="L251" i="3"/>
  <c r="G251" i="3"/>
  <c r="Q250" i="3"/>
  <c r="L250" i="3"/>
  <c r="G250" i="3"/>
  <c r="Z250" i="3" s="1"/>
  <c r="Q249" i="3"/>
  <c r="L249" i="3"/>
  <c r="G249" i="3"/>
  <c r="Q248" i="3"/>
  <c r="L248" i="3"/>
  <c r="G248" i="3"/>
  <c r="Z248" i="3" s="1"/>
  <c r="Q247" i="3"/>
  <c r="L247" i="3"/>
  <c r="G247" i="3"/>
  <c r="Q246" i="3"/>
  <c r="L246" i="3"/>
  <c r="G246" i="3"/>
  <c r="Z246" i="3" s="1"/>
  <c r="Q245" i="3"/>
  <c r="L245" i="3"/>
  <c r="G245" i="3"/>
  <c r="Q244" i="3"/>
  <c r="L244" i="3"/>
  <c r="G244" i="3"/>
  <c r="Z244" i="3" s="1"/>
  <c r="Q243" i="3"/>
  <c r="L243" i="3"/>
  <c r="G243" i="3"/>
  <c r="Q242" i="3"/>
  <c r="L242" i="3"/>
  <c r="G242" i="3"/>
  <c r="Z242" i="3" s="1"/>
  <c r="Q241" i="3"/>
  <c r="L241" i="3"/>
  <c r="G241" i="3"/>
  <c r="Q240" i="3"/>
  <c r="L240" i="3"/>
  <c r="G240" i="3"/>
  <c r="Z240" i="3" s="1"/>
  <c r="Q239" i="3"/>
  <c r="L239" i="3"/>
  <c r="G239" i="3"/>
  <c r="Q238" i="3"/>
  <c r="L238" i="3"/>
  <c r="G238" i="3"/>
  <c r="Z238" i="3" s="1"/>
  <c r="Q237" i="3"/>
  <c r="L237" i="3"/>
  <c r="G237" i="3"/>
  <c r="Q236" i="3"/>
  <c r="L236" i="3"/>
  <c r="G236" i="3"/>
  <c r="Q235" i="3"/>
  <c r="L235" i="3"/>
  <c r="G235" i="3"/>
  <c r="Z235" i="3" s="1"/>
  <c r="Q234" i="3"/>
  <c r="L234" i="3"/>
  <c r="G234" i="3"/>
  <c r="Z234" i="3" s="1"/>
  <c r="Q233" i="3"/>
  <c r="L233" i="3"/>
  <c r="G233" i="3"/>
  <c r="Q232" i="3"/>
  <c r="L232" i="3"/>
  <c r="G232" i="3"/>
  <c r="Z232" i="3" s="1"/>
  <c r="Q231" i="3"/>
  <c r="L231" i="3"/>
  <c r="G231" i="3"/>
  <c r="Z231" i="3" s="1"/>
  <c r="Q230" i="3"/>
  <c r="L230" i="3"/>
  <c r="G230" i="3"/>
  <c r="Q229" i="3"/>
  <c r="L229" i="3"/>
  <c r="G229" i="3"/>
  <c r="Q228" i="3"/>
  <c r="L228" i="3"/>
  <c r="AA228" i="3" s="1"/>
  <c r="G228" i="3"/>
  <c r="Q227" i="3"/>
  <c r="L227" i="3"/>
  <c r="AA227" i="3" s="1"/>
  <c r="G227" i="3"/>
  <c r="Q226" i="3"/>
  <c r="L226" i="3"/>
  <c r="G226" i="3"/>
  <c r="Q225" i="3"/>
  <c r="AB225" i="3" s="1"/>
  <c r="L225" i="3"/>
  <c r="G225" i="3"/>
  <c r="Q224" i="3"/>
  <c r="L224" i="3"/>
  <c r="AA224" i="3" s="1"/>
  <c r="G224" i="3"/>
  <c r="Q223" i="3"/>
  <c r="AB223" i="3" s="1"/>
  <c r="L223" i="3"/>
  <c r="G223" i="3"/>
  <c r="Q222" i="3"/>
  <c r="L222" i="3"/>
  <c r="AA222" i="3" s="1"/>
  <c r="G222" i="3"/>
  <c r="Q221" i="3"/>
  <c r="L221" i="3"/>
  <c r="G221" i="3"/>
  <c r="Q220" i="3"/>
  <c r="L220" i="3"/>
  <c r="G220" i="3"/>
  <c r="Q219" i="3"/>
  <c r="AB219" i="3" s="1"/>
  <c r="L219" i="3"/>
  <c r="AA219" i="3" s="1"/>
  <c r="G219" i="3"/>
  <c r="Q218" i="3"/>
  <c r="L218" i="3"/>
  <c r="G218" i="3"/>
  <c r="Q214" i="3"/>
  <c r="L214" i="3"/>
  <c r="G214" i="3"/>
  <c r="Q216" i="3"/>
  <c r="AB216" i="3" s="1"/>
  <c r="L216" i="3"/>
  <c r="G216" i="3"/>
  <c r="Q215" i="3"/>
  <c r="AB215" i="3" s="1"/>
  <c r="L215" i="3"/>
  <c r="G215" i="3"/>
  <c r="Q217" i="3"/>
  <c r="L217" i="3"/>
  <c r="G217" i="3"/>
  <c r="Q213" i="3"/>
  <c r="L213" i="3"/>
  <c r="G213" i="3"/>
  <c r="Q212" i="3"/>
  <c r="L212" i="3"/>
  <c r="G212" i="3"/>
  <c r="Q211" i="3"/>
  <c r="AB211" i="3" s="1"/>
  <c r="L211" i="3"/>
  <c r="AA211" i="3" s="1"/>
  <c r="G211" i="3"/>
  <c r="Q210" i="3"/>
  <c r="L210" i="3"/>
  <c r="G210" i="3"/>
  <c r="Q209" i="3"/>
  <c r="L209" i="3"/>
  <c r="G209" i="3"/>
  <c r="Q208" i="3"/>
  <c r="AB208" i="3" s="1"/>
  <c r="L208" i="3"/>
  <c r="G208" i="3"/>
  <c r="Q207" i="3"/>
  <c r="L207" i="3"/>
  <c r="AA207" i="3" s="1"/>
  <c r="G207" i="3"/>
  <c r="Q206" i="3"/>
  <c r="L206" i="3"/>
  <c r="G206" i="3"/>
  <c r="Q205" i="3"/>
  <c r="L205" i="3"/>
  <c r="G205" i="3"/>
  <c r="Q204" i="3"/>
  <c r="L204" i="3"/>
  <c r="G204" i="3"/>
  <c r="Q203" i="3"/>
  <c r="L203" i="3"/>
  <c r="G203" i="3"/>
  <c r="Q202" i="3"/>
  <c r="AB202" i="3" s="1"/>
  <c r="L202" i="3"/>
  <c r="G202" i="3"/>
  <c r="Q201" i="3"/>
  <c r="AB201" i="3" s="1"/>
  <c r="L201" i="3"/>
  <c r="G201" i="3"/>
  <c r="Z201" i="3" s="1"/>
  <c r="Q200" i="3"/>
  <c r="L200" i="3"/>
  <c r="G200" i="3"/>
  <c r="Q199" i="3"/>
  <c r="L199" i="3"/>
  <c r="G199" i="3"/>
  <c r="F265" i="3"/>
  <c r="Q198" i="3"/>
  <c r="L198" i="3"/>
  <c r="G198" i="3"/>
  <c r="Q197" i="3"/>
  <c r="L197" i="3"/>
  <c r="G197" i="3"/>
  <c r="Q196" i="3"/>
  <c r="L196" i="3"/>
  <c r="G196" i="3"/>
  <c r="Z196" i="3" s="1"/>
  <c r="Q195" i="3"/>
  <c r="L195" i="3"/>
  <c r="G195" i="3"/>
  <c r="Q194" i="3"/>
  <c r="L194" i="3"/>
  <c r="G194" i="3"/>
  <c r="Q193" i="3"/>
  <c r="AB193" i="3" s="1"/>
  <c r="L193" i="3"/>
  <c r="G193" i="3"/>
  <c r="Q192" i="3"/>
  <c r="L192" i="3"/>
  <c r="AA192" i="3" s="1"/>
  <c r="G192" i="3"/>
  <c r="Q191" i="3"/>
  <c r="L191" i="3"/>
  <c r="G191" i="3"/>
  <c r="Q190" i="3"/>
  <c r="AB190" i="3" s="1"/>
  <c r="L190" i="3"/>
  <c r="AA190" i="3" s="1"/>
  <c r="G190" i="3"/>
  <c r="Z190" i="3" s="1"/>
  <c r="Q189" i="3"/>
  <c r="L189" i="3"/>
  <c r="G189" i="3"/>
  <c r="Q188" i="3"/>
  <c r="AB188" i="3" s="1"/>
  <c r="L188" i="3"/>
  <c r="G188" i="3"/>
  <c r="Q187" i="3"/>
  <c r="AB187" i="3" s="1"/>
  <c r="L187" i="3"/>
  <c r="G187" i="3"/>
  <c r="Q186" i="3"/>
  <c r="AB186" i="3" s="1"/>
  <c r="L186" i="3"/>
  <c r="G186" i="3"/>
  <c r="Q185" i="3"/>
  <c r="AB185" i="3" s="1"/>
  <c r="L185" i="3"/>
  <c r="G185" i="3"/>
  <c r="Q184" i="3"/>
  <c r="AB184" i="3" s="1"/>
  <c r="L184" i="3"/>
  <c r="G184" i="3"/>
  <c r="Z184" i="3" s="1"/>
  <c r="Q183" i="3"/>
  <c r="L183" i="3"/>
  <c r="G183" i="3"/>
  <c r="Q182" i="3"/>
  <c r="AB182" i="3" s="1"/>
  <c r="L182" i="3"/>
  <c r="G182" i="3"/>
  <c r="Q181" i="3"/>
  <c r="AB181" i="3" s="1"/>
  <c r="L181" i="3"/>
  <c r="AA181" i="3" s="1"/>
  <c r="G181" i="3"/>
  <c r="Z181" i="3" s="1"/>
  <c r="Q180" i="3"/>
  <c r="L180" i="3"/>
  <c r="G180" i="3"/>
  <c r="Q179" i="3"/>
  <c r="L179" i="3"/>
  <c r="G179" i="3"/>
  <c r="Q178" i="3"/>
  <c r="L178" i="3"/>
  <c r="G178" i="3"/>
  <c r="Q177" i="3"/>
  <c r="L177" i="3"/>
  <c r="G177" i="3"/>
  <c r="Q176" i="3"/>
  <c r="L176" i="3"/>
  <c r="G176" i="3"/>
  <c r="Q175" i="3"/>
  <c r="L175" i="3"/>
  <c r="AA175" i="3" s="1"/>
  <c r="G175" i="3"/>
  <c r="Z175" i="3" s="1"/>
  <c r="Q174" i="3"/>
  <c r="L174" i="3"/>
  <c r="G174" i="3"/>
  <c r="Q173" i="3"/>
  <c r="AB173" i="3" s="1"/>
  <c r="L173" i="3"/>
  <c r="G173" i="3"/>
  <c r="Z173" i="3" s="1"/>
  <c r="Q172" i="3"/>
  <c r="AB172" i="3" s="1"/>
  <c r="L172" i="3"/>
  <c r="G172" i="3"/>
  <c r="Q171" i="3"/>
  <c r="AB171" i="3" s="1"/>
  <c r="L171" i="3"/>
  <c r="AA171" i="3" s="1"/>
  <c r="G171" i="3"/>
  <c r="Q170" i="3"/>
  <c r="L170" i="3"/>
  <c r="G170" i="3"/>
  <c r="Q169" i="3"/>
  <c r="AB169" i="3" s="1"/>
  <c r="L169" i="3"/>
  <c r="G169" i="3"/>
  <c r="Q168" i="3"/>
  <c r="AB168" i="3" s="1"/>
  <c r="L168" i="3"/>
  <c r="G168" i="3"/>
  <c r="Q167" i="3"/>
  <c r="AB167" i="3" s="1"/>
  <c r="L167" i="3"/>
  <c r="G167" i="3"/>
  <c r="Q166" i="3"/>
  <c r="AB166" i="3" s="1"/>
  <c r="L166" i="3"/>
  <c r="G166" i="3"/>
  <c r="Q165" i="3"/>
  <c r="AB165" i="3" s="1"/>
  <c r="L165" i="3"/>
  <c r="G165" i="3"/>
  <c r="Q164" i="3"/>
  <c r="L164" i="3"/>
  <c r="G164" i="3"/>
  <c r="Q163" i="3"/>
  <c r="AB163" i="3" s="1"/>
  <c r="L163" i="3"/>
  <c r="G163" i="3"/>
  <c r="Q162" i="3"/>
  <c r="AB162" i="3" s="1"/>
  <c r="L162" i="3"/>
  <c r="G162" i="3"/>
  <c r="Q161" i="3"/>
  <c r="L161" i="3"/>
  <c r="G161" i="3"/>
  <c r="Q160" i="3"/>
  <c r="AB160" i="3" s="1"/>
  <c r="L160" i="3"/>
  <c r="G160" i="3"/>
  <c r="Q159" i="3"/>
  <c r="L159" i="3"/>
  <c r="G159" i="3"/>
  <c r="Q157" i="3"/>
  <c r="L157" i="3"/>
  <c r="G157" i="3"/>
  <c r="Q156" i="3"/>
  <c r="L156" i="3"/>
  <c r="Q155" i="3"/>
  <c r="L155" i="3"/>
  <c r="AA155" i="3" s="1"/>
  <c r="G155" i="3"/>
  <c r="Q154" i="3"/>
  <c r="AB154" i="3" s="1"/>
  <c r="L154" i="3"/>
  <c r="G154" i="3"/>
  <c r="Z154" i="3" s="1"/>
  <c r="Q153" i="3"/>
  <c r="AB153" i="3" s="1"/>
  <c r="L153" i="3"/>
  <c r="G153" i="3"/>
  <c r="Q152" i="3"/>
  <c r="L152" i="3"/>
  <c r="G152" i="3"/>
  <c r="Q151" i="3"/>
  <c r="L151" i="3"/>
  <c r="G151" i="3"/>
  <c r="Q150" i="3"/>
  <c r="AB150" i="3" s="1"/>
  <c r="L150" i="3"/>
  <c r="G150" i="3"/>
  <c r="Q149" i="3"/>
  <c r="L149" i="3"/>
  <c r="G149" i="3"/>
  <c r="Q148" i="3"/>
  <c r="AB148" i="3" s="1"/>
  <c r="L148" i="3"/>
  <c r="G148" i="3"/>
  <c r="Z148" i="3" s="1"/>
  <c r="Q147" i="3"/>
  <c r="AB147" i="3" s="1"/>
  <c r="L147" i="3"/>
  <c r="G147" i="3"/>
  <c r="Q146" i="3"/>
  <c r="L146" i="3"/>
  <c r="AA146" i="3" s="1"/>
  <c r="G146" i="3"/>
  <c r="Q145" i="3"/>
  <c r="AB145" i="3" s="1"/>
  <c r="L145" i="3"/>
  <c r="G145" i="3"/>
  <c r="Q144" i="3"/>
  <c r="AB144" i="3" s="1"/>
  <c r="L144" i="3"/>
  <c r="G144" i="3"/>
  <c r="Q143" i="3"/>
  <c r="AB143" i="3" s="1"/>
  <c r="L143" i="3"/>
  <c r="G143" i="3"/>
  <c r="Q142" i="3"/>
  <c r="L142" i="3"/>
  <c r="G142" i="3"/>
  <c r="Q139" i="3"/>
  <c r="L139" i="3"/>
  <c r="G139" i="3"/>
  <c r="Q138" i="3"/>
  <c r="L138" i="3"/>
  <c r="G138" i="3"/>
  <c r="Q137" i="3"/>
  <c r="AB137" i="3" s="1"/>
  <c r="L137" i="3"/>
  <c r="G137" i="3"/>
  <c r="Q136" i="3"/>
  <c r="AB136" i="3" s="1"/>
  <c r="L136" i="3"/>
  <c r="G136" i="3"/>
  <c r="Q135" i="3"/>
  <c r="L135" i="3"/>
  <c r="G135" i="3"/>
  <c r="Q134" i="3"/>
  <c r="L134" i="3"/>
  <c r="G134" i="3"/>
  <c r="Q133" i="3"/>
  <c r="AB133" i="3" s="1"/>
  <c r="L133" i="3"/>
  <c r="G133" i="3"/>
  <c r="Q132" i="3"/>
  <c r="AB132" i="3" s="1"/>
  <c r="L132" i="3"/>
  <c r="G132" i="3"/>
  <c r="Q131" i="3"/>
  <c r="L131" i="3"/>
  <c r="G131" i="3"/>
  <c r="Q130" i="3"/>
  <c r="L130" i="3"/>
  <c r="G130" i="3"/>
  <c r="Q129" i="3"/>
  <c r="AB129" i="3" s="1"/>
  <c r="L129" i="3"/>
  <c r="G129" i="3"/>
  <c r="Q128" i="3"/>
  <c r="L128" i="3"/>
  <c r="G128" i="3"/>
  <c r="Q127" i="3"/>
  <c r="L127" i="3"/>
  <c r="G127" i="3"/>
  <c r="Q126" i="3"/>
  <c r="L126" i="3"/>
  <c r="G126" i="3"/>
  <c r="Q125" i="3"/>
  <c r="AB125" i="3" s="1"/>
  <c r="L125" i="3"/>
  <c r="G125" i="3"/>
  <c r="Q124" i="3"/>
  <c r="AB124" i="3" s="1"/>
  <c r="L124" i="3"/>
  <c r="G124" i="3"/>
  <c r="Q123" i="3"/>
  <c r="L123" i="3"/>
  <c r="G123" i="3"/>
  <c r="Q122" i="3"/>
  <c r="L122" i="3"/>
  <c r="G122" i="3"/>
  <c r="Z122" i="3" s="1"/>
  <c r="Q121" i="3"/>
  <c r="AB121" i="3" s="1"/>
  <c r="L121" i="3"/>
  <c r="G121" i="3"/>
  <c r="Z121" i="3" s="1"/>
  <c r="Q120" i="3"/>
  <c r="L120" i="3"/>
  <c r="G120" i="3"/>
  <c r="Z120" i="3" s="1"/>
  <c r="Q119" i="3"/>
  <c r="L119" i="3"/>
  <c r="G119" i="3"/>
  <c r="Q118" i="3"/>
  <c r="AB118" i="3" s="1"/>
  <c r="L118" i="3"/>
  <c r="G118" i="3"/>
  <c r="Q117" i="3"/>
  <c r="AB117" i="3" s="1"/>
  <c r="L117" i="3"/>
  <c r="G117" i="3"/>
  <c r="Q116" i="3"/>
  <c r="AB116" i="3" s="1"/>
  <c r="L116" i="3"/>
  <c r="G116" i="3"/>
  <c r="Z116" i="3" s="1"/>
  <c r="Q115" i="3"/>
  <c r="L115" i="3"/>
  <c r="G115" i="3"/>
  <c r="Q114" i="3"/>
  <c r="L114" i="3"/>
  <c r="G114" i="3"/>
  <c r="Z114" i="3" s="1"/>
  <c r="Q113" i="3"/>
  <c r="L113" i="3"/>
  <c r="G113" i="3"/>
  <c r="Z113" i="3" s="1"/>
  <c r="Q112" i="3"/>
  <c r="AB112" i="3" s="1"/>
  <c r="L112" i="3"/>
  <c r="G112" i="3"/>
  <c r="Z112" i="3" s="1"/>
  <c r="Q111" i="3"/>
  <c r="L111" i="3"/>
  <c r="G111" i="3"/>
  <c r="Q110" i="3"/>
  <c r="AB110" i="3" s="1"/>
  <c r="L110" i="3"/>
  <c r="G110" i="3"/>
  <c r="Z110" i="3" s="1"/>
  <c r="Q109" i="3"/>
  <c r="L109" i="3"/>
  <c r="G109" i="3"/>
  <c r="Z109" i="3" s="1"/>
  <c r="Q108" i="3"/>
  <c r="L108" i="3"/>
  <c r="G108" i="3"/>
  <c r="Q107" i="3"/>
  <c r="L107" i="3"/>
  <c r="G107" i="3"/>
  <c r="Z107" i="3" s="1"/>
  <c r="Q105" i="3"/>
  <c r="AB105" i="3" s="1"/>
  <c r="L105" i="3"/>
  <c r="AA105" i="3" s="1"/>
  <c r="G105" i="3"/>
  <c r="Z105" i="3" s="1"/>
  <c r="Q104" i="3"/>
  <c r="L104" i="3"/>
  <c r="G104" i="3"/>
  <c r="Q103" i="3"/>
  <c r="AB103" i="3" s="1"/>
  <c r="L103" i="3"/>
  <c r="G103" i="3"/>
  <c r="Z103" i="3" s="1"/>
  <c r="Q102" i="3"/>
  <c r="L102" i="3"/>
  <c r="G102" i="3"/>
  <c r="Q101" i="3"/>
  <c r="L101" i="3"/>
  <c r="AA101" i="3" s="1"/>
  <c r="G101" i="3"/>
  <c r="Z101" i="3" s="1"/>
  <c r="Q100" i="3"/>
  <c r="AB100" i="3" s="1"/>
  <c r="L100" i="3"/>
  <c r="AA100" i="3" s="1"/>
  <c r="G100" i="3"/>
  <c r="Z100" i="3" s="1"/>
  <c r="Q99" i="3"/>
  <c r="L99" i="3"/>
  <c r="G99" i="3"/>
  <c r="Q98" i="3"/>
  <c r="L98" i="3"/>
  <c r="AA98" i="3" s="1"/>
  <c r="G98" i="3"/>
  <c r="Q97" i="3"/>
  <c r="L97" i="3"/>
  <c r="AA97" i="3" s="1"/>
  <c r="G97" i="3"/>
  <c r="Z97" i="3" s="1"/>
  <c r="Q96" i="3"/>
  <c r="L96" i="3"/>
  <c r="AA96" i="3" s="1"/>
  <c r="G96" i="3"/>
  <c r="Z96" i="3" s="1"/>
  <c r="Q95" i="3"/>
  <c r="L95" i="3"/>
  <c r="AA95" i="3" s="1"/>
  <c r="G95" i="3"/>
  <c r="Z95" i="3" s="1"/>
  <c r="Q94" i="3"/>
  <c r="L94" i="3"/>
  <c r="AA94" i="3" s="1"/>
  <c r="G94" i="3"/>
  <c r="Q93" i="3"/>
  <c r="L93" i="3"/>
  <c r="AA93" i="3" s="1"/>
  <c r="G93" i="3"/>
  <c r="Z93" i="3" s="1"/>
  <c r="Q92" i="3"/>
  <c r="L92" i="3"/>
  <c r="AA92" i="3" s="1"/>
  <c r="G92" i="3"/>
  <c r="Z92" i="3" s="1"/>
  <c r="Q91" i="3"/>
  <c r="L91" i="3"/>
  <c r="AA91" i="3" s="1"/>
  <c r="G91" i="3"/>
  <c r="Q90" i="3"/>
  <c r="L90" i="3"/>
  <c r="G90" i="3"/>
  <c r="Q89" i="3"/>
  <c r="L89" i="3"/>
  <c r="AA89" i="3" s="1"/>
  <c r="G89" i="3"/>
  <c r="Z89" i="3" s="1"/>
  <c r="Q88" i="3"/>
  <c r="L88" i="3"/>
  <c r="G88" i="3"/>
  <c r="Z88" i="3" s="1"/>
  <c r="Q87" i="3"/>
  <c r="L87" i="3"/>
  <c r="AA87" i="3" s="1"/>
  <c r="G87" i="3"/>
  <c r="Z87" i="3" s="1"/>
  <c r="Q86" i="3"/>
  <c r="L86" i="3"/>
  <c r="G86" i="3"/>
  <c r="Z86" i="3" s="1"/>
  <c r="Q85" i="3"/>
  <c r="L85" i="3"/>
  <c r="AA85" i="3" s="1"/>
  <c r="G85" i="3"/>
  <c r="Z85" i="3" s="1"/>
  <c r="Q84" i="3"/>
  <c r="L84" i="3"/>
  <c r="AA84" i="3" s="1"/>
  <c r="G84" i="3"/>
  <c r="Z84" i="3" s="1"/>
  <c r="Q83" i="3"/>
  <c r="L83" i="3"/>
  <c r="AA83" i="3" s="1"/>
  <c r="G83" i="3"/>
  <c r="Q82" i="3"/>
  <c r="L82" i="3"/>
  <c r="AA82" i="3" s="1"/>
  <c r="G82" i="3"/>
  <c r="Q81" i="3"/>
  <c r="L81" i="3"/>
  <c r="AA81" i="3" s="1"/>
  <c r="G81" i="3"/>
  <c r="Q80" i="3"/>
  <c r="L80" i="3"/>
  <c r="AA80" i="3" s="1"/>
  <c r="G80" i="3"/>
  <c r="Z80" i="3" s="1"/>
  <c r="Q79" i="3"/>
  <c r="L79" i="3"/>
  <c r="AA79" i="3" s="1"/>
  <c r="G79" i="3"/>
  <c r="Z79" i="3" s="1"/>
  <c r="Q78" i="3"/>
  <c r="L78" i="3"/>
  <c r="G78" i="3"/>
  <c r="Q77" i="3"/>
  <c r="L77" i="3"/>
  <c r="AA77" i="3" s="1"/>
  <c r="G77" i="3"/>
  <c r="Q76" i="3"/>
  <c r="L76" i="3"/>
  <c r="G76" i="3"/>
  <c r="Z76" i="3" s="1"/>
  <c r="Q75" i="3"/>
  <c r="L75" i="3"/>
  <c r="AA75" i="3" s="1"/>
  <c r="G75" i="3"/>
  <c r="Q74" i="3"/>
  <c r="L74" i="3"/>
  <c r="AA74" i="3" s="1"/>
  <c r="G74" i="3"/>
  <c r="Q73" i="3"/>
  <c r="L73" i="3"/>
  <c r="G73" i="3"/>
  <c r="Z73" i="3" s="1"/>
  <c r="Q72" i="3"/>
  <c r="L72" i="3"/>
  <c r="AA72" i="3" s="1"/>
  <c r="G72" i="3"/>
  <c r="Z72" i="3" s="1"/>
  <c r="Q71" i="3"/>
  <c r="L71" i="3"/>
  <c r="AA71" i="3" s="1"/>
  <c r="G71" i="3"/>
  <c r="Z71" i="3" s="1"/>
  <c r="Q70" i="3"/>
  <c r="L70" i="3"/>
  <c r="AA70" i="3" s="1"/>
  <c r="G70" i="3"/>
  <c r="Z70" i="3" s="1"/>
  <c r="Q69" i="3"/>
  <c r="L69" i="3"/>
  <c r="G69" i="3"/>
  <c r="Z69" i="3" s="1"/>
  <c r="Q68" i="3"/>
  <c r="L68" i="3"/>
  <c r="AA68" i="3" s="1"/>
  <c r="G68" i="3"/>
  <c r="Z68" i="3" s="1"/>
  <c r="Q67" i="3"/>
  <c r="L67" i="3"/>
  <c r="AA67" i="3" s="1"/>
  <c r="G67" i="3"/>
  <c r="Q66" i="3"/>
  <c r="L66" i="3"/>
  <c r="AA66" i="3" s="1"/>
  <c r="G66" i="3"/>
  <c r="Q65" i="3"/>
  <c r="L65" i="3"/>
  <c r="AA65" i="3" s="1"/>
  <c r="G65" i="3"/>
  <c r="Z65" i="3" s="1"/>
  <c r="Q64" i="3"/>
  <c r="L64" i="3"/>
  <c r="AA64" i="3" s="1"/>
  <c r="G64" i="3"/>
  <c r="Q63" i="3"/>
  <c r="L63" i="3"/>
  <c r="AA63" i="3" s="1"/>
  <c r="G63" i="3"/>
  <c r="Z63" i="3" s="1"/>
  <c r="Q62" i="3"/>
  <c r="AB62" i="3" s="1"/>
  <c r="L62" i="3"/>
  <c r="G62" i="3"/>
  <c r="Z62" i="3" s="1"/>
  <c r="Q61" i="3"/>
  <c r="AB61" i="3" s="1"/>
  <c r="L61" i="3"/>
  <c r="AA61" i="3" s="1"/>
  <c r="G61" i="3"/>
  <c r="Q60" i="3"/>
  <c r="L60" i="3"/>
  <c r="AA60" i="3" s="1"/>
  <c r="G60" i="3"/>
  <c r="Z60" i="3" s="1"/>
  <c r="Q59" i="3"/>
  <c r="L59" i="3"/>
  <c r="G59" i="3"/>
  <c r="Z59" i="3" s="1"/>
  <c r="Q58" i="3"/>
  <c r="L58" i="3"/>
  <c r="AA58" i="3" s="1"/>
  <c r="G58" i="3"/>
  <c r="Q57" i="3"/>
  <c r="L57" i="3"/>
  <c r="AA57" i="3" s="1"/>
  <c r="G57" i="3"/>
  <c r="Z57" i="3" s="1"/>
  <c r="Q56" i="3"/>
  <c r="AB56" i="3" s="1"/>
  <c r="L56" i="3"/>
  <c r="AA56" i="3" s="1"/>
  <c r="G56" i="3"/>
  <c r="Q55" i="3"/>
  <c r="L55" i="3"/>
  <c r="AA55" i="3" s="1"/>
  <c r="G55" i="3"/>
  <c r="Z55" i="3" s="1"/>
  <c r="Q54" i="3"/>
  <c r="L54" i="3"/>
  <c r="G54" i="3"/>
  <c r="Q53" i="3"/>
  <c r="AB53" i="3" s="1"/>
  <c r="L53" i="3"/>
  <c r="AA53" i="3" s="1"/>
  <c r="G53" i="3"/>
  <c r="Z53" i="3" s="1"/>
  <c r="Q52" i="3"/>
  <c r="L52" i="3"/>
  <c r="AA52" i="3" s="1"/>
  <c r="G52" i="3"/>
  <c r="Q51" i="3"/>
  <c r="L51" i="3"/>
  <c r="AA51" i="3" s="1"/>
  <c r="G51" i="3"/>
  <c r="Q50" i="3"/>
  <c r="AB50" i="3" s="1"/>
  <c r="L50" i="3"/>
  <c r="G50" i="3"/>
  <c r="Q49" i="3"/>
  <c r="L49" i="3"/>
  <c r="AA49" i="3" s="1"/>
  <c r="G49" i="3"/>
  <c r="Z49" i="3" s="1"/>
  <c r="Q48" i="3"/>
  <c r="AB48" i="3" s="1"/>
  <c r="L48" i="3"/>
  <c r="G48" i="3"/>
  <c r="Q47" i="3"/>
  <c r="L47" i="3"/>
  <c r="G47" i="3"/>
  <c r="Z47" i="3" s="1"/>
  <c r="Q46" i="3"/>
  <c r="L46" i="3"/>
  <c r="G46" i="3"/>
  <c r="Q45" i="3"/>
  <c r="L45" i="3"/>
  <c r="G45" i="3"/>
  <c r="Q44" i="3"/>
  <c r="L44" i="3"/>
  <c r="AA44" i="3" s="1"/>
  <c r="G44" i="3"/>
  <c r="Q43" i="3"/>
  <c r="AB43" i="3" s="1"/>
  <c r="L43" i="3"/>
  <c r="AA43" i="3" s="1"/>
  <c r="G43" i="3"/>
  <c r="Z43" i="3" s="1"/>
  <c r="Q42" i="3"/>
  <c r="L42" i="3"/>
  <c r="AA42" i="3" s="1"/>
  <c r="G42" i="3"/>
  <c r="Z42" i="3" s="1"/>
  <c r="Q41" i="3"/>
  <c r="AB41" i="3" s="1"/>
  <c r="L41" i="3"/>
  <c r="AA41" i="3" s="1"/>
  <c r="G41" i="3"/>
  <c r="Q40" i="3"/>
  <c r="L40" i="3"/>
  <c r="AA40" i="3" s="1"/>
  <c r="G40" i="3"/>
  <c r="Q39" i="3"/>
  <c r="AB39" i="3" s="1"/>
  <c r="L39" i="3"/>
  <c r="G39" i="3"/>
  <c r="Z39" i="3" s="1"/>
  <c r="Q38" i="3"/>
  <c r="L38" i="3"/>
  <c r="AA38" i="3" s="1"/>
  <c r="G38" i="3"/>
  <c r="Z38" i="3" s="1"/>
  <c r="Q37" i="3"/>
  <c r="L37" i="3"/>
  <c r="G37" i="3"/>
  <c r="Z37" i="3" s="1"/>
  <c r="Q36" i="3"/>
  <c r="L36" i="3"/>
  <c r="AA36" i="3" s="1"/>
  <c r="G36" i="3"/>
  <c r="Q35" i="3"/>
  <c r="AB35" i="3" s="1"/>
  <c r="L35" i="3"/>
  <c r="AA35" i="3" s="1"/>
  <c r="G35" i="3"/>
  <c r="Z35" i="3" s="1"/>
  <c r="Q34" i="3"/>
  <c r="AB34" i="3" s="1"/>
  <c r="L34" i="3"/>
  <c r="AA34" i="3" s="1"/>
  <c r="G34" i="3"/>
  <c r="Z34" i="3" s="1"/>
  <c r="Q33" i="3"/>
  <c r="AB33" i="3" s="1"/>
  <c r="L33" i="3"/>
  <c r="AA33" i="3" s="1"/>
  <c r="G33" i="3"/>
  <c r="Q32" i="3"/>
  <c r="L32" i="3"/>
  <c r="AA32" i="3" s="1"/>
  <c r="G32" i="3"/>
  <c r="Q30" i="3"/>
  <c r="L30" i="3"/>
  <c r="G30" i="3"/>
  <c r="Z30" i="3" s="1"/>
  <c r="Q29" i="3"/>
  <c r="L29" i="3"/>
  <c r="G29" i="3"/>
  <c r="Q28" i="3"/>
  <c r="L28" i="3"/>
  <c r="G28" i="3"/>
  <c r="Z28" i="3" s="1"/>
  <c r="Q27" i="3"/>
  <c r="L27" i="3"/>
  <c r="AA27" i="3" s="1"/>
  <c r="G27" i="3"/>
  <c r="Z27" i="3" s="1"/>
  <c r="Q26" i="3"/>
  <c r="AB26" i="3" s="1"/>
  <c r="L26" i="3"/>
  <c r="AA26" i="3" s="1"/>
  <c r="G26" i="3"/>
  <c r="Q25" i="3"/>
  <c r="AB25" i="3" s="1"/>
  <c r="L25" i="3"/>
  <c r="AA25" i="3" s="1"/>
  <c r="G25" i="3"/>
  <c r="Z25" i="3" s="1"/>
  <c r="Q24" i="3"/>
  <c r="L24" i="3"/>
  <c r="G24" i="3"/>
  <c r="Z24" i="3" s="1"/>
  <c r="Q23" i="3"/>
  <c r="AB23" i="3" s="1"/>
  <c r="L23" i="3"/>
  <c r="G23" i="3"/>
  <c r="Z23" i="3" s="1"/>
  <c r="Q22" i="3"/>
  <c r="AB22" i="3" s="1"/>
  <c r="L22" i="3"/>
  <c r="G22" i="3"/>
  <c r="Z22" i="3" s="1"/>
  <c r="Q21" i="3"/>
  <c r="L21" i="3"/>
  <c r="AA21" i="3" s="1"/>
  <c r="G21" i="3"/>
  <c r="Q20" i="3"/>
  <c r="L20" i="3"/>
  <c r="G20" i="3"/>
  <c r="Q19" i="3"/>
  <c r="L19" i="3"/>
  <c r="AA19" i="3" s="1"/>
  <c r="G19" i="3"/>
  <c r="Z19" i="3" s="1"/>
  <c r="Q18" i="3"/>
  <c r="AB18" i="3" s="1"/>
  <c r="L18" i="3"/>
  <c r="AA18" i="3" s="1"/>
  <c r="G18" i="3"/>
  <c r="Q17" i="3"/>
  <c r="AB17" i="3" s="1"/>
  <c r="L17" i="3"/>
  <c r="AA17" i="3" s="1"/>
  <c r="G17" i="3"/>
  <c r="Z17" i="3" s="1"/>
  <c r="Q16" i="3"/>
  <c r="AB16" i="3" s="1"/>
  <c r="L16" i="3"/>
  <c r="AA16" i="3" s="1"/>
  <c r="G16" i="3"/>
  <c r="Z16" i="3" s="1"/>
  <c r="Q15" i="3"/>
  <c r="L15" i="3"/>
  <c r="AA15" i="3" s="1"/>
  <c r="G15" i="3"/>
  <c r="Q14" i="3"/>
  <c r="L14" i="3"/>
  <c r="G14" i="3"/>
  <c r="Q13" i="3"/>
  <c r="L13" i="3"/>
  <c r="AA13" i="3" s="1"/>
  <c r="G13" i="3"/>
  <c r="Z13" i="3" s="1"/>
  <c r="Q12" i="3"/>
  <c r="L12" i="3"/>
  <c r="G12" i="3"/>
  <c r="Q11" i="3"/>
  <c r="L11" i="3"/>
  <c r="AA11" i="3" s="1"/>
  <c r="G11" i="3"/>
  <c r="Q10" i="3"/>
  <c r="L10" i="3"/>
  <c r="G10" i="3"/>
  <c r="Q9" i="3"/>
  <c r="L9" i="3"/>
  <c r="AA9" i="3" s="1"/>
  <c r="G9" i="3"/>
  <c r="Q8" i="3"/>
  <c r="L8" i="3"/>
  <c r="AA8" i="3" s="1"/>
  <c r="G8" i="3"/>
  <c r="Q7" i="3"/>
  <c r="L7" i="3"/>
  <c r="AA7" i="3" s="1"/>
  <c r="G7" i="3"/>
  <c r="Q6" i="3"/>
  <c r="L6" i="3"/>
  <c r="G6" i="3"/>
  <c r="AA5" i="3"/>
  <c r="J265" i="7"/>
  <c r="I264" i="7"/>
  <c r="G264" i="7"/>
  <c r="I263" i="7"/>
  <c r="G263" i="7"/>
  <c r="I262" i="7"/>
  <c r="G262" i="7"/>
  <c r="I261" i="7"/>
  <c r="G261" i="7"/>
  <c r="I260" i="7"/>
  <c r="G260" i="7"/>
  <c r="I259" i="7"/>
  <c r="G259" i="7"/>
  <c r="I258" i="7"/>
  <c r="G258" i="7"/>
  <c r="I257" i="7"/>
  <c r="G257" i="7"/>
  <c r="I256" i="7"/>
  <c r="G256" i="7"/>
  <c r="I255" i="7"/>
  <c r="G255" i="7"/>
  <c r="I254" i="7"/>
  <c r="G254" i="7"/>
  <c r="I253" i="7"/>
  <c r="G253" i="7"/>
  <c r="I252" i="7"/>
  <c r="G252" i="7"/>
  <c r="I251" i="7"/>
  <c r="G251" i="7"/>
  <c r="I250" i="7"/>
  <c r="G250" i="7"/>
  <c r="I249" i="7"/>
  <c r="G249" i="7"/>
  <c r="I248" i="7"/>
  <c r="G248" i="7"/>
  <c r="I247" i="7"/>
  <c r="G247" i="7"/>
  <c r="I246" i="7"/>
  <c r="G246" i="7"/>
  <c r="I245" i="7"/>
  <c r="G245" i="7"/>
  <c r="I244" i="7"/>
  <c r="G244" i="7"/>
  <c r="I243" i="7"/>
  <c r="G243" i="7"/>
  <c r="I242" i="7"/>
  <c r="G242" i="7"/>
  <c r="I241" i="7"/>
  <c r="G241" i="7"/>
  <c r="I240" i="7"/>
  <c r="G240" i="7"/>
  <c r="I239" i="7"/>
  <c r="G239" i="7"/>
  <c r="I238" i="7"/>
  <c r="G238" i="7"/>
  <c r="I237" i="7"/>
  <c r="G237" i="7"/>
  <c r="I236" i="7"/>
  <c r="G236" i="7"/>
  <c r="I235" i="7"/>
  <c r="G235" i="7"/>
  <c r="I234" i="7"/>
  <c r="G234" i="7"/>
  <c r="I233" i="7"/>
  <c r="G233" i="7"/>
  <c r="I232" i="7"/>
  <c r="G232" i="7"/>
  <c r="I231" i="7"/>
  <c r="G231" i="7"/>
  <c r="I230" i="7"/>
  <c r="G230" i="7"/>
  <c r="I229" i="7"/>
  <c r="G229" i="7"/>
  <c r="I228" i="7"/>
  <c r="G228" i="7"/>
  <c r="I227" i="7"/>
  <c r="G227" i="7"/>
  <c r="I226" i="7"/>
  <c r="G226" i="7"/>
  <c r="I225" i="7"/>
  <c r="G225" i="7"/>
  <c r="I224" i="7"/>
  <c r="G224" i="7"/>
  <c r="I223" i="7"/>
  <c r="G223" i="7"/>
  <c r="I222" i="7"/>
  <c r="G222" i="7"/>
  <c r="I221" i="7"/>
  <c r="G221" i="7"/>
  <c r="I220" i="7"/>
  <c r="G220" i="7"/>
  <c r="I219" i="7"/>
  <c r="G219" i="7"/>
  <c r="I218" i="7"/>
  <c r="G218" i="7"/>
  <c r="I214" i="7"/>
  <c r="G214" i="7"/>
  <c r="I216" i="7"/>
  <c r="G216" i="7"/>
  <c r="I215" i="7"/>
  <c r="G215" i="7"/>
  <c r="I217" i="7"/>
  <c r="G217" i="7"/>
  <c r="I213" i="7"/>
  <c r="G213" i="7"/>
  <c r="I212" i="7"/>
  <c r="G212" i="7"/>
  <c r="I211" i="7"/>
  <c r="G211" i="7"/>
  <c r="I210" i="7"/>
  <c r="G210" i="7"/>
  <c r="I209" i="7"/>
  <c r="G209" i="7"/>
  <c r="I208" i="7"/>
  <c r="G208" i="7"/>
  <c r="I207" i="7"/>
  <c r="G207" i="7"/>
  <c r="I206" i="7"/>
  <c r="G206" i="7"/>
  <c r="I205" i="7"/>
  <c r="G205" i="7"/>
  <c r="I204" i="7"/>
  <c r="G204" i="7"/>
  <c r="I203" i="7"/>
  <c r="G203" i="7"/>
  <c r="I202" i="7"/>
  <c r="G202" i="7"/>
  <c r="I201" i="7"/>
  <c r="G201" i="7"/>
  <c r="I200" i="7"/>
  <c r="G200" i="7"/>
  <c r="I199" i="7"/>
  <c r="G199" i="7"/>
  <c r="I198" i="7"/>
  <c r="G198" i="7"/>
  <c r="I197" i="7"/>
  <c r="G197" i="7"/>
  <c r="I196" i="7"/>
  <c r="G196" i="7"/>
  <c r="I195" i="7"/>
  <c r="G195" i="7"/>
  <c r="I194" i="7"/>
  <c r="G194" i="7"/>
  <c r="I193" i="7"/>
  <c r="G193" i="7"/>
  <c r="I192" i="7"/>
  <c r="G192" i="7"/>
  <c r="I191" i="7"/>
  <c r="G191" i="7"/>
  <c r="I190" i="7"/>
  <c r="G190" i="7"/>
  <c r="I189" i="7"/>
  <c r="G189" i="7"/>
  <c r="I188" i="7"/>
  <c r="G188" i="7"/>
  <c r="I187" i="7"/>
  <c r="G187" i="7"/>
  <c r="I186" i="7"/>
  <c r="G186" i="7"/>
  <c r="I185" i="7"/>
  <c r="G185" i="7"/>
  <c r="I184" i="7"/>
  <c r="G184" i="7"/>
  <c r="I183" i="7"/>
  <c r="G183" i="7"/>
  <c r="I182" i="7"/>
  <c r="G182" i="7"/>
  <c r="I181" i="7"/>
  <c r="G181" i="7"/>
  <c r="I180" i="7"/>
  <c r="G180" i="7"/>
  <c r="I179" i="7"/>
  <c r="G179" i="7"/>
  <c r="I178" i="7"/>
  <c r="G178" i="7"/>
  <c r="I177" i="7"/>
  <c r="G177" i="7"/>
  <c r="I176" i="7"/>
  <c r="G176" i="7"/>
  <c r="I175" i="7"/>
  <c r="G175" i="7"/>
  <c r="I174" i="7"/>
  <c r="G174" i="7"/>
  <c r="I173" i="7"/>
  <c r="G173" i="7"/>
  <c r="I172" i="7"/>
  <c r="G172" i="7"/>
  <c r="I171" i="7"/>
  <c r="G171" i="7"/>
  <c r="I170" i="7"/>
  <c r="G170" i="7"/>
  <c r="I169" i="7"/>
  <c r="G169" i="7"/>
  <c r="I168" i="7"/>
  <c r="G168" i="7"/>
  <c r="I167" i="7"/>
  <c r="G167" i="7"/>
  <c r="I166" i="7"/>
  <c r="G166" i="7"/>
  <c r="I165" i="7"/>
  <c r="G165" i="7"/>
  <c r="I164" i="7"/>
  <c r="G164" i="7"/>
  <c r="I163" i="7"/>
  <c r="G163" i="7"/>
  <c r="I162" i="7"/>
  <c r="G162" i="7"/>
  <c r="I161" i="7"/>
  <c r="G161" i="7"/>
  <c r="I160" i="7"/>
  <c r="G160" i="7"/>
  <c r="I159" i="7"/>
  <c r="G159" i="7"/>
  <c r="I157" i="7"/>
  <c r="G157" i="7"/>
  <c r="I156" i="7"/>
  <c r="G156" i="7"/>
  <c r="I155" i="7"/>
  <c r="G155" i="7"/>
  <c r="I154" i="7"/>
  <c r="G154" i="7"/>
  <c r="I153" i="7"/>
  <c r="G153" i="7"/>
  <c r="I152" i="7"/>
  <c r="G152" i="7"/>
  <c r="I151" i="7"/>
  <c r="G151" i="7"/>
  <c r="I150" i="7"/>
  <c r="G150" i="7"/>
  <c r="I149" i="7"/>
  <c r="G149" i="7"/>
  <c r="I148" i="7"/>
  <c r="G148" i="7"/>
  <c r="I147" i="7"/>
  <c r="G147" i="7"/>
  <c r="I146" i="7"/>
  <c r="G146" i="7"/>
  <c r="I145" i="7"/>
  <c r="G145" i="7"/>
  <c r="I144" i="7"/>
  <c r="G144" i="7"/>
  <c r="I143" i="7"/>
  <c r="G143" i="7"/>
  <c r="I142" i="7"/>
  <c r="G142" i="7"/>
  <c r="I139" i="7"/>
  <c r="G139" i="7"/>
  <c r="I138" i="7"/>
  <c r="G138" i="7"/>
  <c r="I137" i="7"/>
  <c r="G137" i="7"/>
  <c r="I136" i="7"/>
  <c r="G136" i="7"/>
  <c r="I135" i="7"/>
  <c r="G135" i="7"/>
  <c r="I134" i="7"/>
  <c r="G134" i="7"/>
  <c r="I133" i="7"/>
  <c r="G133" i="7"/>
  <c r="I132" i="7"/>
  <c r="G132" i="7"/>
  <c r="I131" i="7"/>
  <c r="G131" i="7"/>
  <c r="I130" i="7"/>
  <c r="G130" i="7"/>
  <c r="I129" i="7"/>
  <c r="G129" i="7"/>
  <c r="I128" i="7"/>
  <c r="G128" i="7"/>
  <c r="I127" i="7"/>
  <c r="G127" i="7"/>
  <c r="I126" i="7"/>
  <c r="G126" i="7"/>
  <c r="I125" i="7"/>
  <c r="G125" i="7"/>
  <c r="I124" i="7"/>
  <c r="G124" i="7"/>
  <c r="I123" i="7"/>
  <c r="G123" i="7"/>
  <c r="I122" i="7"/>
  <c r="G122" i="7"/>
  <c r="I121" i="7"/>
  <c r="G121" i="7"/>
  <c r="I120" i="7"/>
  <c r="G120" i="7"/>
  <c r="I119" i="7"/>
  <c r="G119" i="7"/>
  <c r="I118" i="7"/>
  <c r="G118" i="7"/>
  <c r="I117" i="7"/>
  <c r="G117" i="7"/>
  <c r="I116" i="7"/>
  <c r="G116" i="7"/>
  <c r="I115" i="7"/>
  <c r="G115" i="7"/>
  <c r="I114" i="7"/>
  <c r="G114" i="7"/>
  <c r="I113" i="7"/>
  <c r="G113" i="7"/>
  <c r="I112" i="7"/>
  <c r="G112" i="7"/>
  <c r="I111" i="7"/>
  <c r="G111" i="7"/>
  <c r="I110" i="7"/>
  <c r="G110" i="7"/>
  <c r="I109" i="7"/>
  <c r="G109" i="7"/>
  <c r="I108" i="7"/>
  <c r="G108" i="7"/>
  <c r="I107" i="7"/>
  <c r="G107" i="7"/>
  <c r="I105" i="7"/>
  <c r="G105" i="7"/>
  <c r="I104" i="7"/>
  <c r="G104" i="7"/>
  <c r="I102" i="7"/>
  <c r="G102" i="7"/>
  <c r="I101" i="7"/>
  <c r="G101" i="7"/>
  <c r="I100" i="7"/>
  <c r="G100" i="7"/>
  <c r="I99" i="7"/>
  <c r="G99" i="7"/>
  <c r="I98" i="7"/>
  <c r="G98" i="7"/>
  <c r="I97" i="7"/>
  <c r="G97" i="7"/>
  <c r="I96" i="7"/>
  <c r="G96" i="7"/>
  <c r="I95" i="7"/>
  <c r="G95" i="7"/>
  <c r="I94" i="7"/>
  <c r="G94" i="7"/>
  <c r="I93" i="7"/>
  <c r="G93" i="7"/>
  <c r="I92" i="7"/>
  <c r="G92" i="7"/>
  <c r="I91" i="7"/>
  <c r="G91" i="7"/>
  <c r="G90" i="7"/>
  <c r="I89" i="7"/>
  <c r="G89" i="7"/>
  <c r="I88" i="7"/>
  <c r="G88" i="7"/>
  <c r="I87" i="7"/>
  <c r="G87" i="7"/>
  <c r="I86" i="7"/>
  <c r="G86" i="7"/>
  <c r="I85" i="7"/>
  <c r="G85" i="7"/>
  <c r="I84" i="7"/>
  <c r="G84" i="7"/>
  <c r="I83" i="7"/>
  <c r="G83" i="7"/>
  <c r="I82" i="7"/>
  <c r="G82" i="7"/>
  <c r="I81" i="7"/>
  <c r="G81" i="7"/>
  <c r="I80" i="7"/>
  <c r="G80" i="7"/>
  <c r="I79" i="7"/>
  <c r="G79" i="7"/>
  <c r="I78" i="7"/>
  <c r="G78" i="7"/>
  <c r="I77" i="7"/>
  <c r="G77" i="7"/>
  <c r="I76" i="7"/>
  <c r="G76" i="7"/>
  <c r="I75" i="7"/>
  <c r="G75" i="7"/>
  <c r="I74" i="7"/>
  <c r="G74" i="7"/>
  <c r="I73" i="7"/>
  <c r="G73" i="7"/>
  <c r="I72" i="7"/>
  <c r="G72" i="7"/>
  <c r="I71" i="7"/>
  <c r="G71" i="7"/>
  <c r="I70" i="7"/>
  <c r="G70" i="7"/>
  <c r="I69" i="7"/>
  <c r="G69" i="7"/>
  <c r="I68" i="7"/>
  <c r="G68" i="7"/>
  <c r="I67" i="7"/>
  <c r="G67" i="7"/>
  <c r="I66" i="7"/>
  <c r="G66" i="7"/>
  <c r="I65" i="7"/>
  <c r="G65" i="7"/>
  <c r="I64" i="7"/>
  <c r="G64" i="7"/>
  <c r="I63" i="7"/>
  <c r="G63" i="7"/>
  <c r="I62" i="7"/>
  <c r="G62" i="7"/>
  <c r="I61" i="7"/>
  <c r="G61" i="7"/>
  <c r="I60" i="7"/>
  <c r="G60" i="7"/>
  <c r="I59" i="7"/>
  <c r="G59" i="7"/>
  <c r="I58" i="7"/>
  <c r="G58" i="7"/>
  <c r="I57" i="7"/>
  <c r="I56" i="7"/>
  <c r="G56" i="7"/>
  <c r="I55" i="7"/>
  <c r="G55" i="7"/>
  <c r="I54" i="7"/>
  <c r="G54" i="7"/>
  <c r="I53" i="7"/>
  <c r="G53" i="7"/>
  <c r="I52" i="7"/>
  <c r="G52" i="7"/>
  <c r="I51" i="7"/>
  <c r="G51" i="7"/>
  <c r="I50" i="7"/>
  <c r="G50" i="7"/>
  <c r="I49" i="7"/>
  <c r="G49" i="7"/>
  <c r="I48" i="7"/>
  <c r="G48" i="7"/>
  <c r="I47" i="7"/>
  <c r="G47" i="7"/>
  <c r="I46" i="7"/>
  <c r="G46" i="7"/>
  <c r="I45" i="7"/>
  <c r="G45" i="7"/>
  <c r="I44" i="7"/>
  <c r="G44" i="7"/>
  <c r="I43" i="7"/>
  <c r="G43" i="7"/>
  <c r="I42" i="7"/>
  <c r="G42" i="7"/>
  <c r="I41" i="7"/>
  <c r="G41" i="7"/>
  <c r="I40" i="7"/>
  <c r="G40" i="7"/>
  <c r="I39" i="7"/>
  <c r="G39" i="7"/>
  <c r="I38" i="7"/>
  <c r="G38" i="7"/>
  <c r="I37" i="7"/>
  <c r="G37" i="7"/>
  <c r="I36" i="7"/>
  <c r="G36" i="7"/>
  <c r="I35" i="7"/>
  <c r="G35" i="7"/>
  <c r="I34" i="7"/>
  <c r="G34" i="7"/>
  <c r="I33" i="7"/>
  <c r="G33" i="7"/>
  <c r="I32" i="7"/>
  <c r="G32" i="7"/>
  <c r="I30" i="7"/>
  <c r="G30" i="7"/>
  <c r="I29" i="7"/>
  <c r="G29" i="7"/>
  <c r="I28" i="7"/>
  <c r="G28" i="7"/>
  <c r="I27" i="7"/>
  <c r="G27" i="7"/>
  <c r="I26" i="7"/>
  <c r="G26" i="7"/>
  <c r="I25" i="7"/>
  <c r="G25" i="7"/>
  <c r="I24" i="7"/>
  <c r="G24" i="7"/>
  <c r="I23" i="7"/>
  <c r="G23" i="7"/>
  <c r="I22" i="7"/>
  <c r="G22" i="7"/>
  <c r="I21" i="7"/>
  <c r="G21" i="7"/>
  <c r="I20" i="7"/>
  <c r="G20" i="7"/>
  <c r="I19" i="7"/>
  <c r="G19" i="7"/>
  <c r="I18" i="7"/>
  <c r="G18" i="7"/>
  <c r="I17" i="7"/>
  <c r="G17" i="7"/>
  <c r="I16" i="7"/>
  <c r="G16" i="7"/>
  <c r="I15" i="7"/>
  <c r="G15" i="7"/>
  <c r="I14" i="7"/>
  <c r="G14" i="7"/>
  <c r="I13" i="7"/>
  <c r="G13" i="7"/>
  <c r="I12" i="7"/>
  <c r="G12" i="7"/>
  <c r="I11" i="7"/>
  <c r="G11" i="7"/>
  <c r="I10" i="7"/>
  <c r="G10" i="7"/>
  <c r="I9" i="7"/>
  <c r="G9" i="7"/>
  <c r="I8" i="7"/>
  <c r="G8" i="7"/>
  <c r="I7" i="7"/>
  <c r="G7" i="7"/>
  <c r="I6" i="7"/>
  <c r="G6" i="7"/>
  <c r="I5" i="7"/>
  <c r="G5" i="7"/>
  <c r="E267" i="5"/>
  <c r="D265" i="5"/>
  <c r="C265" i="5"/>
  <c r="C267" i="5" s="1"/>
  <c r="G264" i="5"/>
  <c r="J264" i="5" s="1"/>
  <c r="G263" i="5"/>
  <c r="J263" i="5" s="1"/>
  <c r="G262" i="5"/>
  <c r="J262" i="5" s="1"/>
  <c r="G261" i="5"/>
  <c r="J261" i="5" s="1"/>
  <c r="G260" i="5"/>
  <c r="J260" i="5" s="1"/>
  <c r="G259" i="5"/>
  <c r="J259" i="5" s="1"/>
  <c r="G258" i="5"/>
  <c r="J258" i="5" s="1"/>
  <c r="G257" i="5"/>
  <c r="J257" i="5" s="1"/>
  <c r="G256" i="5"/>
  <c r="J256" i="5" s="1"/>
  <c r="G255" i="5"/>
  <c r="J255" i="5" s="1"/>
  <c r="G254" i="5"/>
  <c r="J254" i="5" s="1"/>
  <c r="G253" i="5"/>
  <c r="J253" i="5" s="1"/>
  <c r="G252" i="5"/>
  <c r="J252" i="5" s="1"/>
  <c r="G251" i="5"/>
  <c r="J251" i="5" s="1"/>
  <c r="G250" i="5"/>
  <c r="J250" i="5" s="1"/>
  <c r="G249" i="5"/>
  <c r="J249" i="5" s="1"/>
  <c r="G248" i="5"/>
  <c r="J248" i="5" s="1"/>
  <c r="G247" i="5"/>
  <c r="J247" i="5" s="1"/>
  <c r="G246" i="5"/>
  <c r="J246" i="5" s="1"/>
  <c r="G245" i="5"/>
  <c r="J245" i="5" s="1"/>
  <c r="G244" i="5"/>
  <c r="J244" i="5" s="1"/>
  <c r="G243" i="5"/>
  <c r="J243" i="5" s="1"/>
  <c r="G242" i="5"/>
  <c r="J242" i="5" s="1"/>
  <c r="G241" i="5"/>
  <c r="J241" i="5" s="1"/>
  <c r="G240" i="5"/>
  <c r="J240" i="5" s="1"/>
  <c r="G239" i="5"/>
  <c r="J239" i="5" s="1"/>
  <c r="G238" i="5"/>
  <c r="J238" i="5" s="1"/>
  <c r="G237" i="5"/>
  <c r="J237" i="5" s="1"/>
  <c r="G236" i="5"/>
  <c r="J236" i="5" s="1"/>
  <c r="G235" i="5"/>
  <c r="J235" i="5" s="1"/>
  <c r="G234" i="5"/>
  <c r="J234" i="5" s="1"/>
  <c r="G233" i="5"/>
  <c r="J233" i="5" s="1"/>
  <c r="G232" i="5"/>
  <c r="J232" i="5" s="1"/>
  <c r="G231" i="5"/>
  <c r="J231" i="5" s="1"/>
  <c r="G230" i="5"/>
  <c r="J230" i="5" s="1"/>
  <c r="G229" i="5"/>
  <c r="J229" i="5" s="1"/>
  <c r="G228" i="5"/>
  <c r="J228" i="5" s="1"/>
  <c r="G227" i="5"/>
  <c r="J227" i="5" s="1"/>
  <c r="G226" i="5"/>
  <c r="J226" i="5" s="1"/>
  <c r="G225" i="5"/>
  <c r="J225" i="5" s="1"/>
  <c r="G224" i="5"/>
  <c r="J224" i="5" s="1"/>
  <c r="G223" i="5"/>
  <c r="J223" i="5" s="1"/>
  <c r="G222" i="5"/>
  <c r="J222" i="5" s="1"/>
  <c r="G221" i="5"/>
  <c r="J221" i="5" s="1"/>
  <c r="G220" i="5"/>
  <c r="J220" i="5" s="1"/>
  <c r="G219" i="5"/>
  <c r="J219" i="5" s="1"/>
  <c r="G218" i="5"/>
  <c r="J218" i="5" s="1"/>
  <c r="G214" i="5"/>
  <c r="J214" i="5" s="1"/>
  <c r="G216" i="5"/>
  <c r="J216" i="5" s="1"/>
  <c r="G215" i="5"/>
  <c r="J215" i="5" s="1"/>
  <c r="G217" i="5"/>
  <c r="J217" i="5" s="1"/>
  <c r="G213" i="5"/>
  <c r="J213" i="5" s="1"/>
  <c r="G212" i="5"/>
  <c r="J212" i="5" s="1"/>
  <c r="G211" i="5"/>
  <c r="J211" i="5" s="1"/>
  <c r="G210" i="5"/>
  <c r="J210" i="5" s="1"/>
  <c r="G209" i="5"/>
  <c r="J209" i="5" s="1"/>
  <c r="G208" i="5"/>
  <c r="J208" i="5" s="1"/>
  <c r="G207" i="5"/>
  <c r="J207" i="5" s="1"/>
  <c r="G206" i="5"/>
  <c r="J206" i="5" s="1"/>
  <c r="G205" i="5"/>
  <c r="G204" i="5"/>
  <c r="J204" i="5" s="1"/>
  <c r="G203" i="5"/>
  <c r="J203" i="5" s="1"/>
  <c r="G202" i="5"/>
  <c r="J202" i="5" s="1"/>
  <c r="G201" i="5"/>
  <c r="J201" i="5" s="1"/>
  <c r="G200" i="5"/>
  <c r="J200" i="5" s="1"/>
  <c r="G199" i="5"/>
  <c r="J199" i="5" s="1"/>
  <c r="G198" i="5"/>
  <c r="J198" i="5" s="1"/>
  <c r="G197" i="5"/>
  <c r="J197" i="5" s="1"/>
  <c r="G196" i="5"/>
  <c r="J196" i="5" s="1"/>
  <c r="G195" i="5"/>
  <c r="J195" i="5" s="1"/>
  <c r="G194" i="5"/>
  <c r="J194" i="5" s="1"/>
  <c r="G193" i="5"/>
  <c r="J193" i="5" s="1"/>
  <c r="G192" i="5"/>
  <c r="J192" i="5" s="1"/>
  <c r="G191" i="5"/>
  <c r="J191" i="5" s="1"/>
  <c r="G190" i="5"/>
  <c r="J190" i="5" s="1"/>
  <c r="G189" i="5"/>
  <c r="J189" i="5" s="1"/>
  <c r="G188" i="5"/>
  <c r="J188" i="5" s="1"/>
  <c r="G187" i="5"/>
  <c r="J187" i="5" s="1"/>
  <c r="G186" i="5"/>
  <c r="J186" i="5" s="1"/>
  <c r="G185" i="5"/>
  <c r="J185" i="5" s="1"/>
  <c r="G184" i="5"/>
  <c r="J184" i="5" s="1"/>
  <c r="G183" i="5"/>
  <c r="J183" i="5" s="1"/>
  <c r="G182" i="5"/>
  <c r="J182" i="5" s="1"/>
  <c r="G181" i="5"/>
  <c r="J181" i="5" s="1"/>
  <c r="G180" i="5"/>
  <c r="J180" i="5" s="1"/>
  <c r="G179" i="5"/>
  <c r="J179" i="5" s="1"/>
  <c r="G178" i="5"/>
  <c r="J178" i="5" s="1"/>
  <c r="G177" i="5"/>
  <c r="J177" i="5" s="1"/>
  <c r="G176" i="5"/>
  <c r="J176" i="5" s="1"/>
  <c r="G175" i="5"/>
  <c r="J175" i="5" s="1"/>
  <c r="G174" i="5"/>
  <c r="J174" i="5" s="1"/>
  <c r="G173" i="5"/>
  <c r="J173" i="5" s="1"/>
  <c r="G172" i="5"/>
  <c r="J172" i="5" s="1"/>
  <c r="G171" i="5"/>
  <c r="J171" i="5" s="1"/>
  <c r="G170" i="5"/>
  <c r="J170" i="5" s="1"/>
  <c r="G169" i="5"/>
  <c r="J169" i="5" s="1"/>
  <c r="G168" i="5"/>
  <c r="J168" i="5" s="1"/>
  <c r="G167" i="5"/>
  <c r="J167" i="5" s="1"/>
  <c r="G166" i="5"/>
  <c r="J166" i="5" s="1"/>
  <c r="G165" i="5"/>
  <c r="J165" i="5" s="1"/>
  <c r="G164" i="5"/>
  <c r="J164" i="5" s="1"/>
  <c r="G163" i="5"/>
  <c r="J163" i="5" s="1"/>
  <c r="G162" i="5"/>
  <c r="J162" i="5" s="1"/>
  <c r="G161" i="5"/>
  <c r="J161" i="5" s="1"/>
  <c r="G160" i="5"/>
  <c r="J160" i="5" s="1"/>
  <c r="G159" i="5"/>
  <c r="J159" i="5" s="1"/>
  <c r="G157" i="5"/>
  <c r="J157" i="5" s="1"/>
  <c r="G156" i="5"/>
  <c r="J156" i="5" s="1"/>
  <c r="G155" i="5"/>
  <c r="J155" i="5" s="1"/>
  <c r="G154" i="5"/>
  <c r="J154" i="5" s="1"/>
  <c r="G153" i="5"/>
  <c r="J153" i="5" s="1"/>
  <c r="G152" i="5"/>
  <c r="J152" i="5" s="1"/>
  <c r="G151" i="5"/>
  <c r="J151" i="5" s="1"/>
  <c r="G150" i="5"/>
  <c r="J150" i="5" s="1"/>
  <c r="G149" i="5"/>
  <c r="J149" i="5" s="1"/>
  <c r="G148" i="5"/>
  <c r="J148" i="5" s="1"/>
  <c r="G147" i="5"/>
  <c r="J147" i="5" s="1"/>
  <c r="G146" i="5"/>
  <c r="J146" i="5" s="1"/>
  <c r="G145" i="5"/>
  <c r="J145" i="5" s="1"/>
  <c r="G144" i="5"/>
  <c r="J144" i="5" s="1"/>
  <c r="G143" i="5"/>
  <c r="J143" i="5" s="1"/>
  <c r="G142" i="5"/>
  <c r="J142" i="5" s="1"/>
  <c r="G139" i="5"/>
  <c r="J139" i="5" s="1"/>
  <c r="G138" i="5"/>
  <c r="J138" i="5" s="1"/>
  <c r="G137" i="5"/>
  <c r="J137" i="5" s="1"/>
  <c r="G136" i="5"/>
  <c r="J136" i="5" s="1"/>
  <c r="G135" i="5"/>
  <c r="J135" i="5" s="1"/>
  <c r="G134" i="5"/>
  <c r="J134" i="5" s="1"/>
  <c r="G133" i="5"/>
  <c r="J133" i="5" s="1"/>
  <c r="G132" i="5"/>
  <c r="J132" i="5" s="1"/>
  <c r="G131" i="5"/>
  <c r="J131" i="5" s="1"/>
  <c r="G130" i="5"/>
  <c r="J130" i="5" s="1"/>
  <c r="G129" i="5"/>
  <c r="J129" i="5" s="1"/>
  <c r="G128" i="5"/>
  <c r="J128" i="5" s="1"/>
  <c r="G127" i="5"/>
  <c r="J127" i="5" s="1"/>
  <c r="G126" i="5"/>
  <c r="J126" i="5" s="1"/>
  <c r="G125" i="5"/>
  <c r="J125" i="5" s="1"/>
  <c r="G124" i="5"/>
  <c r="J124" i="5" s="1"/>
  <c r="G123" i="5"/>
  <c r="J123" i="5" s="1"/>
  <c r="G122" i="5"/>
  <c r="J122" i="5" s="1"/>
  <c r="G121" i="5"/>
  <c r="J121" i="5" s="1"/>
  <c r="G120" i="5"/>
  <c r="J120" i="5" s="1"/>
  <c r="G119" i="5"/>
  <c r="J119" i="5" s="1"/>
  <c r="G118" i="5"/>
  <c r="J118" i="5" s="1"/>
  <c r="G117" i="5"/>
  <c r="J117" i="5" s="1"/>
  <c r="G116" i="5"/>
  <c r="J116" i="5" s="1"/>
  <c r="G115" i="5"/>
  <c r="J115" i="5" s="1"/>
  <c r="G114" i="5"/>
  <c r="J114" i="5" s="1"/>
  <c r="G113" i="5"/>
  <c r="J113" i="5" s="1"/>
  <c r="G112" i="5"/>
  <c r="J112" i="5" s="1"/>
  <c r="G111" i="5"/>
  <c r="J111" i="5" s="1"/>
  <c r="G110" i="5"/>
  <c r="J110" i="5" s="1"/>
  <c r="G109" i="5"/>
  <c r="J109" i="5" s="1"/>
  <c r="G108" i="5"/>
  <c r="J108" i="5" s="1"/>
  <c r="G107" i="5"/>
  <c r="J107" i="5" s="1"/>
  <c r="G105" i="5"/>
  <c r="J105" i="5" s="1"/>
  <c r="G104" i="5"/>
  <c r="J104" i="5" s="1"/>
  <c r="G103" i="5"/>
  <c r="J103" i="5" s="1"/>
  <c r="G102" i="5"/>
  <c r="J102" i="5" s="1"/>
  <c r="G101" i="5"/>
  <c r="J101" i="5" s="1"/>
  <c r="G100" i="5"/>
  <c r="J100" i="5" s="1"/>
  <c r="G99" i="5"/>
  <c r="J99" i="5" s="1"/>
  <c r="G98" i="5"/>
  <c r="J98" i="5" s="1"/>
  <c r="G97" i="5"/>
  <c r="J97" i="5" s="1"/>
  <c r="G96" i="5"/>
  <c r="J96" i="5" s="1"/>
  <c r="G95" i="5"/>
  <c r="J95" i="5" s="1"/>
  <c r="G94" i="5"/>
  <c r="J94" i="5" s="1"/>
  <c r="G93" i="5"/>
  <c r="J93" i="5" s="1"/>
  <c r="G92" i="5"/>
  <c r="J92" i="5" s="1"/>
  <c r="G91" i="5"/>
  <c r="J91" i="5" s="1"/>
  <c r="G90" i="5"/>
  <c r="J90" i="5" s="1"/>
  <c r="G89" i="5"/>
  <c r="J89" i="5" s="1"/>
  <c r="G88" i="5"/>
  <c r="J88" i="5" s="1"/>
  <c r="G87" i="5"/>
  <c r="J87" i="5" s="1"/>
  <c r="G86" i="5"/>
  <c r="J86" i="5" s="1"/>
  <c r="G85" i="5"/>
  <c r="J85" i="5" s="1"/>
  <c r="G84" i="5"/>
  <c r="J84" i="5" s="1"/>
  <c r="G83" i="5"/>
  <c r="J83" i="5" s="1"/>
  <c r="G82" i="5"/>
  <c r="J82" i="5" s="1"/>
  <c r="G81" i="5"/>
  <c r="J81" i="5" s="1"/>
  <c r="G80" i="5"/>
  <c r="J80" i="5" s="1"/>
  <c r="G79" i="5"/>
  <c r="J79" i="5" s="1"/>
  <c r="G78" i="5"/>
  <c r="J78" i="5" s="1"/>
  <c r="G77" i="5"/>
  <c r="J77" i="5" s="1"/>
  <c r="G76" i="5"/>
  <c r="J76" i="5" s="1"/>
  <c r="G75" i="5"/>
  <c r="J75" i="5" s="1"/>
  <c r="G74" i="5"/>
  <c r="J74" i="5" s="1"/>
  <c r="G73" i="5"/>
  <c r="J73" i="5" s="1"/>
  <c r="G72" i="5"/>
  <c r="J72" i="5" s="1"/>
  <c r="G71" i="5"/>
  <c r="J71" i="5" s="1"/>
  <c r="G70" i="5"/>
  <c r="J70" i="5" s="1"/>
  <c r="G69" i="5"/>
  <c r="J69" i="5" s="1"/>
  <c r="G68" i="5"/>
  <c r="J68" i="5" s="1"/>
  <c r="G67" i="5"/>
  <c r="J67" i="5" s="1"/>
  <c r="G66" i="5"/>
  <c r="J66" i="5" s="1"/>
  <c r="G65" i="5"/>
  <c r="J65" i="5" s="1"/>
  <c r="G64" i="5"/>
  <c r="J64" i="5" s="1"/>
  <c r="G63" i="5"/>
  <c r="J63" i="5" s="1"/>
  <c r="G62" i="5"/>
  <c r="J62" i="5" s="1"/>
  <c r="G61" i="5"/>
  <c r="J61" i="5" s="1"/>
  <c r="G60" i="5"/>
  <c r="J60" i="5" s="1"/>
  <c r="G59" i="5"/>
  <c r="J59" i="5" s="1"/>
  <c r="G58" i="5"/>
  <c r="J58" i="5" s="1"/>
  <c r="G57" i="5"/>
  <c r="J57" i="5" s="1"/>
  <c r="G56" i="5"/>
  <c r="J56" i="5" s="1"/>
  <c r="G55" i="5"/>
  <c r="J55" i="5" s="1"/>
  <c r="G54" i="5"/>
  <c r="J54" i="5" s="1"/>
  <c r="G53" i="5"/>
  <c r="J53" i="5" s="1"/>
  <c r="G52" i="5"/>
  <c r="J52" i="5" s="1"/>
  <c r="G51" i="5"/>
  <c r="J51" i="5" s="1"/>
  <c r="G50" i="5"/>
  <c r="J50" i="5" s="1"/>
  <c r="G49" i="5"/>
  <c r="J49" i="5" s="1"/>
  <c r="G48" i="5"/>
  <c r="J48" i="5" s="1"/>
  <c r="G47" i="5"/>
  <c r="J47" i="5" s="1"/>
  <c r="G46" i="5"/>
  <c r="J46" i="5" s="1"/>
  <c r="G45" i="5"/>
  <c r="J45" i="5" s="1"/>
  <c r="G44" i="5"/>
  <c r="J44" i="5" s="1"/>
  <c r="G43" i="5"/>
  <c r="J43" i="5" s="1"/>
  <c r="G42" i="5"/>
  <c r="J42" i="5" s="1"/>
  <c r="G41" i="5"/>
  <c r="J41" i="5" s="1"/>
  <c r="G40" i="5"/>
  <c r="J40" i="5" s="1"/>
  <c r="G39" i="5"/>
  <c r="J39" i="5" s="1"/>
  <c r="G38" i="5"/>
  <c r="J38" i="5" s="1"/>
  <c r="G37" i="5"/>
  <c r="J37" i="5" s="1"/>
  <c r="G36" i="5"/>
  <c r="J36" i="5" s="1"/>
  <c r="G35" i="5"/>
  <c r="J35" i="5" s="1"/>
  <c r="G34" i="5"/>
  <c r="J34" i="5" s="1"/>
  <c r="G33" i="5"/>
  <c r="J33" i="5" s="1"/>
  <c r="G32" i="5"/>
  <c r="J32" i="5" s="1"/>
  <c r="G30" i="5"/>
  <c r="J30" i="5" s="1"/>
  <c r="G29" i="5"/>
  <c r="J29" i="5" s="1"/>
  <c r="G28" i="5"/>
  <c r="J28" i="5" s="1"/>
  <c r="G27" i="5"/>
  <c r="J27" i="5" s="1"/>
  <c r="G26" i="5"/>
  <c r="J26" i="5" s="1"/>
  <c r="G25" i="5"/>
  <c r="J25" i="5" s="1"/>
  <c r="G24" i="5"/>
  <c r="J24" i="5" s="1"/>
  <c r="G23" i="5"/>
  <c r="J23" i="5" s="1"/>
  <c r="G22" i="5"/>
  <c r="J22" i="5" s="1"/>
  <c r="G21" i="5"/>
  <c r="J21" i="5" s="1"/>
  <c r="G20" i="5"/>
  <c r="J20" i="5" s="1"/>
  <c r="G19" i="5"/>
  <c r="J19" i="5" s="1"/>
  <c r="G18" i="5"/>
  <c r="J18" i="5" s="1"/>
  <c r="G17" i="5"/>
  <c r="J17" i="5" s="1"/>
  <c r="G16" i="5"/>
  <c r="J16" i="5" s="1"/>
  <c r="G15" i="5"/>
  <c r="J15" i="5" s="1"/>
  <c r="G14" i="5"/>
  <c r="J14" i="5" s="1"/>
  <c r="G13" i="5"/>
  <c r="J13" i="5" s="1"/>
  <c r="G12" i="5"/>
  <c r="J12" i="5" s="1"/>
  <c r="G11" i="5"/>
  <c r="J11" i="5" s="1"/>
  <c r="G10" i="5"/>
  <c r="J10" i="5" s="1"/>
  <c r="G9" i="5"/>
  <c r="J9" i="5" s="1"/>
  <c r="G8" i="5"/>
  <c r="J8" i="5" s="1"/>
  <c r="G7" i="5"/>
  <c r="J7" i="5" s="1"/>
  <c r="G6" i="5"/>
  <c r="J6" i="5" s="1"/>
  <c r="G267" i="7" l="1"/>
  <c r="I265" i="7"/>
  <c r="R52" i="3"/>
  <c r="R208" i="3"/>
  <c r="R48" i="3"/>
  <c r="AB204" i="3"/>
  <c r="AB260" i="3"/>
  <c r="AB264" i="3"/>
  <c r="R180" i="3"/>
  <c r="AB210" i="3"/>
  <c r="R105" i="3"/>
  <c r="AB27" i="3"/>
  <c r="AD27" i="3" s="1"/>
  <c r="J27" i="7" s="1"/>
  <c r="K27" i="7" s="1"/>
  <c r="L27" i="7" s="1"/>
  <c r="P27" i="7" s="1"/>
  <c r="AB36" i="3"/>
  <c r="R207" i="3"/>
  <c r="AA223" i="3"/>
  <c r="R224" i="3"/>
  <c r="R223" i="3"/>
  <c r="R26" i="3"/>
  <c r="R57" i="3"/>
  <c r="AA45" i="3"/>
  <c r="AD105" i="3"/>
  <c r="J105" i="7" s="1"/>
  <c r="K105" i="7" s="1"/>
  <c r="L105" i="7" s="1"/>
  <c r="P105" i="7" s="1"/>
  <c r="AA118" i="3"/>
  <c r="R20" i="3"/>
  <c r="AA22" i="3"/>
  <c r="AD22" i="3" s="1"/>
  <c r="J22" i="7" s="1"/>
  <c r="K22" i="7" s="1"/>
  <c r="L22" i="7" s="1"/>
  <c r="P22" i="7" s="1"/>
  <c r="R33" i="3"/>
  <c r="R54" i="3"/>
  <c r="R45" i="3"/>
  <c r="R130" i="3"/>
  <c r="R134" i="3"/>
  <c r="Z193" i="3"/>
  <c r="Z98" i="3"/>
  <c r="R46" i="3"/>
  <c r="R47" i="3"/>
  <c r="R37" i="3"/>
  <c r="Z5" i="3"/>
  <c r="Z9" i="3"/>
  <c r="AA12" i="3"/>
  <c r="Z20" i="3"/>
  <c r="Z29" i="3"/>
  <c r="Z44" i="3"/>
  <c r="Z50" i="3"/>
  <c r="AB51" i="3"/>
  <c r="Z61" i="3"/>
  <c r="AD61" i="3" s="1"/>
  <c r="J61" i="7" s="1"/>
  <c r="K61" i="7" s="1"/>
  <c r="L61" i="7" s="1"/>
  <c r="P61" i="7" s="1"/>
  <c r="AA88" i="3"/>
  <c r="Z117" i="3"/>
  <c r="AA151" i="3"/>
  <c r="AB157" i="3"/>
  <c r="AB161" i="3"/>
  <c r="Z179" i="3"/>
  <c r="AA187" i="3"/>
  <c r="Z188" i="3"/>
  <c r="AB192" i="3"/>
  <c r="AA203" i="3"/>
  <c r="AA23" i="3"/>
  <c r="AD23" i="3" s="1"/>
  <c r="J23" i="7" s="1"/>
  <c r="K23" i="7" s="1"/>
  <c r="L23" i="7" s="1"/>
  <c r="P23" i="7" s="1"/>
  <c r="AA29" i="3"/>
  <c r="Z46" i="3"/>
  <c r="Z51" i="3"/>
  <c r="Z67" i="3"/>
  <c r="AA112" i="3"/>
  <c r="AD112" i="3" s="1"/>
  <c r="J112" i="7" s="1"/>
  <c r="K112" i="7" s="1"/>
  <c r="L112" i="7" s="1"/>
  <c r="P112" i="7" s="1"/>
  <c r="R201" i="3"/>
  <c r="Z236" i="3"/>
  <c r="Z252" i="3"/>
  <c r="Z264" i="3"/>
  <c r="Z8" i="3"/>
  <c r="Z12" i="3"/>
  <c r="AA28" i="3"/>
  <c r="R39" i="3"/>
  <c r="AA54" i="3"/>
  <c r="AB55" i="3"/>
  <c r="AD55" i="3" s="1"/>
  <c r="J55" i="7" s="1"/>
  <c r="K55" i="7" s="1"/>
  <c r="L55" i="7" s="1"/>
  <c r="P55" i="7" s="1"/>
  <c r="Z75" i="3"/>
  <c r="Z78" i="3"/>
  <c r="AA107" i="3"/>
  <c r="AB128" i="3"/>
  <c r="AA143" i="3"/>
  <c r="Z151" i="3"/>
  <c r="Z182" i="3"/>
  <c r="Z187" i="3"/>
  <c r="AB207" i="3"/>
  <c r="AB220" i="3"/>
  <c r="AB230" i="3"/>
  <c r="AB234" i="3"/>
  <c r="AB238" i="3"/>
  <c r="AB242" i="3"/>
  <c r="AB246" i="3"/>
  <c r="AB250" i="3"/>
  <c r="AB254" i="3"/>
  <c r="AB258" i="3"/>
  <c r="AB262" i="3"/>
  <c r="F265" i="2"/>
  <c r="F267" i="2" s="1"/>
  <c r="G90" i="2" s="1"/>
  <c r="Z33" i="3"/>
  <c r="AD33" i="3" s="1"/>
  <c r="J33" i="7" s="1"/>
  <c r="K33" i="7" s="1"/>
  <c r="L33" i="7" s="1"/>
  <c r="P33" i="7" s="1"/>
  <c r="AD53" i="3"/>
  <c r="J53" i="7" s="1"/>
  <c r="K53" i="7" s="1"/>
  <c r="L53" i="7" s="1"/>
  <c r="P53" i="7" s="1"/>
  <c r="AB54" i="3"/>
  <c r="R55" i="3"/>
  <c r="Z66" i="3"/>
  <c r="AA78" i="3"/>
  <c r="Z83" i="3"/>
  <c r="AA201" i="3"/>
  <c r="AD201" i="3" s="1"/>
  <c r="J201" i="7" s="1"/>
  <c r="K201" i="7" s="1"/>
  <c r="L201" i="7" s="1"/>
  <c r="P201" i="7" s="1"/>
  <c r="AA6" i="3"/>
  <c r="Z7" i="3"/>
  <c r="AA10" i="3"/>
  <c r="Z11" i="3"/>
  <c r="AA14" i="3"/>
  <c r="Z15" i="3"/>
  <c r="Z18" i="3"/>
  <c r="AD18" i="3" s="1"/>
  <c r="J18" i="7" s="1"/>
  <c r="K18" i="7" s="1"/>
  <c r="L18" i="7" s="1"/>
  <c r="P18" i="7" s="1"/>
  <c r="AB20" i="3"/>
  <c r="Z21" i="3"/>
  <c r="AA24" i="3"/>
  <c r="AA30" i="3"/>
  <c r="Z41" i="3"/>
  <c r="AD41" i="3" s="1"/>
  <c r="J41" i="7" s="1"/>
  <c r="K41" i="7" s="1"/>
  <c r="L41" i="7" s="1"/>
  <c r="P41" i="7" s="1"/>
  <c r="AB42" i="3"/>
  <c r="AD42" i="3" s="1"/>
  <c r="J42" i="7" s="1"/>
  <c r="K42" i="7" s="1"/>
  <c r="L42" i="7" s="1"/>
  <c r="P42" i="7" s="1"/>
  <c r="AA48" i="3"/>
  <c r="R49" i="3"/>
  <c r="AA50" i="3"/>
  <c r="Z58" i="3"/>
  <c r="Z64" i="3"/>
  <c r="AA69" i="3"/>
  <c r="AA73" i="3"/>
  <c r="Z74" i="3"/>
  <c r="Z77" i="3"/>
  <c r="Z81" i="3"/>
  <c r="AA86" i="3"/>
  <c r="AA90" i="3"/>
  <c r="Z91" i="3"/>
  <c r="Z94" i="3"/>
  <c r="AB104" i="3"/>
  <c r="Z108" i="3"/>
  <c r="AB109" i="3"/>
  <c r="AB114" i="3"/>
  <c r="AB123" i="3"/>
  <c r="AB127" i="3"/>
  <c r="AB131" i="3"/>
  <c r="AB135" i="3"/>
  <c r="AB139" i="3"/>
  <c r="AB151" i="3"/>
  <c r="AA172" i="3"/>
  <c r="AA189" i="3"/>
  <c r="AB194" i="3"/>
  <c r="AA200" i="3"/>
  <c r="AB214" i="3"/>
  <c r="AA221" i="3"/>
  <c r="Z26" i="3"/>
  <c r="AD26" i="3" s="1"/>
  <c r="J26" i="7" s="1"/>
  <c r="K26" i="7" s="1"/>
  <c r="L26" i="7" s="1"/>
  <c r="P26" i="7" s="1"/>
  <c r="R29" i="3"/>
  <c r="Z45" i="3"/>
  <c r="Z54" i="3"/>
  <c r="AB59" i="3"/>
  <c r="Z82" i="3"/>
  <c r="Z99" i="3"/>
  <c r="Z104" i="3"/>
  <c r="AA110" i="3"/>
  <c r="AD110" i="3" s="1"/>
  <c r="J110" i="7" s="1"/>
  <c r="K110" i="7" s="1"/>
  <c r="L110" i="7" s="1"/>
  <c r="P110" i="7" s="1"/>
  <c r="R183" i="3"/>
  <c r="AB217" i="3"/>
  <c r="Z6" i="3"/>
  <c r="Z10" i="3"/>
  <c r="Z14" i="3"/>
  <c r="AA20" i="3"/>
  <c r="AB21" i="3"/>
  <c r="AA37" i="3"/>
  <c r="Z48" i="3"/>
  <c r="AB58" i="3"/>
  <c r="AA76" i="3"/>
  <c r="Z90" i="3"/>
  <c r="AA114" i="3"/>
  <c r="Z172" i="3"/>
  <c r="R206" i="3"/>
  <c r="AA209" i="3"/>
  <c r="AA213" i="3"/>
  <c r="AB240" i="3"/>
  <c r="AB244" i="3"/>
  <c r="AB248" i="3"/>
  <c r="AB252" i="3"/>
  <c r="AB256" i="3"/>
  <c r="R24" i="3"/>
  <c r="AB24" i="3"/>
  <c r="AA47" i="3"/>
  <c r="R36" i="3"/>
  <c r="Z36" i="3"/>
  <c r="Z40" i="3"/>
  <c r="R59" i="3"/>
  <c r="AA59" i="3"/>
  <c r="AB29" i="3"/>
  <c r="Z56" i="3"/>
  <c r="AD56" i="3" s="1"/>
  <c r="J56" i="7" s="1"/>
  <c r="K56" i="7" s="1"/>
  <c r="L56" i="7" s="1"/>
  <c r="P56" i="7" s="1"/>
  <c r="Z111" i="3"/>
  <c r="AA39" i="3"/>
  <c r="AD39" i="3" s="1"/>
  <c r="J39" i="7" s="1"/>
  <c r="K39" i="7" s="1"/>
  <c r="L39" i="7" s="1"/>
  <c r="P39" i="7" s="1"/>
  <c r="AA62" i="3"/>
  <c r="AD62" i="3" s="1"/>
  <c r="J62" i="7" s="1"/>
  <c r="K62" i="7" s="1"/>
  <c r="L62" i="7" s="1"/>
  <c r="P62" i="7" s="1"/>
  <c r="R62" i="3"/>
  <c r="Z32" i="3"/>
  <c r="R127" i="3"/>
  <c r="R131" i="3"/>
  <c r="R139" i="3"/>
  <c r="R6" i="3"/>
  <c r="R7" i="3"/>
  <c r="R8" i="3"/>
  <c r="R9" i="3"/>
  <c r="R10" i="3"/>
  <c r="R11" i="3"/>
  <c r="R12" i="3"/>
  <c r="R13" i="3"/>
  <c r="R14" i="3"/>
  <c r="R15" i="3"/>
  <c r="R23" i="3"/>
  <c r="R32" i="3"/>
  <c r="R40" i="3"/>
  <c r="R50" i="3"/>
  <c r="R53" i="3"/>
  <c r="R102" i="3"/>
  <c r="R171" i="3"/>
  <c r="AD181" i="3"/>
  <c r="J181" i="7" s="1"/>
  <c r="K181" i="7" s="1"/>
  <c r="L181" i="7" s="1"/>
  <c r="P181" i="7" s="1"/>
  <c r="R216" i="3"/>
  <c r="R17" i="3"/>
  <c r="R34" i="3"/>
  <c r="R42" i="3"/>
  <c r="R58" i="3"/>
  <c r="R60" i="3"/>
  <c r="R61" i="3"/>
  <c r="AA111" i="3"/>
  <c r="R115" i="3"/>
  <c r="Z115" i="3"/>
  <c r="AA121" i="3"/>
  <c r="AD121" i="3" s="1"/>
  <c r="J121" i="7" s="1"/>
  <c r="K121" i="7" s="1"/>
  <c r="L121" i="7" s="1"/>
  <c r="P121" i="7" s="1"/>
  <c r="R121" i="3"/>
  <c r="Z191" i="3"/>
  <c r="AB209" i="3"/>
  <c r="AB213" i="3"/>
  <c r="AA214" i="3"/>
  <c r="R18" i="3"/>
  <c r="AB37" i="3"/>
  <c r="R43" i="3"/>
  <c r="AA46" i="3"/>
  <c r="AA103" i="3"/>
  <c r="AD103" i="3" s="1"/>
  <c r="K103" i="7" s="1"/>
  <c r="L103" i="7" s="1"/>
  <c r="P103" i="7" s="1"/>
  <c r="AA117" i="3"/>
  <c r="AB203" i="3"/>
  <c r="R19" i="3"/>
  <c r="R27" i="3"/>
  <c r="R44" i="3"/>
  <c r="AB45" i="3"/>
  <c r="R99" i="3"/>
  <c r="AB101" i="3"/>
  <c r="AD101" i="3" s="1"/>
  <c r="J101" i="7" s="1"/>
  <c r="K101" i="7" s="1"/>
  <c r="L101" i="7" s="1"/>
  <c r="P101" i="7" s="1"/>
  <c r="AA102" i="3"/>
  <c r="AB108" i="3"/>
  <c r="AB115" i="3"/>
  <c r="Z119" i="3"/>
  <c r="AA148" i="3"/>
  <c r="AD148" i="3" s="1"/>
  <c r="J148" i="7" s="1"/>
  <c r="K148" i="7" s="1"/>
  <c r="L148" i="7" s="1"/>
  <c r="P148" i="7" s="1"/>
  <c r="AA174" i="3"/>
  <c r="Z178" i="3"/>
  <c r="AA193" i="3"/>
  <c r="Z194" i="3"/>
  <c r="AB200" i="3"/>
  <c r="Z223" i="3"/>
  <c r="Z233" i="3"/>
  <c r="Z237" i="3"/>
  <c r="Z241" i="3"/>
  <c r="Z245" i="3"/>
  <c r="Z249" i="3"/>
  <c r="Z253" i="3"/>
  <c r="Z257" i="3"/>
  <c r="Z261" i="3"/>
  <c r="AB5" i="3"/>
  <c r="AB6" i="3"/>
  <c r="AB7" i="3"/>
  <c r="AB8" i="3"/>
  <c r="AB9" i="3"/>
  <c r="AB10" i="3"/>
  <c r="AB11" i="3"/>
  <c r="AB12" i="3"/>
  <c r="AB13" i="3"/>
  <c r="AD13" i="3" s="1"/>
  <c r="J13" i="7" s="1"/>
  <c r="K13" i="7" s="1"/>
  <c r="L13" i="7" s="1"/>
  <c r="P13" i="7" s="1"/>
  <c r="AB14" i="3"/>
  <c r="AB28" i="3"/>
  <c r="AB30" i="3"/>
  <c r="AB46" i="3"/>
  <c r="Z52" i="3"/>
  <c r="AA109" i="3"/>
  <c r="R124" i="3"/>
  <c r="R128" i="3"/>
  <c r="R136" i="3"/>
  <c r="AB164" i="3"/>
  <c r="R192" i="3"/>
  <c r="R209" i="3"/>
  <c r="AA229" i="3"/>
  <c r="AB231" i="3"/>
  <c r="AB235" i="3"/>
  <c r="AB239" i="3"/>
  <c r="AB243" i="3"/>
  <c r="AB247" i="3"/>
  <c r="AB251" i="3"/>
  <c r="AB255" i="3"/>
  <c r="AB259" i="3"/>
  <c r="AB263" i="3"/>
  <c r="AB15" i="3"/>
  <c r="R21" i="3"/>
  <c r="R38" i="3"/>
  <c r="AB40" i="3"/>
  <c r="AB47" i="3"/>
  <c r="R51" i="3"/>
  <c r="R56" i="3"/>
  <c r="AB99" i="3"/>
  <c r="Z102" i="3"/>
  <c r="AB107" i="3"/>
  <c r="AB113" i="3"/>
  <c r="AA115" i="3"/>
  <c r="R118" i="3"/>
  <c r="Z118" i="3"/>
  <c r="AA152" i="3"/>
  <c r="AB178" i="3"/>
  <c r="AD190" i="3"/>
  <c r="J190" i="7" s="1"/>
  <c r="K190" i="7" s="1"/>
  <c r="L190" i="7" s="1"/>
  <c r="P190" i="7" s="1"/>
  <c r="AA196" i="3"/>
  <c r="AB197" i="3"/>
  <c r="AB199" i="3"/>
  <c r="AA218" i="3"/>
  <c r="AB226" i="3"/>
  <c r="R228" i="3"/>
  <c r="AB49" i="3"/>
  <c r="AD49" i="3" s="1"/>
  <c r="J49" i="7" s="1"/>
  <c r="K49" i="7" s="1"/>
  <c r="L49" i="7" s="1"/>
  <c r="P49" i="7" s="1"/>
  <c r="AB57" i="3"/>
  <c r="AD57" i="3" s="1"/>
  <c r="J57" i="7" s="1"/>
  <c r="K57" i="7" s="1"/>
  <c r="L57" i="7" s="1"/>
  <c r="P57" i="7" s="1"/>
  <c r="AA99" i="3"/>
  <c r="AA108" i="3"/>
  <c r="R112" i="3"/>
  <c r="AA116" i="3"/>
  <c r="AD116" i="3" s="1"/>
  <c r="J116" i="7" s="1"/>
  <c r="K116" i="7" s="1"/>
  <c r="L116" i="7" s="1"/>
  <c r="P116" i="7" s="1"/>
  <c r="AB159" i="3"/>
  <c r="AB176" i="3"/>
  <c r="AB196" i="3"/>
  <c r="Z197" i="3"/>
  <c r="AB206" i="3"/>
  <c r="AB218" i="3"/>
  <c r="R220" i="3"/>
  <c r="AB229" i="3"/>
  <c r="Z239" i="3"/>
  <c r="Z243" i="3"/>
  <c r="Z247" i="3"/>
  <c r="Z251" i="3"/>
  <c r="Z255" i="3"/>
  <c r="Z259" i="3"/>
  <c r="Z263" i="3"/>
  <c r="W265" i="3"/>
  <c r="AA145" i="3"/>
  <c r="AB146" i="3"/>
  <c r="AB156" i="3"/>
  <c r="AB170" i="3"/>
  <c r="R174" i="3"/>
  <c r="AB175" i="3"/>
  <c r="AD175" i="3" s="1"/>
  <c r="J175" i="7" s="1"/>
  <c r="K175" i="7" s="1"/>
  <c r="L175" i="7" s="1"/>
  <c r="P175" i="7" s="1"/>
  <c r="Z176" i="3"/>
  <c r="AA184" i="3"/>
  <c r="AD184" i="3" s="1"/>
  <c r="J184" i="7" s="1"/>
  <c r="K184" i="7" s="1"/>
  <c r="L184" i="7" s="1"/>
  <c r="P184" i="7" s="1"/>
  <c r="R189" i="3"/>
  <c r="AB191" i="3"/>
  <c r="R200" i="3"/>
  <c r="AA202" i="3"/>
  <c r="AB205" i="3"/>
  <c r="Z207" i="3"/>
  <c r="AA210" i="3"/>
  <c r="AB212" i="3"/>
  <c r="AA217" i="3"/>
  <c r="AB222" i="3"/>
  <c r="AB224" i="3"/>
  <c r="AA226" i="3"/>
  <c r="AB228" i="3"/>
  <c r="AB233" i="3"/>
  <c r="AB237" i="3"/>
  <c r="AB241" i="3"/>
  <c r="AB245" i="3"/>
  <c r="AB249" i="3"/>
  <c r="AB253" i="3"/>
  <c r="AB257" i="3"/>
  <c r="AB261" i="3"/>
  <c r="AB52" i="3"/>
  <c r="AB60" i="3"/>
  <c r="AD60" i="3" s="1"/>
  <c r="J60" i="7" s="1"/>
  <c r="K60" i="7" s="1"/>
  <c r="L60" i="7" s="1"/>
  <c r="P60" i="7" s="1"/>
  <c r="AB102" i="3"/>
  <c r="AA104" i="3"/>
  <c r="R109" i="3"/>
  <c r="AB111" i="3"/>
  <c r="AA113" i="3"/>
  <c r="R119" i="3"/>
  <c r="AB120" i="3"/>
  <c r="R125" i="3"/>
  <c r="AB126" i="3"/>
  <c r="AB130" i="3"/>
  <c r="R133" i="3"/>
  <c r="AB134" i="3"/>
  <c r="R137" i="3"/>
  <c r="AB138" i="3"/>
  <c r="Z145" i="3"/>
  <c r="AA149" i="3"/>
  <c r="AA154" i="3"/>
  <c r="AD154" i="3" s="1"/>
  <c r="J154" i="7" s="1"/>
  <c r="K154" i="7" s="1"/>
  <c r="L154" i="7" s="1"/>
  <c r="P154" i="7" s="1"/>
  <c r="AB155" i="3"/>
  <c r="AB174" i="3"/>
  <c r="AA178" i="3"/>
  <c r="AB179" i="3"/>
  <c r="Z185" i="3"/>
  <c r="AB189" i="3"/>
  <c r="R198" i="3"/>
  <c r="AA199" i="3"/>
  <c r="R202" i="3"/>
  <c r="AA206" i="3"/>
  <c r="AA208" i="3"/>
  <c r="Z214" i="3"/>
  <c r="AB221" i="3"/>
  <c r="AA225" i="3"/>
  <c r="AB227" i="3"/>
  <c r="AA230" i="3"/>
  <c r="AB232" i="3"/>
  <c r="AB236" i="3"/>
  <c r="R25" i="3"/>
  <c r="AD17" i="3"/>
  <c r="J17" i="7" s="1"/>
  <c r="K17" i="7" s="1"/>
  <c r="L17" i="7" s="1"/>
  <c r="P17" i="7" s="1"/>
  <c r="AB19" i="3"/>
  <c r="AD19" i="3" s="1"/>
  <c r="J19" i="7" s="1"/>
  <c r="K19" i="7" s="1"/>
  <c r="L19" i="7" s="1"/>
  <c r="P19" i="7" s="1"/>
  <c r="AB32" i="3"/>
  <c r="AB38" i="3"/>
  <c r="AD38" i="3" s="1"/>
  <c r="J38" i="7" s="1"/>
  <c r="K38" i="7" s="1"/>
  <c r="L38" i="7" s="1"/>
  <c r="P38" i="7" s="1"/>
  <c r="AB44" i="3"/>
  <c r="R104" i="3"/>
  <c r="R111" i="3"/>
  <c r="R117" i="3"/>
  <c r="Z127" i="3"/>
  <c r="AD16" i="3"/>
  <c r="J16" i="7" s="1"/>
  <c r="K16" i="7" s="1"/>
  <c r="L16" i="7" s="1"/>
  <c r="P16" i="7" s="1"/>
  <c r="AD35" i="3"/>
  <c r="J35" i="7" s="1"/>
  <c r="K35" i="7" s="1"/>
  <c r="L35" i="7" s="1"/>
  <c r="P35" i="7" s="1"/>
  <c r="AB65" i="3"/>
  <c r="AD65" i="3" s="1"/>
  <c r="J65" i="7" s="1"/>
  <c r="K65" i="7" s="1"/>
  <c r="L65" i="7" s="1"/>
  <c r="P65" i="7" s="1"/>
  <c r="R65" i="3"/>
  <c r="AB68" i="3"/>
  <c r="AD68" i="3" s="1"/>
  <c r="J68" i="7" s="1"/>
  <c r="K68" i="7" s="1"/>
  <c r="L68" i="7" s="1"/>
  <c r="P68" i="7" s="1"/>
  <c r="R68" i="3"/>
  <c r="AB71" i="3"/>
  <c r="AD71" i="3" s="1"/>
  <c r="J71" i="7" s="1"/>
  <c r="K71" i="7" s="1"/>
  <c r="L71" i="7" s="1"/>
  <c r="P71" i="7" s="1"/>
  <c r="R71" i="3"/>
  <c r="AB74" i="3"/>
  <c r="R74" i="3"/>
  <c r="AB77" i="3"/>
  <c r="R77" i="3"/>
  <c r="AB80" i="3"/>
  <c r="AD80" i="3" s="1"/>
  <c r="J80" i="7" s="1"/>
  <c r="K80" i="7" s="1"/>
  <c r="L80" i="7" s="1"/>
  <c r="P80" i="7" s="1"/>
  <c r="R80" i="3"/>
  <c r="AB83" i="3"/>
  <c r="R83" i="3"/>
  <c r="AB86" i="3"/>
  <c r="R86" i="3"/>
  <c r="AB89" i="3"/>
  <c r="AD89" i="3" s="1"/>
  <c r="J89" i="7" s="1"/>
  <c r="K89" i="7" s="1"/>
  <c r="L89" i="7" s="1"/>
  <c r="P89" i="7" s="1"/>
  <c r="R89" i="3"/>
  <c r="AB92" i="3"/>
  <c r="AD92" i="3" s="1"/>
  <c r="J92" i="7" s="1"/>
  <c r="K92" i="7" s="1"/>
  <c r="L92" i="7" s="1"/>
  <c r="P92" i="7" s="1"/>
  <c r="R92" i="3"/>
  <c r="AB95" i="3"/>
  <c r="AD95" i="3" s="1"/>
  <c r="J95" i="7" s="1"/>
  <c r="K95" i="7" s="1"/>
  <c r="L95" i="7" s="1"/>
  <c r="P95" i="7" s="1"/>
  <c r="R95" i="3"/>
  <c r="AB98" i="3"/>
  <c r="R98" i="3"/>
  <c r="R120" i="3"/>
  <c r="AA120" i="3"/>
  <c r="Z130" i="3"/>
  <c r="R16" i="3"/>
  <c r="R22" i="3"/>
  <c r="R28" i="3"/>
  <c r="AD34" i="3"/>
  <c r="J34" i="7" s="1"/>
  <c r="K34" i="7" s="1"/>
  <c r="L34" i="7" s="1"/>
  <c r="P34" i="7" s="1"/>
  <c r="R35" i="3"/>
  <c r="R41" i="3"/>
  <c r="R100" i="3"/>
  <c r="AD100" i="3"/>
  <c r="J100" i="7" s="1"/>
  <c r="K100" i="7" s="1"/>
  <c r="L100" i="7" s="1"/>
  <c r="P100" i="7" s="1"/>
  <c r="R107" i="3"/>
  <c r="R113" i="3"/>
  <c r="Z133" i="3"/>
  <c r="AB63" i="3"/>
  <c r="AD63" i="3" s="1"/>
  <c r="J63" i="7" s="1"/>
  <c r="K63" i="7" s="1"/>
  <c r="L63" i="7" s="1"/>
  <c r="P63" i="7" s="1"/>
  <c r="R63" i="3"/>
  <c r="AB66" i="3"/>
  <c r="R66" i="3"/>
  <c r="AB69" i="3"/>
  <c r="R69" i="3"/>
  <c r="AB72" i="3"/>
  <c r="AD72" i="3" s="1"/>
  <c r="J72" i="7" s="1"/>
  <c r="K72" i="7" s="1"/>
  <c r="L72" i="7" s="1"/>
  <c r="P72" i="7" s="1"/>
  <c r="R72" i="3"/>
  <c r="AB75" i="3"/>
  <c r="R75" i="3"/>
  <c r="AB78" i="3"/>
  <c r="R78" i="3"/>
  <c r="AB81" i="3"/>
  <c r="R81" i="3"/>
  <c r="AB84" i="3"/>
  <c r="AD84" i="3" s="1"/>
  <c r="J84" i="7" s="1"/>
  <c r="K84" i="7" s="1"/>
  <c r="L84" i="7" s="1"/>
  <c r="P84" i="7" s="1"/>
  <c r="R84" i="3"/>
  <c r="AB87" i="3"/>
  <c r="AD87" i="3" s="1"/>
  <c r="J87" i="7" s="1"/>
  <c r="K87" i="7" s="1"/>
  <c r="L87" i="7" s="1"/>
  <c r="P87" i="7" s="1"/>
  <c r="R87" i="3"/>
  <c r="AB90" i="3"/>
  <c r="R90" i="3"/>
  <c r="AB93" i="3"/>
  <c r="AD93" i="3" s="1"/>
  <c r="J93" i="7" s="1"/>
  <c r="K93" i="7" s="1"/>
  <c r="L93" i="7" s="1"/>
  <c r="P93" i="7" s="1"/>
  <c r="R93" i="3"/>
  <c r="AB96" i="3"/>
  <c r="AD96" i="3" s="1"/>
  <c r="J96" i="7" s="1"/>
  <c r="K96" i="7" s="1"/>
  <c r="L96" i="7" s="1"/>
  <c r="P96" i="7" s="1"/>
  <c r="R96" i="3"/>
  <c r="R101" i="3"/>
  <c r="R108" i="3"/>
  <c r="R114" i="3"/>
  <c r="Z136" i="3"/>
  <c r="AD25" i="3"/>
  <c r="J25" i="7" s="1"/>
  <c r="K25" i="7" s="1"/>
  <c r="L25" i="7" s="1"/>
  <c r="P25" i="7" s="1"/>
  <c r="AD43" i="3"/>
  <c r="J43" i="7" s="1"/>
  <c r="K43" i="7" s="1"/>
  <c r="L43" i="7" s="1"/>
  <c r="P43" i="7" s="1"/>
  <c r="AB64" i="3"/>
  <c r="R64" i="3"/>
  <c r="AB67" i="3"/>
  <c r="R67" i="3"/>
  <c r="AB70" i="3"/>
  <c r="AD70" i="3" s="1"/>
  <c r="J70" i="7" s="1"/>
  <c r="K70" i="7" s="1"/>
  <c r="L70" i="7" s="1"/>
  <c r="P70" i="7" s="1"/>
  <c r="R70" i="3"/>
  <c r="AB73" i="3"/>
  <c r="R73" i="3"/>
  <c r="AB76" i="3"/>
  <c r="R76" i="3"/>
  <c r="AB79" i="3"/>
  <c r="AD79" i="3" s="1"/>
  <c r="J79" i="7" s="1"/>
  <c r="K79" i="7" s="1"/>
  <c r="L79" i="7" s="1"/>
  <c r="P79" i="7" s="1"/>
  <c r="R79" i="3"/>
  <c r="AB82" i="3"/>
  <c r="R82" i="3"/>
  <c r="AB85" i="3"/>
  <c r="AD85" i="3" s="1"/>
  <c r="J85" i="7" s="1"/>
  <c r="K85" i="7" s="1"/>
  <c r="L85" i="7" s="1"/>
  <c r="P85" i="7" s="1"/>
  <c r="R85" i="3"/>
  <c r="AB88" i="3"/>
  <c r="R88" i="3"/>
  <c r="AB91" i="3"/>
  <c r="R91" i="3"/>
  <c r="AB94" i="3"/>
  <c r="R94" i="3"/>
  <c r="AB97" i="3"/>
  <c r="AD97" i="3" s="1"/>
  <c r="J97" i="7" s="1"/>
  <c r="K97" i="7" s="1"/>
  <c r="L97" i="7" s="1"/>
  <c r="P97" i="7" s="1"/>
  <c r="R97" i="3"/>
  <c r="R103" i="3"/>
  <c r="R110" i="3"/>
  <c r="R116" i="3"/>
  <c r="Z124" i="3"/>
  <c r="AA124" i="3"/>
  <c r="AA127" i="3"/>
  <c r="AA130" i="3"/>
  <c r="AA133" i="3"/>
  <c r="AA136" i="3"/>
  <c r="AA139" i="3"/>
  <c r="R152" i="3"/>
  <c r="Z152" i="3"/>
  <c r="R165" i="3"/>
  <c r="Z165" i="3"/>
  <c r="Z180" i="3"/>
  <c r="AA205" i="3"/>
  <c r="Z217" i="3"/>
  <c r="R217" i="3"/>
  <c r="AA122" i="3"/>
  <c r="Z125" i="3"/>
  <c r="Z128" i="3"/>
  <c r="Z131" i="3"/>
  <c r="Z134" i="3"/>
  <c r="Z137" i="3"/>
  <c r="G265" i="3"/>
  <c r="R142" i="3"/>
  <c r="Z142" i="3"/>
  <c r="R149" i="3"/>
  <c r="Z149" i="3"/>
  <c r="R156" i="3"/>
  <c r="Z156" i="3"/>
  <c r="R163" i="3"/>
  <c r="Z163" i="3"/>
  <c r="Z171" i="3"/>
  <c r="AD171" i="3" s="1"/>
  <c r="J171" i="7" s="1"/>
  <c r="K171" i="7" s="1"/>
  <c r="L171" i="7" s="1"/>
  <c r="P171" i="7" s="1"/>
  <c r="Z189" i="3"/>
  <c r="AA212" i="3"/>
  <c r="R212" i="3"/>
  <c r="AB119" i="3"/>
  <c r="AA119" i="3"/>
  <c r="AB122" i="3"/>
  <c r="AA125" i="3"/>
  <c r="AA128" i="3"/>
  <c r="AA131" i="3"/>
  <c r="AA134" i="3"/>
  <c r="AA137" i="3"/>
  <c r="R146" i="3"/>
  <c r="Z146" i="3"/>
  <c r="AB152" i="3"/>
  <c r="R153" i="3"/>
  <c r="Z153" i="3"/>
  <c r="R161" i="3"/>
  <c r="Z161" i="3"/>
  <c r="AB183" i="3"/>
  <c r="R122" i="3"/>
  <c r="R123" i="3"/>
  <c r="Z123" i="3"/>
  <c r="R126" i="3"/>
  <c r="Z126" i="3"/>
  <c r="R129" i="3"/>
  <c r="Z129" i="3"/>
  <c r="R132" i="3"/>
  <c r="Z132" i="3"/>
  <c r="R135" i="3"/>
  <c r="Z135" i="3"/>
  <c r="R138" i="3"/>
  <c r="Z138" i="3"/>
  <c r="Q265" i="3"/>
  <c r="AB142" i="3"/>
  <c r="R143" i="3"/>
  <c r="Z143" i="3"/>
  <c r="AB149" i="3"/>
  <c r="R150" i="3"/>
  <c r="Z150" i="3"/>
  <c r="AA123" i="3"/>
  <c r="AA126" i="3"/>
  <c r="AA129" i="3"/>
  <c r="AA132" i="3"/>
  <c r="AA135" i="3"/>
  <c r="AA138" i="3"/>
  <c r="V265" i="3"/>
  <c r="R147" i="3"/>
  <c r="Z147" i="3"/>
  <c r="R159" i="3"/>
  <c r="Z159" i="3"/>
  <c r="R169" i="3"/>
  <c r="Z169" i="3"/>
  <c r="AA177" i="3"/>
  <c r="AA186" i="3"/>
  <c r="AA195" i="3"/>
  <c r="Z203" i="3"/>
  <c r="R203" i="3"/>
  <c r="Z139" i="3"/>
  <c r="R144" i="3"/>
  <c r="Z144" i="3"/>
  <c r="R155" i="3"/>
  <c r="Z155" i="3"/>
  <c r="R167" i="3"/>
  <c r="Z167" i="3"/>
  <c r="Z174" i="3"/>
  <c r="Z192" i="3"/>
  <c r="R145" i="3"/>
  <c r="R148" i="3"/>
  <c r="R151" i="3"/>
  <c r="R154" i="3"/>
  <c r="AA157" i="3"/>
  <c r="AA160" i="3"/>
  <c r="AA162" i="3"/>
  <c r="AA164" i="3"/>
  <c r="AA166" i="3"/>
  <c r="AA168" i="3"/>
  <c r="AB180" i="3"/>
  <c r="AA183" i="3"/>
  <c r="R186" i="3"/>
  <c r="Z186" i="3"/>
  <c r="AB198" i="3"/>
  <c r="Z199" i="3"/>
  <c r="R199" i="3"/>
  <c r="Z210" i="3"/>
  <c r="R210" i="3"/>
  <c r="Z211" i="3"/>
  <c r="AD211" i="3" s="1"/>
  <c r="J211" i="7" s="1"/>
  <c r="K211" i="7" s="1"/>
  <c r="L211" i="7" s="1"/>
  <c r="P211" i="7" s="1"/>
  <c r="R211" i="3"/>
  <c r="L265" i="3"/>
  <c r="X265" i="3"/>
  <c r="AA144" i="3"/>
  <c r="AA147" i="3"/>
  <c r="AA150" i="3"/>
  <c r="AA153" i="3"/>
  <c r="AA156" i="3"/>
  <c r="AA159" i="3"/>
  <c r="AA161" i="3"/>
  <c r="AA163" i="3"/>
  <c r="AA165" i="3"/>
  <c r="AA167" i="3"/>
  <c r="AA169" i="3"/>
  <c r="R177" i="3"/>
  <c r="Z177" i="3"/>
  <c r="R195" i="3"/>
  <c r="Z195" i="3"/>
  <c r="Z204" i="3"/>
  <c r="R204" i="3"/>
  <c r="Z205" i="3"/>
  <c r="R205" i="3"/>
  <c r="AA216" i="3"/>
  <c r="Z198" i="3"/>
  <c r="AA204" i="3"/>
  <c r="AA215" i="3"/>
  <c r="AA142" i="3"/>
  <c r="R157" i="3"/>
  <c r="Z157" i="3"/>
  <c r="R160" i="3"/>
  <c r="Z160" i="3"/>
  <c r="R162" i="3"/>
  <c r="Z162" i="3"/>
  <c r="R164" i="3"/>
  <c r="Z164" i="3"/>
  <c r="R166" i="3"/>
  <c r="Z166" i="3"/>
  <c r="R168" i="3"/>
  <c r="Z168" i="3"/>
  <c r="R170" i="3"/>
  <c r="Z170" i="3"/>
  <c r="AB177" i="3"/>
  <c r="AA180" i="3"/>
  <c r="Z183" i="3"/>
  <c r="AB195" i="3"/>
  <c r="AA198" i="3"/>
  <c r="AA170" i="3"/>
  <c r="R173" i="3"/>
  <c r="R176" i="3"/>
  <c r="R179" i="3"/>
  <c r="R182" i="3"/>
  <c r="R185" i="3"/>
  <c r="R188" i="3"/>
  <c r="R191" i="3"/>
  <c r="R194" i="3"/>
  <c r="R197" i="3"/>
  <c r="Z202" i="3"/>
  <c r="Z208" i="3"/>
  <c r="Z213" i="3"/>
  <c r="R213" i="3"/>
  <c r="AA220" i="3"/>
  <c r="Z227" i="3"/>
  <c r="R227" i="3"/>
  <c r="AA173" i="3"/>
  <c r="AD173" i="3" s="1"/>
  <c r="J173" i="7" s="1"/>
  <c r="K173" i="7" s="1"/>
  <c r="L173" i="7" s="1"/>
  <c r="P173" i="7" s="1"/>
  <c r="AA176" i="3"/>
  <c r="AA179" i="3"/>
  <c r="AA182" i="3"/>
  <c r="AA185" i="3"/>
  <c r="AA188" i="3"/>
  <c r="AA191" i="3"/>
  <c r="AA194" i="3"/>
  <c r="AA197" i="3"/>
  <c r="R218" i="3"/>
  <c r="Z221" i="3"/>
  <c r="R221" i="3"/>
  <c r="R222" i="3"/>
  <c r="R226" i="3"/>
  <c r="AA231" i="3"/>
  <c r="R231" i="3"/>
  <c r="AA232" i="3"/>
  <c r="R232" i="3"/>
  <c r="AA233" i="3"/>
  <c r="R233" i="3"/>
  <c r="AA234" i="3"/>
  <c r="R234" i="3"/>
  <c r="AA235" i="3"/>
  <c r="R235" i="3"/>
  <c r="AA236" i="3"/>
  <c r="R236" i="3"/>
  <c r="AA237" i="3"/>
  <c r="R237" i="3"/>
  <c r="AA238" i="3"/>
  <c r="R238" i="3"/>
  <c r="AA239" i="3"/>
  <c r="R239" i="3"/>
  <c r="AA240" i="3"/>
  <c r="R240" i="3"/>
  <c r="AA241" i="3"/>
  <c r="R241" i="3"/>
  <c r="AA242" i="3"/>
  <c r="R242" i="3"/>
  <c r="AA243" i="3"/>
  <c r="R243" i="3"/>
  <c r="AA244" i="3"/>
  <c r="R244" i="3"/>
  <c r="AA245" i="3"/>
  <c r="R245" i="3"/>
  <c r="AA246" i="3"/>
  <c r="R246" i="3"/>
  <c r="AA247" i="3"/>
  <c r="R247" i="3"/>
  <c r="AA248" i="3"/>
  <c r="R248" i="3"/>
  <c r="AA249" i="3"/>
  <c r="R249" i="3"/>
  <c r="AA250" i="3"/>
  <c r="R250" i="3"/>
  <c r="AA251" i="3"/>
  <c r="R251" i="3"/>
  <c r="AA252" i="3"/>
  <c r="R252" i="3"/>
  <c r="AA253" i="3"/>
  <c r="R253" i="3"/>
  <c r="AA254" i="3"/>
  <c r="R254" i="3"/>
  <c r="AA255" i="3"/>
  <c r="R255" i="3"/>
  <c r="AA256" i="3"/>
  <c r="R256" i="3"/>
  <c r="AA257" i="3"/>
  <c r="R257" i="3"/>
  <c r="AA258" i="3"/>
  <c r="R258" i="3"/>
  <c r="AA259" i="3"/>
  <c r="R259" i="3"/>
  <c r="AA260" i="3"/>
  <c r="R260" i="3"/>
  <c r="AA261" i="3"/>
  <c r="R261" i="3"/>
  <c r="AA262" i="3"/>
  <c r="R262" i="3"/>
  <c r="AA263" i="3"/>
  <c r="R263" i="3"/>
  <c r="AA264" i="3"/>
  <c r="R264" i="3"/>
  <c r="R172" i="3"/>
  <c r="R175" i="3"/>
  <c r="R178" i="3"/>
  <c r="R181" i="3"/>
  <c r="R184" i="3"/>
  <c r="R187" i="3"/>
  <c r="R190" i="3"/>
  <c r="R193" i="3"/>
  <c r="R196" i="3"/>
  <c r="Z200" i="3"/>
  <c r="Z206" i="3"/>
  <c r="R214" i="3"/>
  <c r="Z219" i="3"/>
  <c r="AD219" i="3" s="1"/>
  <c r="J219" i="7" s="1"/>
  <c r="K219" i="7" s="1"/>
  <c r="L219" i="7" s="1"/>
  <c r="P219" i="7" s="1"/>
  <c r="R219" i="3"/>
  <c r="Z225" i="3"/>
  <c r="R225" i="3"/>
  <c r="Z229" i="3"/>
  <c r="R229" i="3"/>
  <c r="Z209" i="3"/>
  <c r="Z215" i="3"/>
  <c r="R215" i="3"/>
  <c r="Z220" i="3"/>
  <c r="Z212" i="3"/>
  <c r="Z218" i="3"/>
  <c r="Z224" i="3"/>
  <c r="Z226" i="3"/>
  <c r="Z228" i="3"/>
  <c r="R230" i="3"/>
  <c r="Z230" i="3"/>
  <c r="Z216" i="3"/>
  <c r="Z222" i="3"/>
  <c r="G265" i="7"/>
  <c r="J265" i="5"/>
  <c r="G265" i="5"/>
  <c r="G31" i="2" l="1"/>
  <c r="C31" i="1" s="1"/>
  <c r="G32" i="2"/>
  <c r="G41" i="2"/>
  <c r="AD254" i="3"/>
  <c r="J254" i="7" s="1"/>
  <c r="K254" i="7" s="1"/>
  <c r="L254" i="7" s="1"/>
  <c r="P254" i="7" s="1"/>
  <c r="G158" i="2"/>
  <c r="C158" i="1" s="1"/>
  <c r="AD166" i="3"/>
  <c r="J166" i="7" s="1"/>
  <c r="K166" i="7" s="1"/>
  <c r="L166" i="7" s="1"/>
  <c r="P166" i="7" s="1"/>
  <c r="AD250" i="3"/>
  <c r="J250" i="7" s="1"/>
  <c r="K250" i="7" s="1"/>
  <c r="L250" i="7" s="1"/>
  <c r="P250" i="7" s="1"/>
  <c r="AD244" i="3"/>
  <c r="J244" i="7" s="1"/>
  <c r="K244" i="7" s="1"/>
  <c r="L244" i="7" s="1"/>
  <c r="P244" i="7" s="1"/>
  <c r="AD75" i="3"/>
  <c r="J75" i="7" s="1"/>
  <c r="K75" i="7" s="1"/>
  <c r="L75" i="7" s="1"/>
  <c r="P75" i="7" s="1"/>
  <c r="AD73" i="3"/>
  <c r="J73" i="7" s="1"/>
  <c r="K73" i="7" s="1"/>
  <c r="L73" i="7" s="1"/>
  <c r="P73" i="7" s="1"/>
  <c r="AD224" i="3"/>
  <c r="J224" i="7" s="1"/>
  <c r="K224" i="7" s="1"/>
  <c r="L224" i="7" s="1"/>
  <c r="P224" i="7" s="1"/>
  <c r="AD50" i="3"/>
  <c r="J50" i="7" s="1"/>
  <c r="K50" i="7" s="1"/>
  <c r="L50" i="7" s="1"/>
  <c r="P50" i="7" s="1"/>
  <c r="AD76" i="3"/>
  <c r="J76" i="7" s="1"/>
  <c r="K76" i="7" s="1"/>
  <c r="L76" i="7" s="1"/>
  <c r="P76" i="7" s="1"/>
  <c r="G140" i="2"/>
  <c r="C140" i="1" s="1"/>
  <c r="G141" i="2"/>
  <c r="C141" i="1" s="1"/>
  <c r="G70" i="2"/>
  <c r="G106" i="2"/>
  <c r="C106" i="1" s="1"/>
  <c r="AD216" i="3"/>
  <c r="J216" i="7" s="1"/>
  <c r="K216" i="7" s="1"/>
  <c r="L216" i="7" s="1"/>
  <c r="P216" i="7" s="1"/>
  <c r="AD48" i="3"/>
  <c r="J48" i="7" s="1"/>
  <c r="K48" i="7" s="1"/>
  <c r="L48" i="7" s="1"/>
  <c r="P48" i="7" s="1"/>
  <c r="AD117" i="3"/>
  <c r="J117" i="7" s="1"/>
  <c r="K117" i="7" s="1"/>
  <c r="L117" i="7" s="1"/>
  <c r="P117" i="7" s="1"/>
  <c r="AD264" i="3"/>
  <c r="J264" i="7" s="1"/>
  <c r="K264" i="7" s="1"/>
  <c r="L264" i="7" s="1"/>
  <c r="P264" i="7" s="1"/>
  <c r="AD225" i="3"/>
  <c r="J225" i="7" s="1"/>
  <c r="K225" i="7" s="1"/>
  <c r="L225" i="7" s="1"/>
  <c r="P225" i="7" s="1"/>
  <c r="AD207" i="3"/>
  <c r="J207" i="7" s="1"/>
  <c r="K207" i="7" s="1"/>
  <c r="L207" i="7" s="1"/>
  <c r="P207" i="7" s="1"/>
  <c r="AD263" i="3"/>
  <c r="J263" i="7" s="1"/>
  <c r="K263" i="7" s="1"/>
  <c r="L263" i="7" s="1"/>
  <c r="P263" i="7" s="1"/>
  <c r="AD66" i="3"/>
  <c r="J66" i="7" s="1"/>
  <c r="K66" i="7" s="1"/>
  <c r="L66" i="7" s="1"/>
  <c r="P66" i="7" s="1"/>
  <c r="AD83" i="3"/>
  <c r="J83" i="7" s="1"/>
  <c r="K83" i="7" s="1"/>
  <c r="L83" i="7" s="1"/>
  <c r="P83" i="7" s="1"/>
  <c r="AD77" i="3"/>
  <c r="J77" i="7" s="1"/>
  <c r="K77" i="7" s="1"/>
  <c r="L77" i="7" s="1"/>
  <c r="P77" i="7" s="1"/>
  <c r="AD213" i="3"/>
  <c r="J213" i="7" s="1"/>
  <c r="K213" i="7" s="1"/>
  <c r="L213" i="7" s="1"/>
  <c r="P213" i="7" s="1"/>
  <c r="AD98" i="3"/>
  <c r="J98" i="7" s="1"/>
  <c r="K98" i="7" s="1"/>
  <c r="L98" i="7" s="1"/>
  <c r="P98" i="7" s="1"/>
  <c r="AD74" i="3"/>
  <c r="J74" i="7" s="1"/>
  <c r="K74" i="7" s="1"/>
  <c r="L74" i="7" s="1"/>
  <c r="P74" i="7" s="1"/>
  <c r="AD203" i="3"/>
  <c r="J203" i="7" s="1"/>
  <c r="K203" i="7" s="1"/>
  <c r="L203" i="7" s="1"/>
  <c r="P203" i="7" s="1"/>
  <c r="AD248" i="3"/>
  <c r="J248" i="7" s="1"/>
  <c r="K248" i="7" s="1"/>
  <c r="L248" i="7" s="1"/>
  <c r="P248" i="7" s="1"/>
  <c r="AD12" i="3"/>
  <c r="J12" i="7" s="1"/>
  <c r="K12" i="7" s="1"/>
  <c r="L12" i="7" s="1"/>
  <c r="P12" i="7" s="1"/>
  <c r="AD234" i="3"/>
  <c r="J234" i="7" s="1"/>
  <c r="K234" i="7" s="1"/>
  <c r="L234" i="7" s="1"/>
  <c r="P234" i="7" s="1"/>
  <c r="AD82" i="3"/>
  <c r="J82" i="7" s="1"/>
  <c r="K82" i="7" s="1"/>
  <c r="L82" i="7" s="1"/>
  <c r="P82" i="7" s="1"/>
  <c r="AD194" i="3"/>
  <c r="J194" i="7" s="1"/>
  <c r="K194" i="7" s="1"/>
  <c r="L194" i="7" s="1"/>
  <c r="P194" i="7" s="1"/>
  <c r="AD253" i="3"/>
  <c r="J253" i="7" s="1"/>
  <c r="K253" i="7" s="1"/>
  <c r="L253" i="7" s="1"/>
  <c r="P253" i="7" s="1"/>
  <c r="AD210" i="3"/>
  <c r="J210" i="7" s="1"/>
  <c r="K210" i="7" s="1"/>
  <c r="L210" i="7" s="1"/>
  <c r="P210" i="7" s="1"/>
  <c r="AD37" i="3"/>
  <c r="J37" i="7" s="1"/>
  <c r="K37" i="7" s="1"/>
  <c r="L37" i="7" s="1"/>
  <c r="P37" i="7" s="1"/>
  <c r="AD69" i="3"/>
  <c r="J69" i="7" s="1"/>
  <c r="K69" i="7" s="1"/>
  <c r="L69" i="7" s="1"/>
  <c r="P69" i="7" s="1"/>
  <c r="AD246" i="3"/>
  <c r="J246" i="7" s="1"/>
  <c r="K246" i="7" s="1"/>
  <c r="L246" i="7" s="1"/>
  <c r="P246" i="7" s="1"/>
  <c r="AD192" i="3"/>
  <c r="J192" i="7" s="1"/>
  <c r="K192" i="7" s="1"/>
  <c r="L192" i="7" s="1"/>
  <c r="P192" i="7" s="1"/>
  <c r="AD94" i="3"/>
  <c r="J94" i="7" s="1"/>
  <c r="K94" i="7" s="1"/>
  <c r="L94" i="7" s="1"/>
  <c r="P94" i="7" s="1"/>
  <c r="AD182" i="3"/>
  <c r="J182" i="7" s="1"/>
  <c r="K182" i="7" s="1"/>
  <c r="L182" i="7" s="1"/>
  <c r="P182" i="7" s="1"/>
  <c r="AD241" i="3"/>
  <c r="J241" i="7" s="1"/>
  <c r="K241" i="7" s="1"/>
  <c r="L241" i="7" s="1"/>
  <c r="P241" i="7" s="1"/>
  <c r="AD9" i="3"/>
  <c r="J9" i="7" s="1"/>
  <c r="K9" i="7" s="1"/>
  <c r="L9" i="7" s="1"/>
  <c r="P9" i="7" s="1"/>
  <c r="AD260" i="3"/>
  <c r="J260" i="7" s="1"/>
  <c r="K260" i="7" s="1"/>
  <c r="L260" i="7" s="1"/>
  <c r="P260" i="7" s="1"/>
  <c r="AD240" i="3"/>
  <c r="J240" i="7" s="1"/>
  <c r="K240" i="7" s="1"/>
  <c r="L240" i="7" s="1"/>
  <c r="P240" i="7" s="1"/>
  <c r="AD88" i="3"/>
  <c r="J88" i="7" s="1"/>
  <c r="K88" i="7" s="1"/>
  <c r="L88" i="7" s="1"/>
  <c r="P88" i="7" s="1"/>
  <c r="AD30" i="3"/>
  <c r="AD187" i="3"/>
  <c r="J187" i="7" s="1"/>
  <c r="K187" i="7" s="1"/>
  <c r="L187" i="7" s="1"/>
  <c r="P187" i="7" s="1"/>
  <c r="AD202" i="3"/>
  <c r="J202" i="7" s="1"/>
  <c r="K202" i="7" s="1"/>
  <c r="L202" i="7" s="1"/>
  <c r="P202" i="7" s="1"/>
  <c r="AD11" i="3"/>
  <c r="J11" i="7" s="1"/>
  <c r="K11" i="7" s="1"/>
  <c r="L11" i="7" s="1"/>
  <c r="P11" i="7" s="1"/>
  <c r="AD59" i="3"/>
  <c r="J59" i="7" s="1"/>
  <c r="K59" i="7" s="1"/>
  <c r="L59" i="7" s="1"/>
  <c r="P59" i="7" s="1"/>
  <c r="AD20" i="3"/>
  <c r="J20" i="7" s="1"/>
  <c r="K20" i="7" s="1"/>
  <c r="L20" i="7" s="1"/>
  <c r="P20" i="7" s="1"/>
  <c r="AD231" i="3"/>
  <c r="J231" i="7" s="1"/>
  <c r="K231" i="7" s="1"/>
  <c r="L231" i="7" s="1"/>
  <c r="P231" i="7" s="1"/>
  <c r="AD143" i="3"/>
  <c r="J143" i="7" s="1"/>
  <c r="K143" i="7" s="1"/>
  <c r="L143" i="7" s="1"/>
  <c r="P143" i="7" s="1"/>
  <c r="AD262" i="3"/>
  <c r="J262" i="7" s="1"/>
  <c r="K262" i="7" s="1"/>
  <c r="L262" i="7" s="1"/>
  <c r="P262" i="7" s="1"/>
  <c r="AD185" i="3"/>
  <c r="J185" i="7" s="1"/>
  <c r="K185" i="7" s="1"/>
  <c r="L185" i="7" s="1"/>
  <c r="P185" i="7" s="1"/>
  <c r="AD226" i="3"/>
  <c r="J226" i="7" s="1"/>
  <c r="K226" i="7" s="1"/>
  <c r="L226" i="7" s="1"/>
  <c r="P226" i="7" s="1"/>
  <c r="AD208" i="3"/>
  <c r="J208" i="7" s="1"/>
  <c r="K208" i="7" s="1"/>
  <c r="L208" i="7" s="1"/>
  <c r="P208" i="7" s="1"/>
  <c r="AD209" i="3"/>
  <c r="J209" i="7" s="1"/>
  <c r="K209" i="7" s="1"/>
  <c r="L209" i="7" s="1"/>
  <c r="P209" i="7" s="1"/>
  <c r="AD238" i="3"/>
  <c r="J238" i="7" s="1"/>
  <c r="K238" i="7" s="1"/>
  <c r="L238" i="7" s="1"/>
  <c r="P238" i="7" s="1"/>
  <c r="AD90" i="3"/>
  <c r="K90" i="7" s="1"/>
  <c r="L90" i="7" s="1"/>
  <c r="AD28" i="3"/>
  <c r="J28" i="7" s="1"/>
  <c r="K28" i="7" s="1"/>
  <c r="L28" i="7" s="1"/>
  <c r="P28" i="7" s="1"/>
  <c r="AD235" i="3"/>
  <c r="J235" i="7" s="1"/>
  <c r="K235" i="7" s="1"/>
  <c r="L235" i="7" s="1"/>
  <c r="P235" i="7" s="1"/>
  <c r="AD6" i="3"/>
  <c r="J6" i="7" s="1"/>
  <c r="K6" i="7" s="1"/>
  <c r="L6" i="7" s="1"/>
  <c r="P6" i="7" s="1"/>
  <c r="AD36" i="3"/>
  <c r="J36" i="7" s="1"/>
  <c r="K36" i="7" s="1"/>
  <c r="L36" i="7" s="1"/>
  <c r="P36" i="7" s="1"/>
  <c r="AD109" i="3"/>
  <c r="J109" i="7" s="1"/>
  <c r="K109" i="7" s="1"/>
  <c r="L109" i="7" s="1"/>
  <c r="P109" i="7" s="1"/>
  <c r="AD107" i="3"/>
  <c r="J107" i="7" s="1"/>
  <c r="K107" i="7" s="1"/>
  <c r="L107" i="7" s="1"/>
  <c r="P107" i="7" s="1"/>
  <c r="AD78" i="3"/>
  <c r="J78" i="7" s="1"/>
  <c r="K78" i="7" s="1"/>
  <c r="L78" i="7" s="1"/>
  <c r="P78" i="7" s="1"/>
  <c r="AD125" i="3"/>
  <c r="J125" i="7" s="1"/>
  <c r="K125" i="7" s="1"/>
  <c r="L125" i="7" s="1"/>
  <c r="P125" i="7" s="1"/>
  <c r="AD54" i="3"/>
  <c r="J54" i="7" s="1"/>
  <c r="K54" i="7" s="1"/>
  <c r="L54" i="7" s="1"/>
  <c r="P54" i="7" s="1"/>
  <c r="AD21" i="3"/>
  <c r="J21" i="7" s="1"/>
  <c r="K21" i="7" s="1"/>
  <c r="L21" i="7" s="1"/>
  <c r="P21" i="7" s="1"/>
  <c r="AD67" i="3"/>
  <c r="J67" i="7" s="1"/>
  <c r="K67" i="7" s="1"/>
  <c r="L67" i="7" s="1"/>
  <c r="P67" i="7" s="1"/>
  <c r="AD247" i="3"/>
  <c r="J247" i="7" s="1"/>
  <c r="K247" i="7" s="1"/>
  <c r="L247" i="7" s="1"/>
  <c r="P247" i="7" s="1"/>
  <c r="AD237" i="3"/>
  <c r="J237" i="7" s="1"/>
  <c r="K237" i="7" s="1"/>
  <c r="L237" i="7" s="1"/>
  <c r="P237" i="7" s="1"/>
  <c r="AD14" i="3"/>
  <c r="J14" i="7" s="1"/>
  <c r="K14" i="7" s="1"/>
  <c r="L14" i="7" s="1"/>
  <c r="P14" i="7" s="1"/>
  <c r="AD214" i="3"/>
  <c r="J214" i="7" s="1"/>
  <c r="K214" i="7" s="1"/>
  <c r="L214" i="7" s="1"/>
  <c r="P214" i="7" s="1"/>
  <c r="AD252" i="3"/>
  <c r="J252" i="7" s="1"/>
  <c r="K252" i="7" s="1"/>
  <c r="L252" i="7" s="1"/>
  <c r="P252" i="7" s="1"/>
  <c r="AD218" i="3"/>
  <c r="J218" i="7" s="1"/>
  <c r="K218" i="7" s="1"/>
  <c r="L218" i="7" s="1"/>
  <c r="P218" i="7" s="1"/>
  <c r="AD258" i="3"/>
  <c r="J258" i="7" s="1"/>
  <c r="K258" i="7" s="1"/>
  <c r="L258" i="7" s="1"/>
  <c r="P258" i="7" s="1"/>
  <c r="AD242" i="3"/>
  <c r="J242" i="7" s="1"/>
  <c r="K242" i="7" s="1"/>
  <c r="L242" i="7" s="1"/>
  <c r="P242" i="7" s="1"/>
  <c r="AD200" i="3"/>
  <c r="J200" i="7" s="1"/>
  <c r="K200" i="7" s="1"/>
  <c r="L200" i="7" s="1"/>
  <c r="P200" i="7" s="1"/>
  <c r="AD120" i="3"/>
  <c r="J120" i="7" s="1"/>
  <c r="K120" i="7" s="1"/>
  <c r="L120" i="7" s="1"/>
  <c r="P120" i="7" s="1"/>
  <c r="AD45" i="3"/>
  <c r="J45" i="7" s="1"/>
  <c r="K45" i="7" s="1"/>
  <c r="L45" i="7" s="1"/>
  <c r="P45" i="7" s="1"/>
  <c r="AD24" i="3"/>
  <c r="J24" i="7" s="1"/>
  <c r="K24" i="7" s="1"/>
  <c r="L24" i="7" s="1"/>
  <c r="P24" i="7" s="1"/>
  <c r="AD5" i="3"/>
  <c r="J5" i="7" s="1"/>
  <c r="K5" i="7" s="1"/>
  <c r="AD99" i="3"/>
  <c r="J99" i="7" s="1"/>
  <c r="K99" i="7" s="1"/>
  <c r="L99" i="7" s="1"/>
  <c r="P99" i="7" s="1"/>
  <c r="AD58" i="3"/>
  <c r="J58" i="7" s="1"/>
  <c r="K58" i="7" s="1"/>
  <c r="L58" i="7" s="1"/>
  <c r="P58" i="7" s="1"/>
  <c r="AD113" i="3"/>
  <c r="J113" i="7" s="1"/>
  <c r="K113" i="7" s="1"/>
  <c r="L113" i="7" s="1"/>
  <c r="P113" i="7" s="1"/>
  <c r="AD51" i="3"/>
  <c r="J51" i="7" s="1"/>
  <c r="K51" i="7" s="1"/>
  <c r="L51" i="7" s="1"/>
  <c r="P51" i="7" s="1"/>
  <c r="AD223" i="3"/>
  <c r="J223" i="7" s="1"/>
  <c r="K223" i="7" s="1"/>
  <c r="L223" i="7" s="1"/>
  <c r="P223" i="7" s="1"/>
  <c r="AD256" i="3"/>
  <c r="J256" i="7" s="1"/>
  <c r="K256" i="7" s="1"/>
  <c r="L256" i="7" s="1"/>
  <c r="P256" i="7" s="1"/>
  <c r="AD172" i="3"/>
  <c r="J172" i="7" s="1"/>
  <c r="K172" i="7" s="1"/>
  <c r="L172" i="7" s="1"/>
  <c r="P172" i="7" s="1"/>
  <c r="AD160" i="3"/>
  <c r="J160" i="7" s="1"/>
  <c r="K160" i="7" s="1"/>
  <c r="L160" i="7" s="1"/>
  <c r="P160" i="7" s="1"/>
  <c r="AD217" i="3"/>
  <c r="AD145" i="3"/>
  <c r="J145" i="7" s="1"/>
  <c r="K145" i="7" s="1"/>
  <c r="L145" i="7" s="1"/>
  <c r="P145" i="7" s="1"/>
  <c r="AD118" i="3"/>
  <c r="J118" i="7" s="1"/>
  <c r="K118" i="7" s="1"/>
  <c r="L118" i="7" s="1"/>
  <c r="P118" i="7" s="1"/>
  <c r="AD111" i="3"/>
  <c r="J111" i="7" s="1"/>
  <c r="K111" i="7" s="1"/>
  <c r="L111" i="7" s="1"/>
  <c r="P111" i="7" s="1"/>
  <c r="AD127" i="3"/>
  <c r="J127" i="7" s="1"/>
  <c r="K127" i="7" s="1"/>
  <c r="L127" i="7" s="1"/>
  <c r="P127" i="7" s="1"/>
  <c r="AD104" i="3"/>
  <c r="J104" i="7" s="1"/>
  <c r="K104" i="7" s="1"/>
  <c r="L104" i="7" s="1"/>
  <c r="P104" i="7" s="1"/>
  <c r="AD114" i="3"/>
  <c r="J114" i="7" s="1"/>
  <c r="K114" i="7" s="1"/>
  <c r="L114" i="7" s="1"/>
  <c r="P114" i="7" s="1"/>
  <c r="AD236" i="3"/>
  <c r="J236" i="7" s="1"/>
  <c r="K236" i="7" s="1"/>
  <c r="L236" i="7" s="1"/>
  <c r="P236" i="7" s="1"/>
  <c r="AD197" i="3"/>
  <c r="J197" i="7" s="1"/>
  <c r="K197" i="7" s="1"/>
  <c r="L197" i="7" s="1"/>
  <c r="P197" i="7" s="1"/>
  <c r="AD188" i="3"/>
  <c r="J188" i="7" s="1"/>
  <c r="K188" i="7" s="1"/>
  <c r="L188" i="7" s="1"/>
  <c r="P188" i="7" s="1"/>
  <c r="AD193" i="3"/>
  <c r="J193" i="7" s="1"/>
  <c r="K193" i="7" s="1"/>
  <c r="L193" i="7" s="1"/>
  <c r="P193" i="7" s="1"/>
  <c r="AD15" i="3"/>
  <c r="J15" i="7" s="1"/>
  <c r="K15" i="7" s="1"/>
  <c r="L15" i="7" s="1"/>
  <c r="P15" i="7" s="1"/>
  <c r="AD91" i="3"/>
  <c r="J91" i="7" s="1"/>
  <c r="K91" i="7" s="1"/>
  <c r="L91" i="7" s="1"/>
  <c r="P91" i="7" s="1"/>
  <c r="AD64" i="3"/>
  <c r="J64" i="7" s="1"/>
  <c r="K64" i="7" s="1"/>
  <c r="L64" i="7" s="1"/>
  <c r="P64" i="7" s="1"/>
  <c r="AD29" i="3"/>
  <c r="J29" i="7" s="1"/>
  <c r="K29" i="7" s="1"/>
  <c r="L29" i="7" s="1"/>
  <c r="P29" i="7" s="1"/>
  <c r="AD222" i="3"/>
  <c r="J222" i="7" s="1"/>
  <c r="K222" i="7" s="1"/>
  <c r="L222" i="7" s="1"/>
  <c r="P222" i="7" s="1"/>
  <c r="AD174" i="3"/>
  <c r="J174" i="7" s="1"/>
  <c r="K174" i="7" s="1"/>
  <c r="L174" i="7" s="1"/>
  <c r="P174" i="7" s="1"/>
  <c r="AD139" i="3"/>
  <c r="J139" i="7" s="1"/>
  <c r="K139" i="7" s="1"/>
  <c r="L139" i="7" s="1"/>
  <c r="P139" i="7" s="1"/>
  <c r="AD86" i="3"/>
  <c r="J86" i="7" s="1"/>
  <c r="K86" i="7" s="1"/>
  <c r="L86" i="7" s="1"/>
  <c r="P86" i="7" s="1"/>
  <c r="AD10" i="3"/>
  <c r="J10" i="7" s="1"/>
  <c r="K10" i="7" s="1"/>
  <c r="L10" i="7" s="1"/>
  <c r="P10" i="7" s="1"/>
  <c r="AD40" i="3"/>
  <c r="J40" i="7" s="1"/>
  <c r="K40" i="7" s="1"/>
  <c r="L40" i="7" s="1"/>
  <c r="P40" i="7" s="1"/>
  <c r="AD176" i="3"/>
  <c r="J176" i="7" s="1"/>
  <c r="K176" i="7" s="1"/>
  <c r="L176" i="7" s="1"/>
  <c r="P176" i="7" s="1"/>
  <c r="AD189" i="3"/>
  <c r="J189" i="7" s="1"/>
  <c r="K189" i="7" s="1"/>
  <c r="L189" i="7" s="1"/>
  <c r="P189" i="7" s="1"/>
  <c r="AD44" i="3"/>
  <c r="J44" i="7" s="1"/>
  <c r="K44" i="7" s="1"/>
  <c r="L44" i="7" s="1"/>
  <c r="P44" i="7" s="1"/>
  <c r="AD8" i="3"/>
  <c r="J8" i="7" s="1"/>
  <c r="K8" i="7" s="1"/>
  <c r="L8" i="7" s="1"/>
  <c r="P8" i="7" s="1"/>
  <c r="AD32" i="3"/>
  <c r="J32" i="7" s="1"/>
  <c r="K32" i="7" s="1"/>
  <c r="L32" i="7" s="1"/>
  <c r="P32" i="7" s="1"/>
  <c r="AD232" i="3"/>
  <c r="J232" i="7" s="1"/>
  <c r="K232" i="7" s="1"/>
  <c r="L232" i="7" s="1"/>
  <c r="P232" i="7" s="1"/>
  <c r="AD155" i="3"/>
  <c r="J155" i="7" s="1"/>
  <c r="K155" i="7" s="1"/>
  <c r="L155" i="7" s="1"/>
  <c r="P155" i="7" s="1"/>
  <c r="AD259" i="3"/>
  <c r="J259" i="7" s="1"/>
  <c r="K259" i="7" s="1"/>
  <c r="L259" i="7" s="1"/>
  <c r="P259" i="7" s="1"/>
  <c r="AD108" i="3"/>
  <c r="J108" i="7" s="1"/>
  <c r="K108" i="7" s="1"/>
  <c r="L108" i="7" s="1"/>
  <c r="P108" i="7" s="1"/>
  <c r="AD7" i="3"/>
  <c r="J7" i="7" s="1"/>
  <c r="K7" i="7" s="1"/>
  <c r="L7" i="7" s="1"/>
  <c r="P7" i="7" s="1"/>
  <c r="AD220" i="3"/>
  <c r="J220" i="7" s="1"/>
  <c r="K220" i="7" s="1"/>
  <c r="L220" i="7" s="1"/>
  <c r="P220" i="7" s="1"/>
  <c r="AD81" i="3"/>
  <c r="J81" i="7" s="1"/>
  <c r="K81" i="7" s="1"/>
  <c r="L81" i="7" s="1"/>
  <c r="P81" i="7" s="1"/>
  <c r="AD130" i="3"/>
  <c r="J130" i="7" s="1"/>
  <c r="K130" i="7" s="1"/>
  <c r="L130" i="7" s="1"/>
  <c r="P130" i="7" s="1"/>
  <c r="AD151" i="3"/>
  <c r="J151" i="7" s="1"/>
  <c r="K151" i="7" s="1"/>
  <c r="L151" i="7" s="1"/>
  <c r="P151" i="7" s="1"/>
  <c r="AD230" i="3"/>
  <c r="J230" i="7" s="1"/>
  <c r="K230" i="7" s="1"/>
  <c r="L230" i="7" s="1"/>
  <c r="P230" i="7" s="1"/>
  <c r="AD191" i="3"/>
  <c r="J191" i="7" s="1"/>
  <c r="K191" i="7" s="1"/>
  <c r="L191" i="7" s="1"/>
  <c r="P191" i="7" s="1"/>
  <c r="AD47" i="3"/>
  <c r="J47" i="7" s="1"/>
  <c r="K47" i="7" s="1"/>
  <c r="L47" i="7" s="1"/>
  <c r="P47" i="7" s="1"/>
  <c r="AD146" i="3"/>
  <c r="J146" i="7" s="1"/>
  <c r="K146" i="7" s="1"/>
  <c r="L146" i="7" s="1"/>
  <c r="P146" i="7" s="1"/>
  <c r="AD46" i="3"/>
  <c r="J46" i="7" s="1"/>
  <c r="K46" i="7" s="1"/>
  <c r="L46" i="7" s="1"/>
  <c r="P46" i="7" s="1"/>
  <c r="AD52" i="3"/>
  <c r="J52" i="7" s="1"/>
  <c r="K52" i="7" s="1"/>
  <c r="L52" i="7" s="1"/>
  <c r="P52" i="7" s="1"/>
  <c r="AD229" i="3"/>
  <c r="J229" i="7" s="1"/>
  <c r="K229" i="7" s="1"/>
  <c r="L229" i="7" s="1"/>
  <c r="P229" i="7" s="1"/>
  <c r="AD261" i="3"/>
  <c r="J261" i="7" s="1"/>
  <c r="K261" i="7" s="1"/>
  <c r="L261" i="7" s="1"/>
  <c r="P261" i="7" s="1"/>
  <c r="AD257" i="3"/>
  <c r="J257" i="7" s="1"/>
  <c r="K257" i="7" s="1"/>
  <c r="L257" i="7" s="1"/>
  <c r="P257" i="7" s="1"/>
  <c r="AD249" i="3"/>
  <c r="J249" i="7" s="1"/>
  <c r="K249" i="7" s="1"/>
  <c r="L249" i="7" s="1"/>
  <c r="P249" i="7" s="1"/>
  <c r="AD245" i="3"/>
  <c r="J245" i="7" s="1"/>
  <c r="K245" i="7" s="1"/>
  <c r="L245" i="7" s="1"/>
  <c r="P245" i="7" s="1"/>
  <c r="AD233" i="3"/>
  <c r="J233" i="7" s="1"/>
  <c r="K233" i="7" s="1"/>
  <c r="L233" i="7" s="1"/>
  <c r="P233" i="7" s="1"/>
  <c r="AD221" i="3"/>
  <c r="J221" i="7" s="1"/>
  <c r="K221" i="7" s="1"/>
  <c r="L221" i="7" s="1"/>
  <c r="P221" i="7" s="1"/>
  <c r="AD179" i="3"/>
  <c r="J179" i="7" s="1"/>
  <c r="K179" i="7" s="1"/>
  <c r="L179" i="7" s="1"/>
  <c r="P179" i="7" s="1"/>
  <c r="AA265" i="3"/>
  <c r="AD186" i="3"/>
  <c r="J186" i="7" s="1"/>
  <c r="K186" i="7" s="1"/>
  <c r="L186" i="7" s="1"/>
  <c r="P186" i="7" s="1"/>
  <c r="AD167" i="3"/>
  <c r="J167" i="7" s="1"/>
  <c r="K167" i="7" s="1"/>
  <c r="L167" i="7" s="1"/>
  <c r="P167" i="7" s="1"/>
  <c r="AD159" i="3"/>
  <c r="J159" i="7" s="1"/>
  <c r="K159" i="7" s="1"/>
  <c r="L159" i="7" s="1"/>
  <c r="P159" i="7" s="1"/>
  <c r="AD149" i="3"/>
  <c r="J149" i="7" s="1"/>
  <c r="K149" i="7" s="1"/>
  <c r="L149" i="7" s="1"/>
  <c r="P149" i="7" s="1"/>
  <c r="AD128" i="3"/>
  <c r="J128" i="7" s="1"/>
  <c r="K128" i="7" s="1"/>
  <c r="L128" i="7" s="1"/>
  <c r="P128" i="7" s="1"/>
  <c r="AD115" i="3"/>
  <c r="J115" i="7" s="1"/>
  <c r="K115" i="7" s="1"/>
  <c r="L115" i="7" s="1"/>
  <c r="P115" i="7" s="1"/>
  <c r="AD168" i="3"/>
  <c r="J168" i="7" s="1"/>
  <c r="K168" i="7" s="1"/>
  <c r="L168" i="7" s="1"/>
  <c r="P168" i="7" s="1"/>
  <c r="AD138" i="3"/>
  <c r="J138" i="7" s="1"/>
  <c r="K138" i="7" s="1"/>
  <c r="L138" i="7" s="1"/>
  <c r="P138" i="7" s="1"/>
  <c r="AD153" i="3"/>
  <c r="J153" i="7" s="1"/>
  <c r="K153" i="7" s="1"/>
  <c r="L153" i="7" s="1"/>
  <c r="P153" i="7" s="1"/>
  <c r="AD165" i="3"/>
  <c r="J165" i="7" s="1"/>
  <c r="K165" i="7" s="1"/>
  <c r="L165" i="7" s="1"/>
  <c r="P165" i="7" s="1"/>
  <c r="AB265" i="3"/>
  <c r="AD255" i="3"/>
  <c r="J255" i="7" s="1"/>
  <c r="K255" i="7" s="1"/>
  <c r="L255" i="7" s="1"/>
  <c r="P255" i="7" s="1"/>
  <c r="AD251" i="3"/>
  <c r="J251" i="7" s="1"/>
  <c r="K251" i="7" s="1"/>
  <c r="L251" i="7" s="1"/>
  <c r="P251" i="7" s="1"/>
  <c r="AD243" i="3"/>
  <c r="J243" i="7" s="1"/>
  <c r="K243" i="7" s="1"/>
  <c r="L243" i="7" s="1"/>
  <c r="P243" i="7" s="1"/>
  <c r="AD239" i="3"/>
  <c r="J239" i="7" s="1"/>
  <c r="K239" i="7" s="1"/>
  <c r="L239" i="7" s="1"/>
  <c r="P239" i="7" s="1"/>
  <c r="AD227" i="3"/>
  <c r="J227" i="7" s="1"/>
  <c r="K227" i="7" s="1"/>
  <c r="L227" i="7" s="1"/>
  <c r="P227" i="7" s="1"/>
  <c r="AD150" i="3"/>
  <c r="J150" i="7" s="1"/>
  <c r="K150" i="7" s="1"/>
  <c r="L150" i="7" s="1"/>
  <c r="P150" i="7" s="1"/>
  <c r="AD196" i="3"/>
  <c r="J196" i="7" s="1"/>
  <c r="K196" i="7" s="1"/>
  <c r="L196" i="7" s="1"/>
  <c r="P196" i="7" s="1"/>
  <c r="AD212" i="3"/>
  <c r="J212" i="7" s="1"/>
  <c r="K212" i="7" s="1"/>
  <c r="L212" i="7" s="1"/>
  <c r="P212" i="7" s="1"/>
  <c r="AD157" i="3"/>
  <c r="J157" i="7" s="1"/>
  <c r="K157" i="7" s="1"/>
  <c r="L157" i="7" s="1"/>
  <c r="P157" i="7" s="1"/>
  <c r="AD205" i="3"/>
  <c r="J205" i="7" s="1"/>
  <c r="K205" i="7" s="1"/>
  <c r="L205" i="7" s="1"/>
  <c r="P205" i="7" s="1"/>
  <c r="AD123" i="3"/>
  <c r="J123" i="7" s="1"/>
  <c r="K123" i="7" s="1"/>
  <c r="L123" i="7" s="1"/>
  <c r="P123" i="7" s="1"/>
  <c r="AD122" i="3"/>
  <c r="J122" i="7" s="1"/>
  <c r="K122" i="7" s="1"/>
  <c r="L122" i="7" s="1"/>
  <c r="P122" i="7" s="1"/>
  <c r="AD124" i="3"/>
  <c r="J124" i="7" s="1"/>
  <c r="K124" i="7" s="1"/>
  <c r="L124" i="7" s="1"/>
  <c r="P124" i="7" s="1"/>
  <c r="AD102" i="3"/>
  <c r="J102" i="7" s="1"/>
  <c r="K102" i="7" s="1"/>
  <c r="L102" i="7" s="1"/>
  <c r="P102" i="7" s="1"/>
  <c r="AD228" i="3"/>
  <c r="J228" i="7" s="1"/>
  <c r="K228" i="7" s="1"/>
  <c r="L228" i="7" s="1"/>
  <c r="P228" i="7" s="1"/>
  <c r="AD206" i="3"/>
  <c r="J206" i="7" s="1"/>
  <c r="K206" i="7" s="1"/>
  <c r="L206" i="7" s="1"/>
  <c r="P206" i="7" s="1"/>
  <c r="AD199" i="3"/>
  <c r="J199" i="7" s="1"/>
  <c r="K199" i="7" s="1"/>
  <c r="L199" i="7" s="1"/>
  <c r="P199" i="7" s="1"/>
  <c r="AD119" i="3"/>
  <c r="J119" i="7" s="1"/>
  <c r="K119" i="7" s="1"/>
  <c r="L119" i="7" s="1"/>
  <c r="P119" i="7" s="1"/>
  <c r="AD134" i="3"/>
  <c r="J134" i="7" s="1"/>
  <c r="K134" i="7" s="1"/>
  <c r="L134" i="7" s="1"/>
  <c r="P134" i="7" s="1"/>
  <c r="AD178" i="3"/>
  <c r="J178" i="7" s="1"/>
  <c r="K178" i="7" s="1"/>
  <c r="L178" i="7" s="1"/>
  <c r="P178" i="7" s="1"/>
  <c r="AD164" i="3"/>
  <c r="J164" i="7" s="1"/>
  <c r="K164" i="7" s="1"/>
  <c r="L164" i="7" s="1"/>
  <c r="P164" i="7" s="1"/>
  <c r="AD183" i="3"/>
  <c r="J183" i="7" s="1"/>
  <c r="K183" i="7" s="1"/>
  <c r="L183" i="7" s="1"/>
  <c r="P183" i="7" s="1"/>
  <c r="AD162" i="3"/>
  <c r="J162" i="7" s="1"/>
  <c r="K162" i="7" s="1"/>
  <c r="L162" i="7" s="1"/>
  <c r="P162" i="7" s="1"/>
  <c r="AD204" i="3"/>
  <c r="J204" i="7" s="1"/>
  <c r="K204" i="7" s="1"/>
  <c r="L204" i="7" s="1"/>
  <c r="P204" i="7" s="1"/>
  <c r="AD169" i="3"/>
  <c r="J169" i="7" s="1"/>
  <c r="K169" i="7" s="1"/>
  <c r="L169" i="7" s="1"/>
  <c r="P169" i="7" s="1"/>
  <c r="AD135" i="3"/>
  <c r="J135" i="7" s="1"/>
  <c r="K135" i="7" s="1"/>
  <c r="L135" i="7" s="1"/>
  <c r="P135" i="7" s="1"/>
  <c r="AD126" i="3"/>
  <c r="J126" i="7" s="1"/>
  <c r="K126" i="7" s="1"/>
  <c r="L126" i="7" s="1"/>
  <c r="P126" i="7" s="1"/>
  <c r="R265" i="3"/>
  <c r="AD131" i="3"/>
  <c r="J131" i="7" s="1"/>
  <c r="K131" i="7" s="1"/>
  <c r="L131" i="7" s="1"/>
  <c r="P131" i="7" s="1"/>
  <c r="AD152" i="3"/>
  <c r="J152" i="7" s="1"/>
  <c r="K152" i="7" s="1"/>
  <c r="L152" i="7" s="1"/>
  <c r="P152" i="7" s="1"/>
  <c r="AD147" i="3"/>
  <c r="J147" i="7" s="1"/>
  <c r="K147" i="7" s="1"/>
  <c r="L147" i="7" s="1"/>
  <c r="P147" i="7" s="1"/>
  <c r="AD198" i="3"/>
  <c r="J198" i="7" s="1"/>
  <c r="K198" i="7" s="1"/>
  <c r="L198" i="7" s="1"/>
  <c r="P198" i="7" s="1"/>
  <c r="AD195" i="3"/>
  <c r="J195" i="7" s="1"/>
  <c r="K195" i="7" s="1"/>
  <c r="L195" i="7" s="1"/>
  <c r="P195" i="7" s="1"/>
  <c r="AD156" i="3"/>
  <c r="J156" i="7" s="1"/>
  <c r="K156" i="7" s="1"/>
  <c r="L156" i="7" s="1"/>
  <c r="P156" i="7" s="1"/>
  <c r="Z265" i="3"/>
  <c r="AD180" i="3"/>
  <c r="J180" i="7" s="1"/>
  <c r="K180" i="7" s="1"/>
  <c r="L180" i="7" s="1"/>
  <c r="P180" i="7" s="1"/>
  <c r="AD136" i="3"/>
  <c r="J136" i="7" s="1"/>
  <c r="K136" i="7" s="1"/>
  <c r="L136" i="7" s="1"/>
  <c r="P136" i="7" s="1"/>
  <c r="AD133" i="3"/>
  <c r="J133" i="7" s="1"/>
  <c r="K133" i="7" s="1"/>
  <c r="L133" i="7" s="1"/>
  <c r="P133" i="7" s="1"/>
  <c r="AD144" i="3"/>
  <c r="J144" i="7" s="1"/>
  <c r="K144" i="7" s="1"/>
  <c r="L144" i="7" s="1"/>
  <c r="P144" i="7" s="1"/>
  <c r="AD132" i="3"/>
  <c r="J132" i="7" s="1"/>
  <c r="K132" i="7" s="1"/>
  <c r="L132" i="7" s="1"/>
  <c r="P132" i="7" s="1"/>
  <c r="AD161" i="3"/>
  <c r="J161" i="7" s="1"/>
  <c r="K161" i="7" s="1"/>
  <c r="L161" i="7" s="1"/>
  <c r="P161" i="7" s="1"/>
  <c r="AD137" i="3"/>
  <c r="J137" i="7" s="1"/>
  <c r="K137" i="7" s="1"/>
  <c r="L137" i="7" s="1"/>
  <c r="P137" i="7" s="1"/>
  <c r="AD177" i="3"/>
  <c r="J177" i="7" s="1"/>
  <c r="K177" i="7" s="1"/>
  <c r="L177" i="7" s="1"/>
  <c r="P177" i="7" s="1"/>
  <c r="AD170" i="3"/>
  <c r="J170" i="7" s="1"/>
  <c r="K170" i="7" s="1"/>
  <c r="L170" i="7" s="1"/>
  <c r="P170" i="7" s="1"/>
  <c r="AD129" i="3"/>
  <c r="J129" i="7" s="1"/>
  <c r="K129" i="7" s="1"/>
  <c r="L129" i="7" s="1"/>
  <c r="P129" i="7" s="1"/>
  <c r="AD215" i="3"/>
  <c r="J215" i="7" s="1"/>
  <c r="K215" i="7" s="1"/>
  <c r="L215" i="7" s="1"/>
  <c r="P215" i="7" s="1"/>
  <c r="AD163" i="3"/>
  <c r="J163" i="7" s="1"/>
  <c r="K163" i="7" s="1"/>
  <c r="L163" i="7" s="1"/>
  <c r="P163" i="7" s="1"/>
  <c r="AD142" i="3"/>
  <c r="J142" i="7" s="1"/>
  <c r="K142" i="7" s="1"/>
  <c r="L142" i="7" s="1"/>
  <c r="P142" i="7" s="1"/>
  <c r="H265" i="5"/>
  <c r="L5" i="7" l="1"/>
  <c r="P5" i="7" s="1"/>
  <c r="J30" i="7"/>
  <c r="K30" i="7" s="1"/>
  <c r="L30" i="7" s="1"/>
  <c r="P30" i="7" s="1"/>
  <c r="J217" i="7"/>
  <c r="K217" i="7" s="1"/>
  <c r="L217" i="7" s="1"/>
  <c r="P217" i="7" s="1"/>
  <c r="P265" i="7"/>
  <c r="L265" i="7"/>
  <c r="K265" i="7" s="1"/>
  <c r="AD265" i="3"/>
  <c r="O267" i="1"/>
  <c r="P267" i="7" l="1"/>
  <c r="M265" i="7"/>
  <c r="P267" i="3"/>
  <c r="R31" i="7" l="1"/>
  <c r="T31" i="7" s="1"/>
  <c r="R90" i="7"/>
  <c r="R158" i="7"/>
  <c r="T158" i="7" s="1"/>
  <c r="V158" i="7" s="1"/>
  <c r="X158" i="7" s="1"/>
  <c r="AB158" i="7" s="1"/>
  <c r="E31" i="1"/>
  <c r="R106" i="7"/>
  <c r="T106" i="7" s="1"/>
  <c r="V106" i="7" s="1"/>
  <c r="X106" i="7" s="1"/>
  <c r="R5" i="7"/>
  <c r="T5" i="7" s="1"/>
  <c r="V5" i="7" s="1"/>
  <c r="X5" i="7" s="1"/>
  <c r="Z5" i="7" s="1"/>
  <c r="R140" i="7"/>
  <c r="T140" i="7" s="1"/>
  <c r="V140" i="7" s="1"/>
  <c r="X140" i="7" s="1"/>
  <c r="AB140" i="7" s="1"/>
  <c r="R141" i="7"/>
  <c r="T141" i="7" s="1"/>
  <c r="V141" i="7" s="1"/>
  <c r="X141" i="7" s="1"/>
  <c r="AB141" i="7" s="1"/>
  <c r="R32" i="7"/>
  <c r="T32" i="7" s="1"/>
  <c r="V32" i="7" s="1"/>
  <c r="X32" i="7" s="1"/>
  <c r="V31" i="7"/>
  <c r="X31" i="7" s="1"/>
  <c r="Z31" i="7" s="1"/>
  <c r="E140" i="1"/>
  <c r="C267" i="3"/>
  <c r="F271" i="8"/>
  <c r="F272" i="8"/>
  <c r="F273" i="8"/>
  <c r="F270" i="8"/>
  <c r="E141" i="1" l="1"/>
  <c r="E106" i="1"/>
  <c r="Z158" i="7"/>
  <c r="E158" i="1"/>
  <c r="AB106" i="7"/>
  <c r="Z140" i="7"/>
  <c r="Z141" i="7"/>
  <c r="F275" i="8"/>
  <c r="J275" i="1"/>
  <c r="Z106" i="7" l="1"/>
  <c r="E267" i="2"/>
  <c r="F267" i="3" l="1"/>
  <c r="E267" i="3"/>
  <c r="D267" i="3"/>
  <c r="M267" i="3" l="1"/>
  <c r="N267" i="3"/>
  <c r="O267" i="3"/>
  <c r="K267" i="3" l="1"/>
  <c r="J267" i="3"/>
  <c r="I267" i="3"/>
  <c r="H267" i="3"/>
  <c r="D267" i="2"/>
  <c r="C267" i="2"/>
  <c r="D267" i="5"/>
  <c r="P273" i="1"/>
  <c r="P272" i="1"/>
  <c r="O275" i="1"/>
  <c r="E267" i="7" l="1"/>
  <c r="I267" i="7"/>
  <c r="G267" i="5"/>
  <c r="L267" i="3"/>
  <c r="Q267" i="3"/>
  <c r="G267" i="3"/>
  <c r="P275" i="1"/>
  <c r="V267" i="3" l="1"/>
  <c r="Z267" i="3" s="1"/>
  <c r="X267" i="3"/>
  <c r="AB267" i="3" s="1"/>
  <c r="J267" i="5"/>
  <c r="L31" i="5" s="1"/>
  <c r="F31" i="1" l="1"/>
  <c r="N31" i="5"/>
  <c r="L141" i="5"/>
  <c r="L158" i="5"/>
  <c r="N158" i="5" s="1"/>
  <c r="P158" i="5" s="1"/>
  <c r="R158" i="5" s="1"/>
  <c r="L106" i="5"/>
  <c r="N106" i="5" s="1"/>
  <c r="P106" i="5" s="1"/>
  <c r="R106" i="5" s="1"/>
  <c r="L140" i="5"/>
  <c r="N140" i="5" s="1"/>
  <c r="P140" i="5" s="1"/>
  <c r="R140" i="5" s="1"/>
  <c r="G82" i="2"/>
  <c r="C82" i="1" s="1"/>
  <c r="G28" i="2"/>
  <c r="C28" i="1" s="1"/>
  <c r="G22" i="2"/>
  <c r="C22" i="1" s="1"/>
  <c r="G10" i="2"/>
  <c r="C10" i="1" s="1"/>
  <c r="G76" i="2"/>
  <c r="C76" i="1" s="1"/>
  <c r="G19" i="2"/>
  <c r="C19" i="1" s="1"/>
  <c r="G83" i="2"/>
  <c r="C83" i="1" s="1"/>
  <c r="G80" i="2"/>
  <c r="C80" i="1" s="1"/>
  <c r="G77" i="2"/>
  <c r="C77" i="1" s="1"/>
  <c r="G74" i="2"/>
  <c r="C74" i="1" s="1"/>
  <c r="G33" i="2"/>
  <c r="C33" i="1" s="1"/>
  <c r="G29" i="2"/>
  <c r="C29" i="1" s="1"/>
  <c r="G26" i="2"/>
  <c r="C26" i="1" s="1"/>
  <c r="G23" i="2"/>
  <c r="C23" i="1" s="1"/>
  <c r="G20" i="2"/>
  <c r="C20" i="1" s="1"/>
  <c r="G17" i="2"/>
  <c r="C17" i="1" s="1"/>
  <c r="G14" i="2"/>
  <c r="C14" i="1" s="1"/>
  <c r="G11" i="2"/>
  <c r="C11" i="1" s="1"/>
  <c r="G8" i="2"/>
  <c r="C8" i="1" s="1"/>
  <c r="G5" i="2"/>
  <c r="G13" i="2"/>
  <c r="C13" i="1" s="1"/>
  <c r="G85" i="2"/>
  <c r="C85" i="1" s="1"/>
  <c r="C32" i="1"/>
  <c r="G16" i="2"/>
  <c r="C16" i="1" s="1"/>
  <c r="G79" i="2"/>
  <c r="C79" i="1" s="1"/>
  <c r="G25" i="2"/>
  <c r="C25" i="1" s="1"/>
  <c r="G7" i="2"/>
  <c r="C7" i="1" s="1"/>
  <c r="G128" i="2"/>
  <c r="C128" i="1" s="1"/>
  <c r="G67" i="2"/>
  <c r="C67" i="1" s="1"/>
  <c r="G68" i="2"/>
  <c r="C68" i="1" s="1"/>
  <c r="G121" i="2"/>
  <c r="C121" i="1" s="1"/>
  <c r="G160" i="2"/>
  <c r="C160" i="1" s="1"/>
  <c r="G196" i="2"/>
  <c r="C196" i="1" s="1"/>
  <c r="G232" i="2"/>
  <c r="C232" i="1" s="1"/>
  <c r="G15" i="2"/>
  <c r="C15" i="1" s="1"/>
  <c r="G245" i="2"/>
  <c r="C245" i="1" s="1"/>
  <c r="G118" i="2"/>
  <c r="C118" i="1" s="1"/>
  <c r="G155" i="2"/>
  <c r="C155" i="1" s="1"/>
  <c r="G192" i="2"/>
  <c r="C192" i="1" s="1"/>
  <c r="G228" i="2"/>
  <c r="C228" i="1" s="1"/>
  <c r="G264" i="2"/>
  <c r="C264" i="1" s="1"/>
  <c r="G134" i="2"/>
  <c r="C134" i="1" s="1"/>
  <c r="C41" i="1"/>
  <c r="G88" i="2"/>
  <c r="C88" i="1" s="1"/>
  <c r="G124" i="2"/>
  <c r="C124" i="1" s="1"/>
  <c r="G163" i="2"/>
  <c r="C163" i="1" s="1"/>
  <c r="G199" i="2"/>
  <c r="C199" i="1" s="1"/>
  <c r="G235" i="2"/>
  <c r="C235" i="1" s="1"/>
  <c r="G51" i="2"/>
  <c r="C51" i="1" s="1"/>
  <c r="G203" i="2"/>
  <c r="C203" i="1" s="1"/>
  <c r="G24" i="2"/>
  <c r="C24" i="1" s="1"/>
  <c r="G60" i="2"/>
  <c r="C60" i="1" s="1"/>
  <c r="G95" i="2"/>
  <c r="C95" i="1" s="1"/>
  <c r="G131" i="2"/>
  <c r="C131" i="1" s="1"/>
  <c r="G170" i="2"/>
  <c r="C170" i="1" s="1"/>
  <c r="G206" i="2"/>
  <c r="C206" i="1" s="1"/>
  <c r="G242" i="2"/>
  <c r="C242" i="1" s="1"/>
  <c r="G215" i="2"/>
  <c r="C215" i="1" s="1"/>
  <c r="G61" i="2"/>
  <c r="C61" i="1" s="1"/>
  <c r="G115" i="2"/>
  <c r="C115" i="1" s="1"/>
  <c r="G152" i="2"/>
  <c r="C152" i="1" s="1"/>
  <c r="G189" i="2"/>
  <c r="C189" i="1" s="1"/>
  <c r="G225" i="2"/>
  <c r="C225" i="1" s="1"/>
  <c r="G261" i="2"/>
  <c r="C261" i="1" s="1"/>
  <c r="G9" i="2"/>
  <c r="C9" i="1" s="1"/>
  <c r="G161" i="2"/>
  <c r="C161" i="1" s="1"/>
  <c r="G38" i="2"/>
  <c r="C38" i="1" s="1"/>
  <c r="G91" i="2"/>
  <c r="C91" i="1" s="1"/>
  <c r="G127" i="2"/>
  <c r="C127" i="1" s="1"/>
  <c r="G166" i="2"/>
  <c r="C166" i="1" s="1"/>
  <c r="G202" i="2"/>
  <c r="C202" i="1" s="1"/>
  <c r="G238" i="2"/>
  <c r="C238" i="1" s="1"/>
  <c r="G39" i="2"/>
  <c r="C39" i="1" s="1"/>
  <c r="G40" i="2"/>
  <c r="C40" i="1" s="1"/>
  <c r="G87" i="2"/>
  <c r="C87" i="1" s="1"/>
  <c r="G123" i="2"/>
  <c r="C123" i="1" s="1"/>
  <c r="G162" i="2"/>
  <c r="C162" i="1" s="1"/>
  <c r="G198" i="2"/>
  <c r="C198" i="1" s="1"/>
  <c r="G234" i="2"/>
  <c r="C234" i="1" s="1"/>
  <c r="G21" i="2"/>
  <c r="C21" i="1" s="1"/>
  <c r="G167" i="2"/>
  <c r="C167" i="1" s="1"/>
  <c r="G47" i="2"/>
  <c r="C47" i="1" s="1"/>
  <c r="G94" i="2"/>
  <c r="C94" i="1" s="1"/>
  <c r="G130" i="2"/>
  <c r="C130" i="1" s="1"/>
  <c r="G169" i="2"/>
  <c r="C169" i="1" s="1"/>
  <c r="G205" i="2"/>
  <c r="C205" i="1" s="1"/>
  <c r="G241" i="2"/>
  <c r="C241" i="1" s="1"/>
  <c r="G75" i="2"/>
  <c r="C75" i="1" s="1"/>
  <c r="G227" i="2"/>
  <c r="C227" i="1" s="1"/>
  <c r="G30" i="2"/>
  <c r="C30" i="1" s="1"/>
  <c r="G66" i="2"/>
  <c r="C66" i="1" s="1"/>
  <c r="G101" i="2"/>
  <c r="C101" i="1" s="1"/>
  <c r="G137" i="2"/>
  <c r="C137" i="1" s="1"/>
  <c r="G176" i="2"/>
  <c r="C176" i="1" s="1"/>
  <c r="G212" i="2"/>
  <c r="C212" i="1" s="1"/>
  <c r="G248" i="2"/>
  <c r="C248" i="1" s="1"/>
  <c r="G233" i="2"/>
  <c r="C233" i="1" s="1"/>
  <c r="G73" i="2"/>
  <c r="C73" i="1" s="1"/>
  <c r="G120" i="2"/>
  <c r="C120" i="1" s="1"/>
  <c r="G159" i="2"/>
  <c r="G195" i="2"/>
  <c r="C195" i="1" s="1"/>
  <c r="G231" i="2"/>
  <c r="C231" i="1" s="1"/>
  <c r="G142" i="2"/>
  <c r="C142" i="1" s="1"/>
  <c r="G34" i="2"/>
  <c r="C34" i="1" s="1"/>
  <c r="G185" i="2"/>
  <c r="C185" i="1" s="1"/>
  <c r="G44" i="2"/>
  <c r="C44" i="1" s="1"/>
  <c r="G97" i="2"/>
  <c r="C97" i="1" s="1"/>
  <c r="G133" i="2"/>
  <c r="C133" i="1" s="1"/>
  <c r="G172" i="2"/>
  <c r="C172" i="1" s="1"/>
  <c r="G208" i="2"/>
  <c r="C208" i="1" s="1"/>
  <c r="G244" i="2"/>
  <c r="C244" i="1" s="1"/>
  <c r="G239" i="2"/>
  <c r="C239" i="1" s="1"/>
  <c r="G216" i="2"/>
  <c r="C216" i="1" s="1"/>
  <c r="G100" i="2"/>
  <c r="C100" i="1" s="1"/>
  <c r="G259" i="2"/>
  <c r="C259" i="1" s="1"/>
  <c r="G48" i="2"/>
  <c r="C48" i="1" s="1"/>
  <c r="G157" i="2"/>
  <c r="C157" i="1" s="1"/>
  <c r="G173" i="2"/>
  <c r="C173" i="1" s="1"/>
  <c r="G138" i="2"/>
  <c r="C138" i="1" s="1"/>
  <c r="G43" i="2"/>
  <c r="C43" i="1" s="1"/>
  <c r="G116" i="2"/>
  <c r="C116" i="1" s="1"/>
  <c r="G190" i="2"/>
  <c r="C190" i="1" s="1"/>
  <c r="G262" i="2"/>
  <c r="C262" i="1" s="1"/>
  <c r="G52" i="2"/>
  <c r="C52" i="1" s="1"/>
  <c r="G112" i="2"/>
  <c r="C112" i="1" s="1"/>
  <c r="G174" i="2"/>
  <c r="C174" i="1" s="1"/>
  <c r="G222" i="2"/>
  <c r="C222" i="1" s="1"/>
  <c r="G69" i="2"/>
  <c r="C69" i="1" s="1"/>
  <c r="G35" i="2"/>
  <c r="C35" i="1" s="1"/>
  <c r="G107" i="2"/>
  <c r="C107" i="1" s="1"/>
  <c r="G156" i="2"/>
  <c r="C156" i="1" s="1"/>
  <c r="G214" i="2"/>
  <c r="G27" i="2"/>
  <c r="C27" i="1" s="1"/>
  <c r="G6" i="2"/>
  <c r="C6" i="1" s="1"/>
  <c r="G54" i="2"/>
  <c r="C54" i="1" s="1"/>
  <c r="G114" i="2"/>
  <c r="C114" i="1" s="1"/>
  <c r="G164" i="2"/>
  <c r="C164" i="1" s="1"/>
  <c r="G224" i="2"/>
  <c r="C224" i="1" s="1"/>
  <c r="G197" i="2"/>
  <c r="C197" i="1" s="1"/>
  <c r="G96" i="2"/>
  <c r="C96" i="1" s="1"/>
  <c r="G146" i="2"/>
  <c r="C146" i="1" s="1"/>
  <c r="G207" i="2"/>
  <c r="C207" i="1" s="1"/>
  <c r="G255" i="2"/>
  <c r="C255" i="1" s="1"/>
  <c r="G57" i="2"/>
  <c r="C57" i="1" s="1"/>
  <c r="G50" i="2"/>
  <c r="C50" i="1" s="1"/>
  <c r="G139" i="2"/>
  <c r="C139" i="1" s="1"/>
  <c r="G217" i="2"/>
  <c r="G63" i="2"/>
  <c r="C63" i="1" s="1"/>
  <c r="G58" i="2"/>
  <c r="C58" i="1" s="1"/>
  <c r="G129" i="2"/>
  <c r="C129" i="1" s="1"/>
  <c r="G180" i="2"/>
  <c r="C180" i="1" s="1"/>
  <c r="G240" i="2"/>
  <c r="C240" i="1" s="1"/>
  <c r="G92" i="2"/>
  <c r="C92" i="1" s="1"/>
  <c r="G53" i="2"/>
  <c r="C53" i="1" s="1"/>
  <c r="G113" i="2"/>
  <c r="C113" i="1" s="1"/>
  <c r="G175" i="2"/>
  <c r="C175" i="1" s="1"/>
  <c r="G223" i="2"/>
  <c r="C223" i="1" s="1"/>
  <c r="G98" i="2"/>
  <c r="C98" i="1" s="1"/>
  <c r="G12" i="2"/>
  <c r="C12" i="1" s="1"/>
  <c r="G72" i="2"/>
  <c r="C72" i="1" s="1"/>
  <c r="G119" i="2"/>
  <c r="C119" i="1" s="1"/>
  <c r="G182" i="2"/>
  <c r="C182" i="1" s="1"/>
  <c r="G230" i="2"/>
  <c r="C230" i="1" s="1"/>
  <c r="G251" i="2"/>
  <c r="C251" i="1" s="1"/>
  <c r="G102" i="2"/>
  <c r="C102" i="1" s="1"/>
  <c r="G165" i="2"/>
  <c r="C165" i="1" s="1"/>
  <c r="G213" i="2"/>
  <c r="C213" i="1" s="1"/>
  <c r="G81" i="2"/>
  <c r="C81" i="1" s="1"/>
  <c r="G56" i="2"/>
  <c r="C56" i="1" s="1"/>
  <c r="G147" i="2"/>
  <c r="C147" i="1" s="1"/>
  <c r="G220" i="2"/>
  <c r="C220" i="1" s="1"/>
  <c r="G86" i="2"/>
  <c r="C86" i="1" s="1"/>
  <c r="G64" i="2"/>
  <c r="C64" i="1" s="1"/>
  <c r="G135" i="2"/>
  <c r="C135" i="1" s="1"/>
  <c r="G186" i="2"/>
  <c r="C186" i="1" s="1"/>
  <c r="G246" i="2"/>
  <c r="C246" i="1" s="1"/>
  <c r="G117" i="2"/>
  <c r="C117" i="1" s="1"/>
  <c r="G59" i="2"/>
  <c r="C59" i="1" s="1"/>
  <c r="G181" i="2"/>
  <c r="C181" i="1" s="1"/>
  <c r="G229" i="2"/>
  <c r="C229" i="1" s="1"/>
  <c r="G122" i="2"/>
  <c r="C122" i="1" s="1"/>
  <c r="G18" i="2"/>
  <c r="C18" i="1" s="1"/>
  <c r="G78" i="2"/>
  <c r="C78" i="1" s="1"/>
  <c r="G125" i="2"/>
  <c r="C125" i="1" s="1"/>
  <c r="G188" i="2"/>
  <c r="C188" i="1" s="1"/>
  <c r="G236" i="2"/>
  <c r="C236" i="1" s="1"/>
  <c r="G37" i="2"/>
  <c r="C37" i="1" s="1"/>
  <c r="G109" i="2"/>
  <c r="C109" i="1" s="1"/>
  <c r="G171" i="2"/>
  <c r="C171" i="1" s="1"/>
  <c r="G219" i="2"/>
  <c r="C219" i="1" s="1"/>
  <c r="G104" i="2"/>
  <c r="C104" i="1" s="1"/>
  <c r="G62" i="2"/>
  <c r="C62" i="1" s="1"/>
  <c r="G153" i="2"/>
  <c r="C153" i="1" s="1"/>
  <c r="G226" i="2"/>
  <c r="C226" i="1" s="1"/>
  <c r="G111" i="2"/>
  <c r="C111" i="1" s="1"/>
  <c r="G93" i="2"/>
  <c r="C93" i="1" s="1"/>
  <c r="G143" i="2"/>
  <c r="C143" i="1" s="1"/>
  <c r="G204" i="2"/>
  <c r="C204" i="1" s="1"/>
  <c r="G252" i="2"/>
  <c r="C252" i="1" s="1"/>
  <c r="G191" i="2"/>
  <c r="C191" i="1" s="1"/>
  <c r="G65" i="2"/>
  <c r="C65" i="1" s="1"/>
  <c r="G136" i="2"/>
  <c r="C136" i="1" s="1"/>
  <c r="G187" i="2"/>
  <c r="C187" i="1" s="1"/>
  <c r="G247" i="2"/>
  <c r="C247" i="1" s="1"/>
  <c r="G154" i="2"/>
  <c r="C154" i="1" s="1"/>
  <c r="G36" i="2"/>
  <c r="C36" i="1" s="1"/>
  <c r="G84" i="2"/>
  <c r="C84" i="1" s="1"/>
  <c r="G145" i="2"/>
  <c r="C145" i="1" s="1"/>
  <c r="G194" i="2"/>
  <c r="C194" i="1" s="1"/>
  <c r="G254" i="2"/>
  <c r="C254" i="1" s="1"/>
  <c r="G49" i="2"/>
  <c r="C49" i="1" s="1"/>
  <c r="G126" i="2"/>
  <c r="C126" i="1" s="1"/>
  <c r="G177" i="2"/>
  <c r="C177" i="1" s="1"/>
  <c r="G237" i="2"/>
  <c r="C237" i="1" s="1"/>
  <c r="G209" i="2"/>
  <c r="C209" i="1" s="1"/>
  <c r="G103" i="2"/>
  <c r="C103" i="1" s="1"/>
  <c r="G178" i="2"/>
  <c r="C178" i="1" s="1"/>
  <c r="G250" i="2"/>
  <c r="C250" i="1" s="1"/>
  <c r="G148" i="2"/>
  <c r="C148" i="1" s="1"/>
  <c r="G99" i="2"/>
  <c r="C99" i="1" s="1"/>
  <c r="G149" i="2"/>
  <c r="C149" i="1" s="1"/>
  <c r="G210" i="2"/>
  <c r="C210" i="1" s="1"/>
  <c r="G258" i="2"/>
  <c r="C258" i="1" s="1"/>
  <c r="G221" i="2"/>
  <c r="C221" i="1" s="1"/>
  <c r="G71" i="2"/>
  <c r="C71" i="1" s="1"/>
  <c r="G144" i="2"/>
  <c r="C144" i="1" s="1"/>
  <c r="G193" i="2"/>
  <c r="C193" i="1" s="1"/>
  <c r="G253" i="2"/>
  <c r="C253" i="1" s="1"/>
  <c r="G179" i="2"/>
  <c r="C179" i="1" s="1"/>
  <c r="G42" i="2"/>
  <c r="C42" i="1" s="1"/>
  <c r="G89" i="2"/>
  <c r="C89" i="1" s="1"/>
  <c r="G151" i="2"/>
  <c r="C151" i="1" s="1"/>
  <c r="G200" i="2"/>
  <c r="C200" i="1" s="1"/>
  <c r="G260" i="2"/>
  <c r="C260" i="1" s="1"/>
  <c r="G55" i="2"/>
  <c r="C55" i="1" s="1"/>
  <c r="G132" i="2"/>
  <c r="C132" i="1" s="1"/>
  <c r="G183" i="2"/>
  <c r="C183" i="1" s="1"/>
  <c r="G243" i="2"/>
  <c r="C243" i="1" s="1"/>
  <c r="G110" i="2"/>
  <c r="C110" i="1" s="1"/>
  <c r="G184" i="2"/>
  <c r="C184" i="1" s="1"/>
  <c r="G256" i="2"/>
  <c r="C256" i="1" s="1"/>
  <c r="G46" i="2"/>
  <c r="C46" i="1" s="1"/>
  <c r="G105" i="2"/>
  <c r="C105" i="1" s="1"/>
  <c r="G168" i="2"/>
  <c r="C168" i="1" s="1"/>
  <c r="G45" i="2"/>
  <c r="C45" i="1" s="1"/>
  <c r="G263" i="2"/>
  <c r="C263" i="1" s="1"/>
  <c r="G150" i="2"/>
  <c r="C150" i="1" s="1"/>
  <c r="G211" i="2"/>
  <c r="C211" i="1" s="1"/>
  <c r="G257" i="2"/>
  <c r="C257" i="1" s="1"/>
  <c r="G108" i="2"/>
  <c r="C108" i="1" s="1"/>
  <c r="G218" i="2"/>
  <c r="C218" i="1" s="1"/>
  <c r="C90" i="1"/>
  <c r="G201" i="2"/>
  <c r="C201" i="1" s="1"/>
  <c r="G249" i="2"/>
  <c r="C249" i="1" s="1"/>
  <c r="L245" i="5"/>
  <c r="N245" i="5" s="1"/>
  <c r="P245" i="5" s="1"/>
  <c r="R245" i="5" s="1"/>
  <c r="L236" i="5"/>
  <c r="N236" i="5" s="1"/>
  <c r="P236" i="5" s="1"/>
  <c r="R236" i="5" s="1"/>
  <c r="L254" i="5"/>
  <c r="N254" i="5" s="1"/>
  <c r="P254" i="5" s="1"/>
  <c r="R254" i="5" s="1"/>
  <c r="L198" i="5"/>
  <c r="N198" i="5" s="1"/>
  <c r="P198" i="5" s="1"/>
  <c r="R198" i="5" s="1"/>
  <c r="L162" i="5"/>
  <c r="N162" i="5" s="1"/>
  <c r="P162" i="5" s="1"/>
  <c r="R162" i="5" s="1"/>
  <c r="L192" i="5"/>
  <c r="N192" i="5" s="1"/>
  <c r="P192" i="5" s="1"/>
  <c r="R192" i="5" s="1"/>
  <c r="L258" i="5"/>
  <c r="N258" i="5" s="1"/>
  <c r="P258" i="5" s="1"/>
  <c r="R258" i="5" s="1"/>
  <c r="L250" i="5"/>
  <c r="N250" i="5" s="1"/>
  <c r="P250" i="5" s="1"/>
  <c r="R250" i="5" s="1"/>
  <c r="L244" i="5"/>
  <c r="N244" i="5" s="1"/>
  <c r="P244" i="5" s="1"/>
  <c r="R244" i="5" s="1"/>
  <c r="L252" i="5"/>
  <c r="N252" i="5" s="1"/>
  <c r="P252" i="5" s="1"/>
  <c r="R252" i="5" s="1"/>
  <c r="L224" i="5"/>
  <c r="N224" i="5" s="1"/>
  <c r="P224" i="5" s="1"/>
  <c r="R224" i="5" s="1"/>
  <c r="L218" i="5"/>
  <c r="N218" i="5" s="1"/>
  <c r="P218" i="5" s="1"/>
  <c r="R218" i="5" s="1"/>
  <c r="L213" i="5"/>
  <c r="N213" i="5" s="1"/>
  <c r="P213" i="5" s="1"/>
  <c r="R213" i="5" s="1"/>
  <c r="L209" i="5"/>
  <c r="N209" i="5" s="1"/>
  <c r="P209" i="5" s="1"/>
  <c r="R209" i="5" s="1"/>
  <c r="L263" i="5"/>
  <c r="N263" i="5" s="1"/>
  <c r="P263" i="5" s="1"/>
  <c r="R263" i="5" s="1"/>
  <c r="L227" i="5"/>
  <c r="N227" i="5" s="1"/>
  <c r="P227" i="5" s="1"/>
  <c r="R227" i="5" s="1"/>
  <c r="L168" i="5"/>
  <c r="N168" i="5" s="1"/>
  <c r="P168" i="5" s="1"/>
  <c r="R168" i="5" s="1"/>
  <c r="L201" i="5"/>
  <c r="N201" i="5" s="1"/>
  <c r="P201" i="5" s="1"/>
  <c r="R201" i="5" s="1"/>
  <c r="L186" i="5"/>
  <c r="N186" i="5" s="1"/>
  <c r="P186" i="5" s="1"/>
  <c r="R186" i="5" s="1"/>
  <c r="L175" i="5"/>
  <c r="N175" i="5" s="1"/>
  <c r="P175" i="5" s="1"/>
  <c r="R175" i="5" s="1"/>
  <c r="L249" i="5"/>
  <c r="N249" i="5" s="1"/>
  <c r="P249" i="5" s="1"/>
  <c r="R249" i="5" s="1"/>
  <c r="L241" i="5"/>
  <c r="N241" i="5" s="1"/>
  <c r="P241" i="5" s="1"/>
  <c r="R241" i="5" s="1"/>
  <c r="L142" i="5"/>
  <c r="N142" i="5" s="1"/>
  <c r="P142" i="5" s="1"/>
  <c r="L207" i="5"/>
  <c r="N207" i="5" s="1"/>
  <c r="P207" i="5" s="1"/>
  <c r="R207" i="5" s="1"/>
  <c r="L180" i="5"/>
  <c r="N180" i="5" s="1"/>
  <c r="P180" i="5" s="1"/>
  <c r="R180" i="5" s="1"/>
  <c r="L189" i="5"/>
  <c r="N189" i="5" s="1"/>
  <c r="P189" i="5" s="1"/>
  <c r="R189" i="5" s="1"/>
  <c r="L215" i="5"/>
  <c r="N215" i="5" s="1"/>
  <c r="P215" i="5" s="1"/>
  <c r="R215" i="5" s="1"/>
  <c r="L251" i="5"/>
  <c r="N251" i="5" s="1"/>
  <c r="P251" i="5" s="1"/>
  <c r="R251" i="5" s="1"/>
  <c r="L181" i="5"/>
  <c r="N181" i="5" s="1"/>
  <c r="P181" i="5" s="1"/>
  <c r="R181" i="5" s="1"/>
  <c r="L137" i="5"/>
  <c r="N137" i="5" s="1"/>
  <c r="P137" i="5" s="1"/>
  <c r="R137" i="5" s="1"/>
  <c r="L214" i="5"/>
  <c r="N214" i="5" s="1"/>
  <c r="P214" i="5" s="1"/>
  <c r="R214" i="5" s="1"/>
  <c r="L174" i="5"/>
  <c r="N174" i="5" s="1"/>
  <c r="P174" i="5" s="1"/>
  <c r="R174" i="5" s="1"/>
  <c r="L151" i="5"/>
  <c r="N151" i="5" s="1"/>
  <c r="P151" i="5" s="1"/>
  <c r="R151" i="5" s="1"/>
  <c r="L138" i="5"/>
  <c r="N138" i="5" s="1"/>
  <c r="P138" i="5" s="1"/>
  <c r="R138" i="5" s="1"/>
  <c r="L122" i="5"/>
  <c r="N122" i="5" s="1"/>
  <c r="P122" i="5" s="1"/>
  <c r="R122" i="5" s="1"/>
  <c r="L49" i="5"/>
  <c r="N49" i="5" s="1"/>
  <c r="P49" i="5" s="1"/>
  <c r="R49" i="5" s="1"/>
  <c r="L30" i="5"/>
  <c r="N30" i="5" s="1"/>
  <c r="P30" i="5" s="1"/>
  <c r="R30" i="5" s="1"/>
  <c r="L12" i="5"/>
  <c r="N12" i="5" s="1"/>
  <c r="P12" i="5" s="1"/>
  <c r="R12" i="5" s="1"/>
  <c r="L134" i="5"/>
  <c r="N134" i="5" s="1"/>
  <c r="P134" i="5" s="1"/>
  <c r="R134" i="5" s="1"/>
  <c r="L9" i="5"/>
  <c r="N9" i="5" s="1"/>
  <c r="P9" i="5" s="1"/>
  <c r="R9" i="5" s="1"/>
  <c r="L118" i="5"/>
  <c r="N118" i="5" s="1"/>
  <c r="P118" i="5" s="1"/>
  <c r="R118" i="5" s="1"/>
  <c r="L115" i="5"/>
  <c r="N115" i="5" s="1"/>
  <c r="P115" i="5" s="1"/>
  <c r="R115" i="5" s="1"/>
  <c r="L109" i="5"/>
  <c r="N109" i="5" s="1"/>
  <c r="P109" i="5" s="1"/>
  <c r="R109" i="5" s="1"/>
  <c r="L102" i="5"/>
  <c r="N102" i="5" s="1"/>
  <c r="P102" i="5" s="1"/>
  <c r="R102" i="5" s="1"/>
  <c r="L96" i="5"/>
  <c r="N96" i="5" s="1"/>
  <c r="P96" i="5" s="1"/>
  <c r="R96" i="5" s="1"/>
  <c r="L90" i="5"/>
  <c r="N90" i="5" s="1"/>
  <c r="P90" i="5" s="1"/>
  <c r="R90" i="5" s="1"/>
  <c r="L84" i="5"/>
  <c r="N84" i="5" s="1"/>
  <c r="P84" i="5" s="1"/>
  <c r="R84" i="5" s="1"/>
  <c r="L78" i="5"/>
  <c r="N78" i="5" s="1"/>
  <c r="P78" i="5" s="1"/>
  <c r="R78" i="5" s="1"/>
  <c r="L72" i="5"/>
  <c r="N72" i="5" s="1"/>
  <c r="P72" i="5" s="1"/>
  <c r="R72" i="5" s="1"/>
  <c r="L66" i="5"/>
  <c r="N66" i="5" s="1"/>
  <c r="P66" i="5" s="1"/>
  <c r="R66" i="5" s="1"/>
  <c r="L60" i="5"/>
  <c r="N60" i="5" s="1"/>
  <c r="P60" i="5" s="1"/>
  <c r="R60" i="5" s="1"/>
  <c r="L28" i="5"/>
  <c r="N28" i="5" s="1"/>
  <c r="P28" i="5" s="1"/>
  <c r="R28" i="5" s="1"/>
  <c r="L46" i="5"/>
  <c r="N46" i="5" s="1"/>
  <c r="P46" i="5" s="1"/>
  <c r="R46" i="5" s="1"/>
  <c r="L10" i="5"/>
  <c r="N10" i="5" s="1"/>
  <c r="P10" i="5" s="1"/>
  <c r="R10" i="5" s="1"/>
  <c r="L27" i="5"/>
  <c r="N27" i="5" s="1"/>
  <c r="P27" i="5" s="1"/>
  <c r="R27" i="5" s="1"/>
  <c r="L47" i="5"/>
  <c r="N47" i="5" s="1"/>
  <c r="P47" i="5" s="1"/>
  <c r="R47" i="5" s="1"/>
  <c r="L159" i="5"/>
  <c r="N159" i="5" s="1"/>
  <c r="P159" i="5" s="1"/>
  <c r="R159" i="5" s="1"/>
  <c r="L70" i="5"/>
  <c r="N70" i="5" s="1"/>
  <c r="P70" i="5" s="1"/>
  <c r="R70" i="5" s="1"/>
  <c r="L171" i="5"/>
  <c r="N171" i="5" s="1"/>
  <c r="P171" i="5" s="1"/>
  <c r="R171" i="5" s="1"/>
  <c r="L104" i="5"/>
  <c r="N104" i="5" s="1"/>
  <c r="P104" i="5" s="1"/>
  <c r="R104" i="5" s="1"/>
  <c r="L190" i="5"/>
  <c r="N190" i="5" s="1"/>
  <c r="P190" i="5" s="1"/>
  <c r="R190" i="5" s="1"/>
  <c r="L20" i="5"/>
  <c r="N20" i="5" s="1"/>
  <c r="P20" i="5" s="1"/>
  <c r="R20" i="5" s="1"/>
  <c r="L260" i="5"/>
  <c r="N260" i="5" s="1"/>
  <c r="P260" i="5" s="1"/>
  <c r="R260" i="5" s="1"/>
  <c r="L11" i="5"/>
  <c r="N11" i="5" s="1"/>
  <c r="P11" i="5" s="1"/>
  <c r="R11" i="5" s="1"/>
  <c r="L231" i="5"/>
  <c r="N231" i="5" s="1"/>
  <c r="P231" i="5" s="1"/>
  <c r="R231" i="5" s="1"/>
  <c r="L246" i="5"/>
  <c r="N246" i="5" s="1"/>
  <c r="P246" i="5" s="1"/>
  <c r="R246" i="5" s="1"/>
  <c r="L55" i="5"/>
  <c r="N55" i="5" s="1"/>
  <c r="P55" i="5" s="1"/>
  <c r="R55" i="5" s="1"/>
  <c r="L194" i="5"/>
  <c r="N194" i="5" s="1"/>
  <c r="P194" i="5" s="1"/>
  <c r="R194" i="5" s="1"/>
  <c r="L77" i="5"/>
  <c r="N77" i="5" s="1"/>
  <c r="P77" i="5" s="1"/>
  <c r="R77" i="5" s="1"/>
  <c r="L114" i="5"/>
  <c r="N114" i="5" s="1"/>
  <c r="P114" i="5" s="1"/>
  <c r="R114" i="5" s="1"/>
  <c r="L164" i="5"/>
  <c r="N164" i="5" s="1"/>
  <c r="P164" i="5" s="1"/>
  <c r="R164" i="5" s="1"/>
  <c r="L25" i="5"/>
  <c r="N25" i="5" s="1"/>
  <c r="P25" i="5" s="1"/>
  <c r="R25" i="5" s="1"/>
  <c r="L16" i="5"/>
  <c r="N16" i="5" s="1"/>
  <c r="P16" i="5" s="1"/>
  <c r="R16" i="5" s="1"/>
  <c r="L152" i="5"/>
  <c r="N152" i="5" s="1"/>
  <c r="P152" i="5" s="1"/>
  <c r="R152" i="5" s="1"/>
  <c r="L37" i="5"/>
  <c r="N37" i="5" s="1"/>
  <c r="P37" i="5" s="1"/>
  <c r="R37" i="5" s="1"/>
  <c r="L52" i="5"/>
  <c r="N52" i="5" s="1"/>
  <c r="P52" i="5" s="1"/>
  <c r="R52" i="5" s="1"/>
  <c r="L73" i="5"/>
  <c r="N73" i="5" s="1"/>
  <c r="P73" i="5" s="1"/>
  <c r="R73" i="5" s="1"/>
  <c r="L91" i="5"/>
  <c r="N91" i="5" s="1"/>
  <c r="P91" i="5" s="1"/>
  <c r="R91" i="5" s="1"/>
  <c r="L110" i="5"/>
  <c r="N110" i="5" s="1"/>
  <c r="P110" i="5" s="1"/>
  <c r="R110" i="5" s="1"/>
  <c r="L240" i="5"/>
  <c r="N240" i="5" s="1"/>
  <c r="P240" i="5" s="1"/>
  <c r="R240" i="5" s="1"/>
  <c r="L193" i="5"/>
  <c r="N193" i="5" s="1"/>
  <c r="P193" i="5" s="1"/>
  <c r="R193" i="5" s="1"/>
  <c r="L127" i="5"/>
  <c r="N127" i="5" s="1"/>
  <c r="P127" i="5" s="1"/>
  <c r="R127" i="5" s="1"/>
  <c r="L129" i="5"/>
  <c r="N129" i="5" s="1"/>
  <c r="P129" i="5" s="1"/>
  <c r="R129" i="5" s="1"/>
  <c r="L217" i="5"/>
  <c r="N217" i="5" s="1"/>
  <c r="P217" i="5" s="1"/>
  <c r="R217" i="5" s="1"/>
  <c r="L128" i="5"/>
  <c r="N128" i="5" s="1"/>
  <c r="P128" i="5" s="1"/>
  <c r="R128" i="5" s="1"/>
  <c r="L81" i="5"/>
  <c r="N81" i="5" s="1"/>
  <c r="P81" i="5" s="1"/>
  <c r="R81" i="5" s="1"/>
  <c r="L39" i="5"/>
  <c r="N39" i="5" s="1"/>
  <c r="P39" i="5" s="1"/>
  <c r="R39" i="5" s="1"/>
  <c r="L204" i="5"/>
  <c r="N204" i="5" s="1"/>
  <c r="P204" i="5" s="1"/>
  <c r="R204" i="5" s="1"/>
  <c r="L63" i="5"/>
  <c r="N63" i="5" s="1"/>
  <c r="P63" i="5" s="1"/>
  <c r="R63" i="5" s="1"/>
  <c r="L33" i="5"/>
  <c r="N33" i="5" s="1"/>
  <c r="P33" i="5" s="1"/>
  <c r="R33" i="5" s="1"/>
  <c r="L116" i="5"/>
  <c r="N116" i="5" s="1"/>
  <c r="P116" i="5" s="1"/>
  <c r="R116" i="5" s="1"/>
  <c r="L29" i="5"/>
  <c r="N29" i="5" s="1"/>
  <c r="P29" i="5" s="1"/>
  <c r="R29" i="5" s="1"/>
  <c r="L196" i="5"/>
  <c r="N196" i="5" s="1"/>
  <c r="P196" i="5" s="1"/>
  <c r="R196" i="5" s="1"/>
  <c r="L121" i="5"/>
  <c r="N121" i="5" s="1"/>
  <c r="P121" i="5" s="1"/>
  <c r="R121" i="5" s="1"/>
  <c r="L247" i="5"/>
  <c r="N247" i="5" s="1"/>
  <c r="P247" i="5" s="1"/>
  <c r="R247" i="5" s="1"/>
  <c r="L222" i="5"/>
  <c r="N222" i="5" s="1"/>
  <c r="P222" i="5" s="1"/>
  <c r="R222" i="5" s="1"/>
  <c r="L197" i="5"/>
  <c r="N197" i="5" s="1"/>
  <c r="P197" i="5" s="1"/>
  <c r="R197" i="5" s="1"/>
  <c r="L203" i="5"/>
  <c r="N203" i="5" s="1"/>
  <c r="P203" i="5" s="1"/>
  <c r="R203" i="5" s="1"/>
  <c r="L239" i="5"/>
  <c r="N239" i="5" s="1"/>
  <c r="P239" i="5" s="1"/>
  <c r="R239" i="5" s="1"/>
  <c r="L7" i="5"/>
  <c r="N7" i="5" s="1"/>
  <c r="P7" i="5" s="1"/>
  <c r="R7" i="5" s="1"/>
  <c r="L131" i="5"/>
  <c r="N131" i="5" s="1"/>
  <c r="P131" i="5" s="1"/>
  <c r="R131" i="5" s="1"/>
  <c r="L15" i="5"/>
  <c r="N15" i="5" s="1"/>
  <c r="P15" i="5" s="1"/>
  <c r="R15" i="5" s="1"/>
  <c r="L83" i="5"/>
  <c r="N83" i="5" s="1"/>
  <c r="P83" i="5" s="1"/>
  <c r="R83" i="5" s="1"/>
  <c r="L117" i="5"/>
  <c r="N117" i="5" s="1"/>
  <c r="P117" i="5" s="1"/>
  <c r="R117" i="5" s="1"/>
  <c r="L187" i="5"/>
  <c r="N187" i="5" s="1"/>
  <c r="P187" i="5" s="1"/>
  <c r="R187" i="5" s="1"/>
  <c r="L43" i="5"/>
  <c r="N43" i="5" s="1"/>
  <c r="P43" i="5" s="1"/>
  <c r="R43" i="5" s="1"/>
  <c r="L22" i="5"/>
  <c r="N22" i="5" s="1"/>
  <c r="P22" i="5" s="1"/>
  <c r="R22" i="5" s="1"/>
  <c r="L165" i="5"/>
  <c r="N165" i="5" s="1"/>
  <c r="P165" i="5" s="1"/>
  <c r="R165" i="5" s="1"/>
  <c r="L40" i="5"/>
  <c r="N40" i="5" s="1"/>
  <c r="P40" i="5" s="1"/>
  <c r="R40" i="5" s="1"/>
  <c r="L58" i="5"/>
  <c r="N58" i="5" s="1"/>
  <c r="P58" i="5" s="1"/>
  <c r="R58" i="5" s="1"/>
  <c r="L76" i="5"/>
  <c r="N76" i="5" s="1"/>
  <c r="P76" i="5" s="1"/>
  <c r="R76" i="5" s="1"/>
  <c r="L94" i="5"/>
  <c r="N94" i="5" s="1"/>
  <c r="P94" i="5" s="1"/>
  <c r="R94" i="5" s="1"/>
  <c r="L113" i="5"/>
  <c r="N113" i="5" s="1"/>
  <c r="P113" i="5" s="1"/>
  <c r="R113" i="5" s="1"/>
  <c r="L57" i="5"/>
  <c r="N57" i="5" s="1"/>
  <c r="P57" i="5" s="1"/>
  <c r="R57" i="5" s="1"/>
  <c r="L14" i="5"/>
  <c r="N14" i="5" s="1"/>
  <c r="P14" i="5" s="1"/>
  <c r="R14" i="5" s="1"/>
  <c r="L179" i="5"/>
  <c r="N179" i="5" s="1"/>
  <c r="P179" i="5" s="1"/>
  <c r="R179" i="5" s="1"/>
  <c r="L145" i="5"/>
  <c r="N145" i="5" s="1"/>
  <c r="P145" i="5" s="1"/>
  <c r="R145" i="5" s="1"/>
  <c r="L235" i="5"/>
  <c r="N235" i="5" s="1"/>
  <c r="P235" i="5" s="1"/>
  <c r="R235" i="5" s="1"/>
  <c r="L147" i="5"/>
  <c r="N147" i="5" s="1"/>
  <c r="P147" i="5" s="1"/>
  <c r="R147" i="5" s="1"/>
  <c r="L112" i="5"/>
  <c r="N112" i="5" s="1"/>
  <c r="P112" i="5" s="1"/>
  <c r="R112" i="5" s="1"/>
  <c r="L69" i="5"/>
  <c r="N69" i="5" s="1"/>
  <c r="P69" i="5" s="1"/>
  <c r="R69" i="5" s="1"/>
  <c r="L111" i="5"/>
  <c r="N111" i="5" s="1"/>
  <c r="P111" i="5" s="1"/>
  <c r="R111" i="5" s="1"/>
  <c r="L87" i="5"/>
  <c r="N87" i="5" s="1"/>
  <c r="P87" i="5" s="1"/>
  <c r="R87" i="5" s="1"/>
  <c r="L62" i="5"/>
  <c r="N62" i="5" s="1"/>
  <c r="P62" i="5" s="1"/>
  <c r="R62" i="5" s="1"/>
  <c r="L170" i="5"/>
  <c r="N170" i="5" s="1"/>
  <c r="P170" i="5" s="1"/>
  <c r="R170" i="5" s="1"/>
  <c r="L48" i="5"/>
  <c r="N48" i="5" s="1"/>
  <c r="P48" i="5" s="1"/>
  <c r="R48" i="5" s="1"/>
  <c r="L199" i="5"/>
  <c r="N199" i="5" s="1"/>
  <c r="P199" i="5" s="1"/>
  <c r="R199" i="5" s="1"/>
  <c r="L139" i="5"/>
  <c r="N139" i="5" s="1"/>
  <c r="P139" i="5" s="1"/>
  <c r="R139" i="5" s="1"/>
  <c r="L259" i="5"/>
  <c r="N259" i="5" s="1"/>
  <c r="P259" i="5" s="1"/>
  <c r="R259" i="5" s="1"/>
  <c r="L230" i="5"/>
  <c r="N230" i="5" s="1"/>
  <c r="P230" i="5" s="1"/>
  <c r="R230" i="5" s="1"/>
  <c r="L210" i="5"/>
  <c r="N210" i="5" s="1"/>
  <c r="P210" i="5" s="1"/>
  <c r="R210" i="5" s="1"/>
  <c r="L212" i="5"/>
  <c r="N212" i="5" s="1"/>
  <c r="P212" i="5" s="1"/>
  <c r="R212" i="5" s="1"/>
  <c r="L256" i="5"/>
  <c r="N256" i="5" s="1"/>
  <c r="P256" i="5" s="1"/>
  <c r="R256" i="5" s="1"/>
  <c r="L24" i="5"/>
  <c r="N24" i="5" s="1"/>
  <c r="P24" i="5" s="1"/>
  <c r="R24" i="5" s="1"/>
  <c r="L135" i="5"/>
  <c r="N135" i="5" s="1"/>
  <c r="P135" i="5" s="1"/>
  <c r="R135" i="5" s="1"/>
  <c r="L53" i="5"/>
  <c r="N53" i="5" s="1"/>
  <c r="P53" i="5" s="1"/>
  <c r="R53" i="5" s="1"/>
  <c r="L89" i="5"/>
  <c r="N89" i="5" s="1"/>
  <c r="P89" i="5" s="1"/>
  <c r="R89" i="5" s="1"/>
  <c r="L119" i="5"/>
  <c r="N119" i="5" s="1"/>
  <c r="P119" i="5" s="1"/>
  <c r="R119" i="5" s="1"/>
  <c r="L5" i="5"/>
  <c r="N5" i="5" s="1"/>
  <c r="P5" i="5" s="1"/>
  <c r="R5" i="5" s="1"/>
  <c r="L56" i="5"/>
  <c r="N56" i="5" s="1"/>
  <c r="P56" i="5" s="1"/>
  <c r="R56" i="5" s="1"/>
  <c r="L34" i="5"/>
  <c r="N34" i="5" s="1"/>
  <c r="P34" i="5" s="1"/>
  <c r="R34" i="5" s="1"/>
  <c r="L6" i="5"/>
  <c r="N6" i="5" s="1"/>
  <c r="P6" i="5" s="1"/>
  <c r="R6" i="5" s="1"/>
  <c r="L44" i="5"/>
  <c r="N44" i="5" s="1"/>
  <c r="P44" i="5" s="1"/>
  <c r="R44" i="5" s="1"/>
  <c r="L61" i="5"/>
  <c r="N61" i="5" s="1"/>
  <c r="P61" i="5" s="1"/>
  <c r="R61" i="5" s="1"/>
  <c r="L79" i="5"/>
  <c r="N79" i="5" s="1"/>
  <c r="P79" i="5" s="1"/>
  <c r="R79" i="5" s="1"/>
  <c r="L97" i="5"/>
  <c r="N97" i="5" s="1"/>
  <c r="P97" i="5" s="1"/>
  <c r="R97" i="5" s="1"/>
  <c r="L149" i="5"/>
  <c r="N149" i="5" s="1"/>
  <c r="P149" i="5" s="1"/>
  <c r="R149" i="5" s="1"/>
  <c r="L75" i="5"/>
  <c r="N75" i="5" s="1"/>
  <c r="P75" i="5" s="1"/>
  <c r="R75" i="5" s="1"/>
  <c r="L51" i="5"/>
  <c r="N51" i="5" s="1"/>
  <c r="P51" i="5" s="1"/>
  <c r="R51" i="5" s="1"/>
  <c r="L8" i="5"/>
  <c r="N8" i="5" s="1"/>
  <c r="P8" i="5" s="1"/>
  <c r="R8" i="5" s="1"/>
  <c r="L148" i="5"/>
  <c r="N148" i="5" s="1"/>
  <c r="P148" i="5" s="1"/>
  <c r="R148" i="5" s="1"/>
  <c r="L243" i="5"/>
  <c r="N243" i="5" s="1"/>
  <c r="P243" i="5" s="1"/>
  <c r="R243" i="5" s="1"/>
  <c r="L176" i="5"/>
  <c r="N176" i="5" s="1"/>
  <c r="P176" i="5" s="1"/>
  <c r="R176" i="5" s="1"/>
  <c r="L130" i="5"/>
  <c r="N130" i="5" s="1"/>
  <c r="P130" i="5" s="1"/>
  <c r="R130" i="5" s="1"/>
  <c r="L105" i="5"/>
  <c r="N105" i="5" s="1"/>
  <c r="P105" i="5" s="1"/>
  <c r="R105" i="5" s="1"/>
  <c r="L146" i="5"/>
  <c r="N146" i="5" s="1"/>
  <c r="P146" i="5" s="1"/>
  <c r="R146" i="5" s="1"/>
  <c r="L125" i="5"/>
  <c r="N125" i="5" s="1"/>
  <c r="P125" i="5" s="1"/>
  <c r="R125" i="5" s="1"/>
  <c r="L68" i="5"/>
  <c r="N68" i="5" s="1"/>
  <c r="P68" i="5" s="1"/>
  <c r="R68" i="5" s="1"/>
  <c r="L188" i="5"/>
  <c r="N188" i="5" s="1"/>
  <c r="P188" i="5" s="1"/>
  <c r="R188" i="5" s="1"/>
  <c r="L156" i="5"/>
  <c r="N156" i="5" s="1"/>
  <c r="P156" i="5" s="1"/>
  <c r="R156" i="5" s="1"/>
  <c r="L205" i="5"/>
  <c r="N205" i="5" s="1"/>
  <c r="L257" i="5"/>
  <c r="N257" i="5" s="1"/>
  <c r="P257" i="5" s="1"/>
  <c r="R257" i="5" s="1"/>
  <c r="L238" i="5"/>
  <c r="N238" i="5" s="1"/>
  <c r="P238" i="5" s="1"/>
  <c r="R238" i="5" s="1"/>
  <c r="L220" i="5"/>
  <c r="N220" i="5" s="1"/>
  <c r="P220" i="5" s="1"/>
  <c r="R220" i="5" s="1"/>
  <c r="L233" i="5"/>
  <c r="N233" i="5" s="1"/>
  <c r="P233" i="5" s="1"/>
  <c r="R233" i="5" s="1"/>
  <c r="L211" i="5"/>
  <c r="N211" i="5" s="1"/>
  <c r="P211" i="5" s="1"/>
  <c r="R211" i="5" s="1"/>
  <c r="L38" i="5"/>
  <c r="N38" i="5" s="1"/>
  <c r="P38" i="5" s="1"/>
  <c r="R38" i="5" s="1"/>
  <c r="L150" i="5"/>
  <c r="N150" i="5" s="1"/>
  <c r="P150" i="5" s="1"/>
  <c r="R150" i="5" s="1"/>
  <c r="L59" i="5"/>
  <c r="N59" i="5" s="1"/>
  <c r="P59" i="5" s="1"/>
  <c r="R59" i="5" s="1"/>
  <c r="L95" i="5"/>
  <c r="N95" i="5" s="1"/>
  <c r="P95" i="5" s="1"/>
  <c r="R95" i="5" s="1"/>
  <c r="L132" i="5"/>
  <c r="N132" i="5" s="1"/>
  <c r="P132" i="5" s="1"/>
  <c r="R132" i="5" s="1"/>
  <c r="L13" i="5"/>
  <c r="N13" i="5" s="1"/>
  <c r="P13" i="5" s="1"/>
  <c r="R13" i="5" s="1"/>
  <c r="L172" i="5"/>
  <c r="N172" i="5" s="1"/>
  <c r="P172" i="5" s="1"/>
  <c r="R172" i="5" s="1"/>
  <c r="L120" i="5"/>
  <c r="N120" i="5" s="1"/>
  <c r="P120" i="5" s="1"/>
  <c r="R120" i="5" s="1"/>
  <c r="L19" i="5"/>
  <c r="N19" i="5" s="1"/>
  <c r="P19" i="5" s="1"/>
  <c r="R19" i="5" s="1"/>
  <c r="L157" i="5"/>
  <c r="N157" i="5" s="1"/>
  <c r="P157" i="5" s="1"/>
  <c r="R157" i="5" s="1"/>
  <c r="L64" i="5"/>
  <c r="N64" i="5" s="1"/>
  <c r="P64" i="5" s="1"/>
  <c r="R64" i="5" s="1"/>
  <c r="L82" i="5"/>
  <c r="N82" i="5" s="1"/>
  <c r="P82" i="5" s="1"/>
  <c r="R82" i="5" s="1"/>
  <c r="L100" i="5"/>
  <c r="N100" i="5" s="1"/>
  <c r="P100" i="5" s="1"/>
  <c r="R100" i="5" s="1"/>
  <c r="L178" i="5"/>
  <c r="N178" i="5" s="1"/>
  <c r="P178" i="5" s="1"/>
  <c r="R178" i="5" s="1"/>
  <c r="L99" i="5"/>
  <c r="N99" i="5" s="1"/>
  <c r="P99" i="5" s="1"/>
  <c r="R99" i="5" s="1"/>
  <c r="L92" i="5"/>
  <c r="N92" i="5" s="1"/>
  <c r="P92" i="5" s="1"/>
  <c r="R92" i="5" s="1"/>
  <c r="L26" i="5"/>
  <c r="N26" i="5" s="1"/>
  <c r="P26" i="5" s="1"/>
  <c r="R26" i="5" s="1"/>
  <c r="L153" i="5"/>
  <c r="N153" i="5" s="1"/>
  <c r="P153" i="5" s="1"/>
  <c r="R153" i="5" s="1"/>
  <c r="L255" i="5"/>
  <c r="N255" i="5" s="1"/>
  <c r="P255" i="5" s="1"/>
  <c r="R255" i="5" s="1"/>
  <c r="L183" i="5"/>
  <c r="N183" i="5" s="1"/>
  <c r="P183" i="5" s="1"/>
  <c r="R183" i="5" s="1"/>
  <c r="L163" i="5"/>
  <c r="N163" i="5" s="1"/>
  <c r="P163" i="5" s="1"/>
  <c r="R163" i="5" s="1"/>
  <c r="L17" i="5"/>
  <c r="N17" i="5" s="1"/>
  <c r="P17" i="5" s="1"/>
  <c r="R17" i="5" s="1"/>
  <c r="L202" i="5"/>
  <c r="N202" i="5" s="1"/>
  <c r="P202" i="5" s="1"/>
  <c r="R202" i="5" s="1"/>
  <c r="L133" i="5"/>
  <c r="N133" i="5" s="1"/>
  <c r="P133" i="5" s="1"/>
  <c r="R133" i="5" s="1"/>
  <c r="L74" i="5"/>
  <c r="N74" i="5" s="1"/>
  <c r="P74" i="5" s="1"/>
  <c r="R74" i="5" s="1"/>
  <c r="L234" i="5"/>
  <c r="N234" i="5" s="1"/>
  <c r="P234" i="5" s="1"/>
  <c r="R234" i="5" s="1"/>
  <c r="L161" i="5"/>
  <c r="N161" i="5" s="1"/>
  <c r="P161" i="5" s="1"/>
  <c r="R161" i="5" s="1"/>
  <c r="L208" i="5"/>
  <c r="N208" i="5" s="1"/>
  <c r="P208" i="5" s="1"/>
  <c r="R208" i="5" s="1"/>
  <c r="L173" i="5"/>
  <c r="N173" i="5" s="1"/>
  <c r="P173" i="5" s="1"/>
  <c r="R173" i="5" s="1"/>
  <c r="L264" i="5"/>
  <c r="N264" i="5" s="1"/>
  <c r="P264" i="5" s="1"/>
  <c r="R264" i="5" s="1"/>
  <c r="L242" i="5"/>
  <c r="N242" i="5" s="1"/>
  <c r="P242" i="5" s="1"/>
  <c r="R242" i="5" s="1"/>
  <c r="L124" i="5"/>
  <c r="N124" i="5" s="1"/>
  <c r="P124" i="5" s="1"/>
  <c r="R124" i="5" s="1"/>
  <c r="L261" i="5"/>
  <c r="N261" i="5" s="1"/>
  <c r="P261" i="5" s="1"/>
  <c r="R261" i="5" s="1"/>
  <c r="L228" i="5"/>
  <c r="N228" i="5" s="1"/>
  <c r="P228" i="5" s="1"/>
  <c r="R228" i="5" s="1"/>
  <c r="L42" i="5"/>
  <c r="N42" i="5" s="1"/>
  <c r="P42" i="5" s="1"/>
  <c r="R42" i="5" s="1"/>
  <c r="L154" i="5"/>
  <c r="N154" i="5" s="1"/>
  <c r="P154" i="5" s="1"/>
  <c r="R154" i="5" s="1"/>
  <c r="L65" i="5"/>
  <c r="N65" i="5" s="1"/>
  <c r="P65" i="5" s="1"/>
  <c r="R65" i="5" s="1"/>
  <c r="L101" i="5"/>
  <c r="N101" i="5" s="1"/>
  <c r="P101" i="5" s="1"/>
  <c r="R101" i="5" s="1"/>
  <c r="L136" i="5"/>
  <c r="N136" i="5" s="1"/>
  <c r="P136" i="5" s="1"/>
  <c r="R136" i="5" s="1"/>
  <c r="L18" i="5"/>
  <c r="N18" i="5" s="1"/>
  <c r="P18" i="5" s="1"/>
  <c r="R18" i="5" s="1"/>
  <c r="L195" i="5"/>
  <c r="N195" i="5" s="1"/>
  <c r="P195" i="5" s="1"/>
  <c r="R195" i="5" s="1"/>
  <c r="L123" i="5"/>
  <c r="N123" i="5" s="1"/>
  <c r="P123" i="5" s="1"/>
  <c r="R123" i="5" s="1"/>
  <c r="L23" i="5"/>
  <c r="N23" i="5" s="1"/>
  <c r="P23" i="5" s="1"/>
  <c r="R23" i="5" s="1"/>
  <c r="L35" i="5"/>
  <c r="N35" i="5" s="1"/>
  <c r="P35" i="5" s="1"/>
  <c r="R35" i="5" s="1"/>
  <c r="L67" i="5"/>
  <c r="N67" i="5" s="1"/>
  <c r="P67" i="5" s="1"/>
  <c r="R67" i="5" s="1"/>
  <c r="L85" i="5"/>
  <c r="N85" i="5" s="1"/>
  <c r="P85" i="5" s="1"/>
  <c r="R85" i="5" s="1"/>
  <c r="L103" i="5"/>
  <c r="N103" i="5" s="1"/>
  <c r="P103" i="5" s="1"/>
  <c r="R103" i="5" s="1"/>
  <c r="L160" i="5"/>
  <c r="N160" i="5" s="1"/>
  <c r="P160" i="5" s="1"/>
  <c r="R160" i="5" s="1"/>
  <c r="L54" i="5"/>
  <c r="N54" i="5" s="1"/>
  <c r="P54" i="5" s="1"/>
  <c r="R54" i="5" s="1"/>
  <c r="L98" i="5"/>
  <c r="N98" i="5" s="1"/>
  <c r="P98" i="5" s="1"/>
  <c r="R98" i="5" s="1"/>
  <c r="L45" i="5"/>
  <c r="N45" i="5" s="1"/>
  <c r="P45" i="5" s="1"/>
  <c r="R45" i="5" s="1"/>
  <c r="L177" i="5"/>
  <c r="N177" i="5" s="1"/>
  <c r="P177" i="5" s="1"/>
  <c r="R177" i="5" s="1"/>
  <c r="L169" i="5"/>
  <c r="N169" i="5" s="1"/>
  <c r="P169" i="5" s="1"/>
  <c r="R169" i="5" s="1"/>
  <c r="L200" i="5"/>
  <c r="N200" i="5" s="1"/>
  <c r="P200" i="5" s="1"/>
  <c r="R200" i="5" s="1"/>
  <c r="L185" i="5"/>
  <c r="N185" i="5" s="1"/>
  <c r="P185" i="5" s="1"/>
  <c r="R185" i="5" s="1"/>
  <c r="L36" i="5"/>
  <c r="N36" i="5" s="1"/>
  <c r="P36" i="5" s="1"/>
  <c r="R36" i="5" s="1"/>
  <c r="L226" i="5"/>
  <c r="N226" i="5" s="1"/>
  <c r="P226" i="5" s="1"/>
  <c r="R226" i="5" s="1"/>
  <c r="L191" i="5"/>
  <c r="N191" i="5" s="1"/>
  <c r="P191" i="5" s="1"/>
  <c r="R191" i="5" s="1"/>
  <c r="L80" i="5"/>
  <c r="N80" i="5" s="1"/>
  <c r="P80" i="5" s="1"/>
  <c r="R80" i="5" s="1"/>
  <c r="L253" i="5"/>
  <c r="N253" i="5" s="1"/>
  <c r="P253" i="5" s="1"/>
  <c r="R253" i="5" s="1"/>
  <c r="L166" i="5"/>
  <c r="N166" i="5" s="1"/>
  <c r="P166" i="5" s="1"/>
  <c r="R166" i="5" s="1"/>
  <c r="L225" i="5"/>
  <c r="N225" i="5" s="1"/>
  <c r="P225" i="5" s="1"/>
  <c r="R225" i="5" s="1"/>
  <c r="L221" i="5"/>
  <c r="N221" i="5" s="1"/>
  <c r="P221" i="5" s="1"/>
  <c r="R221" i="5" s="1"/>
  <c r="L206" i="5"/>
  <c r="N206" i="5" s="1"/>
  <c r="P206" i="5" s="1"/>
  <c r="R206" i="5" s="1"/>
  <c r="L262" i="5"/>
  <c r="N262" i="5" s="1"/>
  <c r="P262" i="5" s="1"/>
  <c r="R262" i="5" s="1"/>
  <c r="L144" i="5"/>
  <c r="N144" i="5" s="1"/>
  <c r="P144" i="5" s="1"/>
  <c r="R144" i="5" s="1"/>
  <c r="L248" i="5"/>
  <c r="N248" i="5" s="1"/>
  <c r="P248" i="5" s="1"/>
  <c r="R248" i="5" s="1"/>
  <c r="L50" i="5"/>
  <c r="N50" i="5" s="1"/>
  <c r="P50" i="5" s="1"/>
  <c r="R50" i="5" s="1"/>
  <c r="L71" i="5"/>
  <c r="N71" i="5" s="1"/>
  <c r="P71" i="5" s="1"/>
  <c r="R71" i="5" s="1"/>
  <c r="L108" i="5"/>
  <c r="N108" i="5" s="1"/>
  <c r="P108" i="5" s="1"/>
  <c r="R108" i="5" s="1"/>
  <c r="L155" i="5"/>
  <c r="N155" i="5" s="1"/>
  <c r="P155" i="5" s="1"/>
  <c r="R155" i="5" s="1"/>
  <c r="L21" i="5"/>
  <c r="N21" i="5" s="1"/>
  <c r="P21" i="5" s="1"/>
  <c r="R21" i="5" s="1"/>
  <c r="L223" i="5"/>
  <c r="N223" i="5" s="1"/>
  <c r="P223" i="5" s="1"/>
  <c r="R223" i="5" s="1"/>
  <c r="L143" i="5"/>
  <c r="N143" i="5" s="1"/>
  <c r="P143" i="5" s="1"/>
  <c r="R143" i="5" s="1"/>
  <c r="L32" i="5"/>
  <c r="N32" i="5" s="1"/>
  <c r="P32" i="5" s="1"/>
  <c r="R32" i="5" s="1"/>
  <c r="T32" i="5" s="1"/>
  <c r="L41" i="5"/>
  <c r="N41" i="5" s="1"/>
  <c r="P41" i="5" s="1"/>
  <c r="R41" i="5" s="1"/>
  <c r="L88" i="5"/>
  <c r="N88" i="5" s="1"/>
  <c r="P88" i="5" s="1"/>
  <c r="R88" i="5" s="1"/>
  <c r="L107" i="5"/>
  <c r="N107" i="5" s="1"/>
  <c r="P107" i="5" s="1"/>
  <c r="R107" i="5" s="1"/>
  <c r="L182" i="5"/>
  <c r="N182" i="5" s="1"/>
  <c r="P182" i="5" s="1"/>
  <c r="R182" i="5" s="1"/>
  <c r="L126" i="5"/>
  <c r="N126" i="5" s="1"/>
  <c r="P126" i="5" s="1"/>
  <c r="R126" i="5" s="1"/>
  <c r="L93" i="5"/>
  <c r="N93" i="5" s="1"/>
  <c r="P93" i="5" s="1"/>
  <c r="R93" i="5" s="1"/>
  <c r="L232" i="5"/>
  <c r="N232" i="5" s="1"/>
  <c r="P232" i="5" s="1"/>
  <c r="R232" i="5" s="1"/>
  <c r="L237" i="5"/>
  <c r="N237" i="5" s="1"/>
  <c r="P237" i="5" s="1"/>
  <c r="R237" i="5" s="1"/>
  <c r="L86" i="5"/>
  <c r="N86" i="5" s="1"/>
  <c r="P86" i="5" s="1"/>
  <c r="R86" i="5" s="1"/>
  <c r="L184" i="5"/>
  <c r="N184" i="5" s="1"/>
  <c r="P184" i="5" s="1"/>
  <c r="R184" i="5" s="1"/>
  <c r="L229" i="5"/>
  <c r="N229" i="5" s="1"/>
  <c r="L216" i="5"/>
  <c r="N216" i="5" s="1"/>
  <c r="P216" i="5" s="1"/>
  <c r="R216" i="5" s="1"/>
  <c r="L167" i="5"/>
  <c r="N167" i="5" s="1"/>
  <c r="P167" i="5" s="1"/>
  <c r="R167" i="5" s="1"/>
  <c r="L219" i="5"/>
  <c r="N219" i="5" s="1"/>
  <c r="P219" i="5" s="1"/>
  <c r="R219" i="5" s="1"/>
  <c r="R267" i="3"/>
  <c r="C70" i="1"/>
  <c r="W267" i="3"/>
  <c r="AA267" i="3" s="1"/>
  <c r="AD267" i="3" s="1"/>
  <c r="J267" i="7" s="1"/>
  <c r="H267" i="5"/>
  <c r="T31" i="3" l="1"/>
  <c r="D31" i="1" s="1"/>
  <c r="T59" i="3"/>
  <c r="D59" i="1" s="1"/>
  <c r="C214" i="1"/>
  <c r="C217" i="1"/>
  <c r="P205" i="5"/>
  <c r="R205" i="5" s="1"/>
  <c r="T205" i="5" s="1"/>
  <c r="H31" i="1"/>
  <c r="J31" i="1" s="1"/>
  <c r="L31" i="1" s="1"/>
  <c r="P229" i="5"/>
  <c r="R229" i="5" s="1"/>
  <c r="T229" i="5" s="1"/>
  <c r="N141" i="5"/>
  <c r="P141" i="5" s="1"/>
  <c r="R141" i="5" s="1"/>
  <c r="V141" i="5" s="1"/>
  <c r="R142" i="5"/>
  <c r="P31" i="5"/>
  <c r="R31" i="5" s="1"/>
  <c r="T31" i="5" s="1"/>
  <c r="F141" i="1"/>
  <c r="F158" i="1"/>
  <c r="T5" i="3"/>
  <c r="T158" i="3"/>
  <c r="D158" i="1" s="1"/>
  <c r="C159" i="1"/>
  <c r="C265" i="1" s="1"/>
  <c r="F167" i="1"/>
  <c r="V167" i="5"/>
  <c r="F202" i="1"/>
  <c r="V202" i="5"/>
  <c r="F190" i="1"/>
  <c r="V190" i="5"/>
  <c r="F213" i="1"/>
  <c r="V213" i="5"/>
  <c r="F200" i="1"/>
  <c r="V200" i="5"/>
  <c r="F184" i="1"/>
  <c r="V184" i="5"/>
  <c r="F224" i="1"/>
  <c r="V224" i="5"/>
  <c r="F177" i="1"/>
  <c r="V177" i="5"/>
  <c r="F154" i="1"/>
  <c r="V154" i="5"/>
  <c r="F183" i="1"/>
  <c r="V183" i="5"/>
  <c r="F152" i="1"/>
  <c r="V152" i="5"/>
  <c r="F252" i="1"/>
  <c r="V252" i="5"/>
  <c r="F187" i="1"/>
  <c r="V187" i="5"/>
  <c r="F244" i="1"/>
  <c r="V244" i="5"/>
  <c r="F228" i="1"/>
  <c r="V228" i="5"/>
  <c r="F250" i="1"/>
  <c r="V250" i="5"/>
  <c r="F164" i="1"/>
  <c r="V164" i="5"/>
  <c r="F142" i="1"/>
  <c r="F249" i="1"/>
  <c r="V249" i="5"/>
  <c r="F225" i="1"/>
  <c r="V225" i="5"/>
  <c r="F264" i="1"/>
  <c r="V264" i="5"/>
  <c r="F178" i="1"/>
  <c r="V178" i="5"/>
  <c r="F220" i="1"/>
  <c r="V220" i="5"/>
  <c r="F212" i="1"/>
  <c r="V212" i="5"/>
  <c r="F179" i="1"/>
  <c r="V179" i="5"/>
  <c r="F217" i="1"/>
  <c r="V217" i="5"/>
  <c r="F194" i="1"/>
  <c r="V194" i="5"/>
  <c r="F175" i="1"/>
  <c r="V175" i="5"/>
  <c r="F198" i="1"/>
  <c r="V198" i="5"/>
  <c r="F155" i="1"/>
  <c r="V155" i="5"/>
  <c r="F170" i="1"/>
  <c r="V170" i="5"/>
  <c r="F232" i="1"/>
  <c r="V232" i="5"/>
  <c r="F243" i="1"/>
  <c r="V243" i="5"/>
  <c r="F147" i="1"/>
  <c r="V147" i="5"/>
  <c r="F221" i="1"/>
  <c r="V221" i="5"/>
  <c r="F145" i="1"/>
  <c r="V145" i="5"/>
  <c r="F230" i="1"/>
  <c r="V230" i="5"/>
  <c r="F201" i="1"/>
  <c r="V201" i="5"/>
  <c r="F236" i="1"/>
  <c r="V236" i="5"/>
  <c r="F196" i="1"/>
  <c r="V196" i="5"/>
  <c r="F181" i="1"/>
  <c r="V181" i="5"/>
  <c r="F229" i="1"/>
  <c r="F165" i="1"/>
  <c r="V165" i="5"/>
  <c r="F218" i="1"/>
  <c r="V218" i="5"/>
  <c r="F169" i="1"/>
  <c r="V169" i="5"/>
  <c r="F189" i="1"/>
  <c r="V189" i="5"/>
  <c r="F176" i="1"/>
  <c r="V176" i="5"/>
  <c r="F150" i="1"/>
  <c r="V150" i="5"/>
  <c r="F258" i="1"/>
  <c r="V258" i="5"/>
  <c r="F160" i="1"/>
  <c r="V160" i="5"/>
  <c r="F211" i="1"/>
  <c r="V211" i="5"/>
  <c r="F235" i="1"/>
  <c r="V235" i="5"/>
  <c r="F182" i="1"/>
  <c r="V182" i="5"/>
  <c r="F242" i="1"/>
  <c r="V242" i="5"/>
  <c r="F233" i="1"/>
  <c r="V233" i="5"/>
  <c r="F256" i="1"/>
  <c r="V256" i="5"/>
  <c r="F238" i="1"/>
  <c r="V238" i="5"/>
  <c r="F210" i="1"/>
  <c r="V210" i="5"/>
  <c r="F239" i="1"/>
  <c r="V239" i="5"/>
  <c r="F253" i="1"/>
  <c r="V253" i="5"/>
  <c r="F208" i="1"/>
  <c r="V208" i="5"/>
  <c r="F161" i="1"/>
  <c r="V161" i="5"/>
  <c r="F205" i="1"/>
  <c r="V205" i="5"/>
  <c r="F259" i="1"/>
  <c r="V259" i="5"/>
  <c r="F197" i="1"/>
  <c r="V197" i="5"/>
  <c r="F193" i="1"/>
  <c r="V193" i="5"/>
  <c r="F231" i="1"/>
  <c r="V231" i="5"/>
  <c r="F151" i="1"/>
  <c r="V151" i="5"/>
  <c r="F168" i="1"/>
  <c r="V168" i="5"/>
  <c r="F245" i="1"/>
  <c r="V245" i="5"/>
  <c r="F106" i="1"/>
  <c r="F209" i="1"/>
  <c r="V209" i="5"/>
  <c r="F185" i="1"/>
  <c r="V185" i="5"/>
  <c r="F172" i="1"/>
  <c r="V172" i="5"/>
  <c r="F215" i="1"/>
  <c r="V215" i="5"/>
  <c r="F237" i="1"/>
  <c r="V237" i="5"/>
  <c r="F248" i="1"/>
  <c r="V248" i="5"/>
  <c r="F255" i="1"/>
  <c r="V255" i="5"/>
  <c r="F159" i="1"/>
  <c r="V159" i="5"/>
  <c r="F144" i="1"/>
  <c r="V144" i="5"/>
  <c r="F261" i="1"/>
  <c r="V261" i="5"/>
  <c r="F148" i="1"/>
  <c r="V148" i="5"/>
  <c r="F192" i="1"/>
  <c r="V192" i="5"/>
  <c r="F166" i="1"/>
  <c r="V166" i="5"/>
  <c r="F173" i="1"/>
  <c r="V173" i="5"/>
  <c r="F149" i="1"/>
  <c r="V149" i="5"/>
  <c r="F186" i="1"/>
  <c r="V186" i="5"/>
  <c r="F203" i="1"/>
  <c r="V203" i="5"/>
  <c r="F246" i="1"/>
  <c r="V246" i="5"/>
  <c r="F191" i="1"/>
  <c r="V191" i="5"/>
  <c r="F157" i="1"/>
  <c r="V157" i="5"/>
  <c r="F222" i="1"/>
  <c r="V222" i="5"/>
  <c r="F174" i="1"/>
  <c r="V174" i="5"/>
  <c r="F227" i="1"/>
  <c r="V227" i="5"/>
  <c r="F216" i="1"/>
  <c r="V216" i="5"/>
  <c r="F146" i="1"/>
  <c r="V146" i="5"/>
  <c r="F251" i="1"/>
  <c r="V251" i="5"/>
  <c r="F163" i="1"/>
  <c r="V163" i="5"/>
  <c r="F171" i="1"/>
  <c r="V171" i="5"/>
  <c r="F180" i="1"/>
  <c r="V180" i="5"/>
  <c r="F153" i="1"/>
  <c r="V153" i="5"/>
  <c r="F204" i="1"/>
  <c r="V204" i="5"/>
  <c r="F207" i="1"/>
  <c r="V207" i="5"/>
  <c r="F262" i="1"/>
  <c r="V262" i="5"/>
  <c r="F206" i="1"/>
  <c r="V206" i="5"/>
  <c r="F241" i="1"/>
  <c r="V241" i="5"/>
  <c r="F162" i="1"/>
  <c r="V162" i="5"/>
  <c r="F254" i="1"/>
  <c r="V254" i="5"/>
  <c r="F257" i="1"/>
  <c r="V257" i="5"/>
  <c r="F143" i="1"/>
  <c r="V143" i="5"/>
  <c r="F234" i="1"/>
  <c r="V234" i="5"/>
  <c r="F156" i="1"/>
  <c r="V156" i="5"/>
  <c r="F240" i="1"/>
  <c r="V240" i="5"/>
  <c r="F219" i="1"/>
  <c r="V219" i="5"/>
  <c r="F223" i="1"/>
  <c r="V223" i="5"/>
  <c r="F226" i="1"/>
  <c r="V226" i="5"/>
  <c r="F195" i="1"/>
  <c r="V195" i="5"/>
  <c r="F188" i="1"/>
  <c r="V188" i="5"/>
  <c r="F199" i="1"/>
  <c r="V199" i="5"/>
  <c r="F247" i="1"/>
  <c r="V247" i="5"/>
  <c r="F260" i="1"/>
  <c r="V260" i="5"/>
  <c r="F214" i="1"/>
  <c r="V214" i="5"/>
  <c r="F263" i="1"/>
  <c r="V263" i="5"/>
  <c r="F140" i="1"/>
  <c r="V140" i="5"/>
  <c r="T140" i="3"/>
  <c r="D140" i="1" s="1"/>
  <c r="T141" i="3"/>
  <c r="D141" i="1" s="1"/>
  <c r="T106" i="3"/>
  <c r="D106" i="1" s="1"/>
  <c r="F128" i="1"/>
  <c r="G265" i="2"/>
  <c r="T208" i="3"/>
  <c r="D208" i="1" s="1"/>
  <c r="T202" i="3"/>
  <c r="D202" i="1" s="1"/>
  <c r="T209" i="3"/>
  <c r="D209" i="1" s="1"/>
  <c r="T30" i="3"/>
  <c r="D30" i="1" s="1"/>
  <c r="T12" i="3"/>
  <c r="D12" i="1" s="1"/>
  <c r="T27" i="3"/>
  <c r="D27" i="1" s="1"/>
  <c r="T40" i="3"/>
  <c r="D40" i="1" s="1"/>
  <c r="T24" i="3"/>
  <c r="D24" i="1" s="1"/>
  <c r="T8" i="3"/>
  <c r="D8" i="1" s="1"/>
  <c r="T119" i="3"/>
  <c r="D119" i="1" s="1"/>
  <c r="T52" i="3"/>
  <c r="D52" i="1" s="1"/>
  <c r="T99" i="3"/>
  <c r="D99" i="1" s="1"/>
  <c r="T130" i="3"/>
  <c r="D130" i="1" s="1"/>
  <c r="T55" i="3"/>
  <c r="D55" i="1" s="1"/>
  <c r="T115" i="3"/>
  <c r="D115" i="1" s="1"/>
  <c r="T125" i="3"/>
  <c r="D125" i="1" s="1"/>
  <c r="T134" i="3"/>
  <c r="D134" i="1" s="1"/>
  <c r="T206" i="3"/>
  <c r="D206" i="1" s="1"/>
  <c r="T18" i="3"/>
  <c r="D18" i="1" s="1"/>
  <c r="T15" i="3"/>
  <c r="D15" i="1" s="1"/>
  <c r="T29" i="3"/>
  <c r="D29" i="1" s="1"/>
  <c r="T42" i="3"/>
  <c r="D42" i="1" s="1"/>
  <c r="T33" i="3"/>
  <c r="D33" i="1" s="1"/>
  <c r="T11" i="3"/>
  <c r="D11" i="1" s="1"/>
  <c r="T54" i="3"/>
  <c r="D54" i="1" s="1"/>
  <c r="T105" i="3"/>
  <c r="D105" i="1" s="1"/>
  <c r="T57" i="3"/>
  <c r="D57" i="1" s="1"/>
  <c r="T121" i="3"/>
  <c r="D121" i="1" s="1"/>
  <c r="T171" i="3"/>
  <c r="D171" i="1" s="1"/>
  <c r="T20" i="3"/>
  <c r="D20" i="1" s="1"/>
  <c r="T17" i="3"/>
  <c r="D17" i="1" s="1"/>
  <c r="T32" i="3"/>
  <c r="D32" i="1" s="1"/>
  <c r="T44" i="3"/>
  <c r="D44" i="1" s="1"/>
  <c r="T37" i="3"/>
  <c r="D37" i="1" s="1"/>
  <c r="T14" i="3"/>
  <c r="D14" i="1" s="1"/>
  <c r="T127" i="3"/>
  <c r="D127" i="1" s="1"/>
  <c r="T56" i="3"/>
  <c r="D56" i="1" s="1"/>
  <c r="T112" i="3"/>
  <c r="D112" i="1" s="1"/>
  <c r="T45" i="3"/>
  <c r="D45" i="1" s="1"/>
  <c r="T124" i="3"/>
  <c r="D124" i="1" s="1"/>
  <c r="T128" i="3"/>
  <c r="D128" i="1" s="1"/>
  <c r="T137" i="3"/>
  <c r="D137" i="1" s="1"/>
  <c r="T26" i="3"/>
  <c r="D26" i="1" s="1"/>
  <c r="T19" i="3"/>
  <c r="D19" i="1" s="1"/>
  <c r="T34" i="3"/>
  <c r="D34" i="1" s="1"/>
  <c r="T7" i="3"/>
  <c r="D7" i="1" s="1"/>
  <c r="T39" i="3"/>
  <c r="D39" i="1" s="1"/>
  <c r="T46" i="3"/>
  <c r="D46" i="1" s="1"/>
  <c r="T58" i="3"/>
  <c r="D58" i="1" s="1"/>
  <c r="T118" i="3"/>
  <c r="D118" i="1" s="1"/>
  <c r="T201" i="3"/>
  <c r="D201" i="1" s="1"/>
  <c r="T133" i="3"/>
  <c r="D133" i="1" s="1"/>
  <c r="T136" i="3"/>
  <c r="D136" i="1" s="1"/>
  <c r="T47" i="3"/>
  <c r="D47" i="1" s="1"/>
  <c r="T61" i="3"/>
  <c r="D61" i="1" s="1"/>
  <c r="T180" i="3"/>
  <c r="D180" i="1" s="1"/>
  <c r="T189" i="3"/>
  <c r="D189" i="1" s="1"/>
  <c r="T174" i="3"/>
  <c r="D174" i="1" s="1"/>
  <c r="T216" i="3"/>
  <c r="D216" i="1" s="1"/>
  <c r="T6" i="3"/>
  <c r="D6" i="1" s="1"/>
  <c r="T21" i="3"/>
  <c r="D21" i="1" s="1"/>
  <c r="T36" i="3"/>
  <c r="D36" i="1" s="1"/>
  <c r="T10" i="3"/>
  <c r="D10" i="1" s="1"/>
  <c r="T43" i="3"/>
  <c r="D43" i="1" s="1"/>
  <c r="T48" i="3"/>
  <c r="D48" i="1" s="1"/>
  <c r="T60" i="3"/>
  <c r="D60" i="1" s="1"/>
  <c r="T51" i="3"/>
  <c r="D51" i="1" s="1"/>
  <c r="T102" i="3"/>
  <c r="D102" i="1" s="1"/>
  <c r="T131" i="3"/>
  <c r="D131" i="1" s="1"/>
  <c r="T207" i="3"/>
  <c r="D207" i="1" s="1"/>
  <c r="T224" i="3"/>
  <c r="D224" i="1" s="1"/>
  <c r="T223" i="3"/>
  <c r="D223" i="1" s="1"/>
  <c r="T220" i="3"/>
  <c r="D220" i="1" s="1"/>
  <c r="T183" i="3"/>
  <c r="D183" i="1" s="1"/>
  <c r="T9" i="3"/>
  <c r="D9" i="1" s="1"/>
  <c r="T23" i="3"/>
  <c r="D23" i="1" s="1"/>
  <c r="T38" i="3"/>
  <c r="D38" i="1" s="1"/>
  <c r="T13" i="3"/>
  <c r="D13" i="1" s="1"/>
  <c r="T49" i="3"/>
  <c r="D49" i="1" s="1"/>
  <c r="T50" i="3"/>
  <c r="D50" i="1" s="1"/>
  <c r="T62" i="3"/>
  <c r="D62" i="1" s="1"/>
  <c r="T53" i="3"/>
  <c r="D53" i="1" s="1"/>
  <c r="T109" i="3"/>
  <c r="D109" i="1" s="1"/>
  <c r="T200" i="3"/>
  <c r="D200" i="1" s="1"/>
  <c r="T192" i="3"/>
  <c r="D192" i="1" s="1"/>
  <c r="T228" i="3"/>
  <c r="D228" i="1" s="1"/>
  <c r="T198" i="3"/>
  <c r="D198" i="1" s="1"/>
  <c r="T139" i="3"/>
  <c r="D139" i="1" s="1"/>
  <c r="T185" i="3"/>
  <c r="D185" i="1" s="1"/>
  <c r="T193" i="3"/>
  <c r="D193" i="1" s="1"/>
  <c r="T86" i="3"/>
  <c r="D86" i="1" s="1"/>
  <c r="T251" i="3"/>
  <c r="D251" i="1" s="1"/>
  <c r="T222" i="3"/>
  <c r="D222" i="1" s="1"/>
  <c r="T253" i="3"/>
  <c r="D253" i="1" s="1"/>
  <c r="T182" i="3"/>
  <c r="D182" i="1" s="1"/>
  <c r="T264" i="3"/>
  <c r="D264" i="1" s="1"/>
  <c r="T246" i="3"/>
  <c r="D246" i="1" s="1"/>
  <c r="T218" i="3"/>
  <c r="D218" i="1" s="1"/>
  <c r="T154" i="3"/>
  <c r="D154" i="1" s="1"/>
  <c r="T91" i="3"/>
  <c r="D91" i="1" s="1"/>
  <c r="T93" i="3"/>
  <c r="D93" i="1" s="1"/>
  <c r="T191" i="3"/>
  <c r="D191" i="1" s="1"/>
  <c r="T100" i="3"/>
  <c r="D100" i="1" s="1"/>
  <c r="T123" i="3"/>
  <c r="D123" i="1" s="1"/>
  <c r="T89" i="3"/>
  <c r="D89" i="1" s="1"/>
  <c r="T25" i="3"/>
  <c r="D25" i="1" s="1"/>
  <c r="T178" i="3"/>
  <c r="D178" i="1" s="1"/>
  <c r="T88" i="3"/>
  <c r="D88" i="1" s="1"/>
  <c r="T96" i="3"/>
  <c r="D96" i="1" s="1"/>
  <c r="T113" i="3"/>
  <c r="D113" i="1" s="1"/>
  <c r="T145" i="3"/>
  <c r="D145" i="1" s="1"/>
  <c r="T221" i="3"/>
  <c r="D221" i="1" s="1"/>
  <c r="T129" i="3"/>
  <c r="D129" i="1" s="1"/>
  <c r="T103" i="3"/>
  <c r="D103" i="1" s="1"/>
  <c r="T172" i="3"/>
  <c r="D172" i="1" s="1"/>
  <c r="T160" i="3"/>
  <c r="D160" i="1" s="1"/>
  <c r="T229" i="3"/>
  <c r="D229" i="1" s="1"/>
  <c r="T168" i="3"/>
  <c r="D168" i="1" s="1"/>
  <c r="T152" i="3"/>
  <c r="D152" i="1" s="1"/>
  <c r="T117" i="3"/>
  <c r="D117" i="1" s="1"/>
  <c r="T70" i="3"/>
  <c r="D70" i="1" s="1"/>
  <c r="T254" i="3"/>
  <c r="D254" i="1" s="1"/>
  <c r="T104" i="3"/>
  <c r="D104" i="1" s="1"/>
  <c r="T150" i="3"/>
  <c r="D150" i="1" s="1"/>
  <c r="T244" i="3"/>
  <c r="D244" i="1" s="1"/>
  <c r="T80" i="3"/>
  <c r="D80" i="1" s="1"/>
  <c r="T233" i="3"/>
  <c r="D233" i="1" s="1"/>
  <c r="T177" i="3"/>
  <c r="D177" i="1" s="1"/>
  <c r="T247" i="3"/>
  <c r="D247" i="1" s="1"/>
  <c r="T164" i="3"/>
  <c r="D164" i="1" s="1"/>
  <c r="T261" i="3"/>
  <c r="D261" i="1" s="1"/>
  <c r="T243" i="3"/>
  <c r="D243" i="1" s="1"/>
  <c r="T194" i="3"/>
  <c r="D194" i="1" s="1"/>
  <c r="T169" i="3"/>
  <c r="D169" i="1" s="1"/>
  <c r="T217" i="3"/>
  <c r="T85" i="3"/>
  <c r="D85" i="1" s="1"/>
  <c r="T87" i="3"/>
  <c r="D87" i="1" s="1"/>
  <c r="T28" i="3"/>
  <c r="D28" i="1" s="1"/>
  <c r="T173" i="3"/>
  <c r="D173" i="1" s="1"/>
  <c r="T245" i="3"/>
  <c r="D245" i="1" s="1"/>
  <c r="T161" i="3"/>
  <c r="D161" i="1" s="1"/>
  <c r="T83" i="3"/>
  <c r="D83" i="1" s="1"/>
  <c r="T257" i="3"/>
  <c r="D257" i="1" s="1"/>
  <c r="T82" i="3"/>
  <c r="D82" i="1" s="1"/>
  <c r="T90" i="3"/>
  <c r="D90" i="1" s="1"/>
  <c r="T225" i="3"/>
  <c r="D225" i="1" s="1"/>
  <c r="T170" i="3"/>
  <c r="D170" i="1" s="1"/>
  <c r="T153" i="3"/>
  <c r="D153" i="1" s="1"/>
  <c r="T35" i="3"/>
  <c r="D35" i="1" s="1"/>
  <c r="T240" i="3"/>
  <c r="D240" i="1" s="1"/>
  <c r="T81" i="3"/>
  <c r="D81" i="1" s="1"/>
  <c r="T195" i="3"/>
  <c r="D195" i="1" s="1"/>
  <c r="T146" i="3"/>
  <c r="D146" i="1" s="1"/>
  <c r="T110" i="3"/>
  <c r="D110" i="1" s="1"/>
  <c r="T77" i="3"/>
  <c r="D77" i="1" s="1"/>
  <c r="T186" i="3"/>
  <c r="D186" i="1" s="1"/>
  <c r="T76" i="3"/>
  <c r="D76" i="1" s="1"/>
  <c r="T260" i="3"/>
  <c r="D260" i="1" s="1"/>
  <c r="T175" i="3"/>
  <c r="D175" i="1" s="1"/>
  <c r="T212" i="3"/>
  <c r="D212" i="1" s="1"/>
  <c r="T16" i="3"/>
  <c r="D16" i="1" s="1"/>
  <c r="T181" i="3"/>
  <c r="D181" i="1" s="1"/>
  <c r="T163" i="3"/>
  <c r="D163" i="1" s="1"/>
  <c r="T68" i="3"/>
  <c r="D68" i="1" s="1"/>
  <c r="T219" i="3"/>
  <c r="D219" i="1" s="1"/>
  <c r="T255" i="3"/>
  <c r="D255" i="1" s="1"/>
  <c r="T135" i="3"/>
  <c r="D135" i="1" s="1"/>
  <c r="T75" i="3"/>
  <c r="D75" i="1" s="1"/>
  <c r="T156" i="3"/>
  <c r="D156" i="1" s="1"/>
  <c r="T71" i="3"/>
  <c r="D71" i="1" s="1"/>
  <c r="T204" i="3"/>
  <c r="D204" i="1" s="1"/>
  <c r="T242" i="3"/>
  <c r="D242" i="1" s="1"/>
  <c r="T155" i="3"/>
  <c r="D155" i="1" s="1"/>
  <c r="T98" i="3"/>
  <c r="D98" i="1" s="1"/>
  <c r="T159" i="3"/>
  <c r="T232" i="3"/>
  <c r="D232" i="1" s="1"/>
  <c r="T252" i="3"/>
  <c r="D252" i="1" s="1"/>
  <c r="T234" i="3"/>
  <c r="D234" i="1" s="1"/>
  <c r="T126" i="3"/>
  <c r="D126" i="1" s="1"/>
  <c r="T116" i="3"/>
  <c r="D116" i="1" s="1"/>
  <c r="T69" i="3"/>
  <c r="D69" i="1" s="1"/>
  <c r="T151" i="3"/>
  <c r="D151" i="1" s="1"/>
  <c r="T148" i="3"/>
  <c r="D148" i="1" s="1"/>
  <c r="T22" i="3"/>
  <c r="D22" i="1" s="1"/>
  <c r="T205" i="3"/>
  <c r="D205" i="1" s="1"/>
  <c r="T64" i="3"/>
  <c r="D64" i="1" s="1"/>
  <c r="T239" i="3"/>
  <c r="D239" i="1" s="1"/>
  <c r="T147" i="3"/>
  <c r="D147" i="1" s="1"/>
  <c r="T215" i="3"/>
  <c r="D215" i="1" s="1"/>
  <c r="T179" i="3"/>
  <c r="D179" i="1" s="1"/>
  <c r="T203" i="3"/>
  <c r="D203" i="1" s="1"/>
  <c r="T92" i="3"/>
  <c r="D92" i="1" s="1"/>
  <c r="T196" i="3"/>
  <c r="D196" i="1" s="1"/>
  <c r="T227" i="3"/>
  <c r="D227" i="1" s="1"/>
  <c r="T249" i="3"/>
  <c r="D249" i="1" s="1"/>
  <c r="T97" i="3"/>
  <c r="D97" i="1" s="1"/>
  <c r="T63" i="3"/>
  <c r="D63" i="1" s="1"/>
  <c r="T213" i="3"/>
  <c r="D213" i="1" s="1"/>
  <c r="T101" i="3"/>
  <c r="D101" i="1" s="1"/>
  <c r="T132" i="3"/>
  <c r="D132" i="1" s="1"/>
  <c r="T111" i="3"/>
  <c r="D111" i="1" s="1"/>
  <c r="T94" i="3"/>
  <c r="D94" i="1" s="1"/>
  <c r="T66" i="3"/>
  <c r="D66" i="1" s="1"/>
  <c r="T238" i="3"/>
  <c r="D238" i="1" s="1"/>
  <c r="T210" i="3"/>
  <c r="D210" i="1" s="1"/>
  <c r="T190" i="3"/>
  <c r="D190" i="1" s="1"/>
  <c r="T108" i="3"/>
  <c r="D108" i="1" s="1"/>
  <c r="T74" i="3"/>
  <c r="D74" i="1" s="1"/>
  <c r="T188" i="3"/>
  <c r="D188" i="1" s="1"/>
  <c r="T241" i="3"/>
  <c r="D241" i="1" s="1"/>
  <c r="T258" i="3"/>
  <c r="D258" i="1" s="1"/>
  <c r="T176" i="3"/>
  <c r="D176" i="1" s="1"/>
  <c r="T143" i="3"/>
  <c r="D143" i="1" s="1"/>
  <c r="T79" i="3"/>
  <c r="D79" i="1" s="1"/>
  <c r="T120" i="3"/>
  <c r="D120" i="1" s="1"/>
  <c r="T226" i="3"/>
  <c r="D226" i="1" s="1"/>
  <c r="T248" i="3"/>
  <c r="D248" i="1" s="1"/>
  <c r="T84" i="3"/>
  <c r="D84" i="1" s="1"/>
  <c r="T157" i="3"/>
  <c r="D157" i="1" s="1"/>
  <c r="T167" i="3"/>
  <c r="D167" i="1" s="1"/>
  <c r="T199" i="3"/>
  <c r="D199" i="1" s="1"/>
  <c r="T107" i="3"/>
  <c r="D107" i="1" s="1"/>
  <c r="T235" i="3"/>
  <c r="D235" i="1" s="1"/>
  <c r="T237" i="3"/>
  <c r="D237" i="1" s="1"/>
  <c r="T73" i="3"/>
  <c r="D73" i="1" s="1"/>
  <c r="T211" i="3"/>
  <c r="D211" i="1" s="1"/>
  <c r="T41" i="3"/>
  <c r="D41" i="1" s="1"/>
  <c r="T236" i="3"/>
  <c r="D236" i="1" s="1"/>
  <c r="T78" i="3"/>
  <c r="D78" i="1" s="1"/>
  <c r="T259" i="3"/>
  <c r="D259" i="1" s="1"/>
  <c r="T197" i="3"/>
  <c r="D197" i="1" s="1"/>
  <c r="T230" i="3"/>
  <c r="D230" i="1" s="1"/>
  <c r="T262" i="3"/>
  <c r="D262" i="1" s="1"/>
  <c r="T214" i="3"/>
  <c r="T162" i="3"/>
  <c r="D162" i="1" s="1"/>
  <c r="T67" i="3"/>
  <c r="D67" i="1" s="1"/>
  <c r="T184" i="3"/>
  <c r="D184" i="1" s="1"/>
  <c r="T65" i="3"/>
  <c r="D65" i="1" s="1"/>
  <c r="T122" i="3"/>
  <c r="D122" i="1" s="1"/>
  <c r="T72" i="3"/>
  <c r="D72" i="1" s="1"/>
  <c r="T250" i="3"/>
  <c r="D250" i="1" s="1"/>
  <c r="T149" i="3"/>
  <c r="D149" i="1" s="1"/>
  <c r="T142" i="3"/>
  <c r="D142" i="1" s="1"/>
  <c r="T263" i="3"/>
  <c r="D263" i="1" s="1"/>
  <c r="T256" i="3"/>
  <c r="D256" i="1" s="1"/>
  <c r="T187" i="3"/>
  <c r="D187" i="1" s="1"/>
  <c r="T231" i="3"/>
  <c r="D231" i="1" s="1"/>
  <c r="T95" i="3"/>
  <c r="D95" i="1" s="1"/>
  <c r="T144" i="3"/>
  <c r="D144" i="1" s="1"/>
  <c r="T114" i="3"/>
  <c r="D114" i="1" s="1"/>
  <c r="T166" i="3"/>
  <c r="D166" i="1" s="1"/>
  <c r="T138" i="3"/>
  <c r="D138" i="1" s="1"/>
  <c r="T165" i="3"/>
  <c r="D165" i="1" s="1"/>
  <c r="V65" i="5"/>
  <c r="V100" i="5"/>
  <c r="V51" i="5"/>
  <c r="V131" i="5"/>
  <c r="V73" i="5"/>
  <c r="V118" i="5"/>
  <c r="V13" i="5"/>
  <c r="V6" i="5"/>
  <c r="V43" i="5"/>
  <c r="V127" i="5"/>
  <c r="V11" i="5"/>
  <c r="V9" i="5"/>
  <c r="V88" i="5"/>
  <c r="V126" i="5"/>
  <c r="V50" i="5"/>
  <c r="V36" i="5"/>
  <c r="V98" i="5"/>
  <c r="V35" i="5"/>
  <c r="V101" i="5"/>
  <c r="V124" i="5"/>
  <c r="V120" i="5"/>
  <c r="V8" i="5"/>
  <c r="V61" i="5"/>
  <c r="V119" i="5"/>
  <c r="V48" i="5"/>
  <c r="V112" i="5"/>
  <c r="V57" i="5"/>
  <c r="V15" i="5"/>
  <c r="V33" i="5"/>
  <c r="V91" i="5"/>
  <c r="V25" i="5"/>
  <c r="V104" i="5"/>
  <c r="V10" i="5"/>
  <c r="V78" i="5"/>
  <c r="V115" i="5"/>
  <c r="V49" i="5"/>
  <c r="V137" i="5"/>
  <c r="V86" i="5"/>
  <c r="V23" i="5"/>
  <c r="V44" i="5"/>
  <c r="V46" i="5"/>
  <c r="L265" i="5"/>
  <c r="V62" i="5"/>
  <c r="V38" i="5"/>
  <c r="V89" i="5"/>
  <c r="V22" i="5"/>
  <c r="V129" i="5"/>
  <c r="V84" i="5"/>
  <c r="V21" i="5"/>
  <c r="V123" i="5"/>
  <c r="V133" i="5"/>
  <c r="V82" i="5"/>
  <c r="V130" i="5"/>
  <c r="V7" i="5"/>
  <c r="V52" i="5"/>
  <c r="V28" i="5"/>
  <c r="V103" i="5"/>
  <c r="V42" i="5"/>
  <c r="V26" i="5"/>
  <c r="V64" i="5"/>
  <c r="V132" i="5"/>
  <c r="V34" i="5"/>
  <c r="V135" i="5"/>
  <c r="V87" i="5"/>
  <c r="V76" i="5"/>
  <c r="V39" i="5"/>
  <c r="V37" i="5"/>
  <c r="V77" i="5"/>
  <c r="V60" i="5"/>
  <c r="V96" i="5"/>
  <c r="V134" i="5"/>
  <c r="V121" i="5"/>
  <c r="V114" i="5"/>
  <c r="V90" i="5"/>
  <c r="V108" i="5"/>
  <c r="V85" i="5"/>
  <c r="V18" i="5"/>
  <c r="V17" i="5"/>
  <c r="V92" i="5"/>
  <c r="V95" i="5"/>
  <c r="V68" i="5"/>
  <c r="V97" i="5"/>
  <c r="V56" i="5"/>
  <c r="V24" i="5"/>
  <c r="V139" i="5"/>
  <c r="V111" i="5"/>
  <c r="V58" i="5"/>
  <c r="V117" i="5"/>
  <c r="V29" i="5"/>
  <c r="V81" i="5"/>
  <c r="V20" i="5"/>
  <c r="V47" i="5"/>
  <c r="V66" i="5"/>
  <c r="V102" i="5"/>
  <c r="V12" i="5"/>
  <c r="V54" i="5"/>
  <c r="V74" i="5"/>
  <c r="V105" i="5"/>
  <c r="V113" i="5"/>
  <c r="V63" i="5"/>
  <c r="V122" i="5"/>
  <c r="V107" i="5"/>
  <c r="V75" i="5"/>
  <c r="V53" i="5"/>
  <c r="V94" i="5"/>
  <c r="V70" i="5"/>
  <c r="V138" i="5"/>
  <c r="V80" i="5"/>
  <c r="V41" i="5"/>
  <c r="V93" i="5"/>
  <c r="V32" i="5"/>
  <c r="V71" i="5"/>
  <c r="V45" i="5"/>
  <c r="V67" i="5"/>
  <c r="V136" i="5"/>
  <c r="V99" i="5"/>
  <c r="V19" i="5"/>
  <c r="V59" i="5"/>
  <c r="V125" i="5"/>
  <c r="V79" i="5"/>
  <c r="V69" i="5"/>
  <c r="V14" i="5"/>
  <c r="V40" i="5"/>
  <c r="V83" i="5"/>
  <c r="V116" i="5"/>
  <c r="V128" i="5"/>
  <c r="V110" i="5"/>
  <c r="V16" i="5"/>
  <c r="V55" i="5"/>
  <c r="V27" i="5"/>
  <c r="V72" i="5"/>
  <c r="V109" i="5"/>
  <c r="V30" i="5"/>
  <c r="F20" i="1"/>
  <c r="F28" i="1"/>
  <c r="F23" i="1"/>
  <c r="F21" i="1"/>
  <c r="F109" i="1"/>
  <c r="F68" i="1"/>
  <c r="F135" i="1"/>
  <c r="F57" i="1"/>
  <c r="F32" i="1"/>
  <c r="F107" i="1"/>
  <c r="F53" i="1"/>
  <c r="F97" i="1"/>
  <c r="F22" i="1"/>
  <c r="F69" i="1"/>
  <c r="F79" i="1"/>
  <c r="F61" i="1"/>
  <c r="F66" i="1"/>
  <c r="F82" i="1"/>
  <c r="F19" i="1"/>
  <c r="F48" i="1"/>
  <c r="F117" i="1"/>
  <c r="C5" i="1"/>
  <c r="G267" i="2"/>
  <c r="F64" i="1"/>
  <c r="F123" i="1"/>
  <c r="F81" i="1"/>
  <c r="F111" i="1"/>
  <c r="F93" i="1"/>
  <c r="F116" i="1"/>
  <c r="F101" i="1"/>
  <c r="F44" i="1"/>
  <c r="F62" i="1"/>
  <c r="F88" i="1"/>
  <c r="F41" i="1"/>
  <c r="F122" i="1"/>
  <c r="F65" i="1"/>
  <c r="F95" i="1"/>
  <c r="F104" i="1"/>
  <c r="F58" i="1"/>
  <c r="F56" i="1"/>
  <c r="F118" i="1"/>
  <c r="F16" i="1"/>
  <c r="F125" i="1"/>
  <c r="F129" i="1"/>
  <c r="F102" i="1"/>
  <c r="F37" i="1"/>
  <c r="F34" i="1"/>
  <c r="F67" i="1"/>
  <c r="F24" i="1"/>
  <c r="F13" i="1"/>
  <c r="F134" i="1"/>
  <c r="F80" i="1"/>
  <c r="F96" i="1"/>
  <c r="F83" i="1"/>
  <c r="F121" i="1"/>
  <c r="F5" i="1"/>
  <c r="F110" i="1"/>
  <c r="F54" i="1"/>
  <c r="F75" i="1"/>
  <c r="F73" i="1"/>
  <c r="F25" i="1"/>
  <c r="F47" i="1"/>
  <c r="F85" i="1"/>
  <c r="F71" i="1"/>
  <c r="F33" i="1"/>
  <c r="F46" i="1"/>
  <c r="F133" i="1"/>
  <c r="F84" i="1"/>
  <c r="F94" i="1"/>
  <c r="F9" i="1"/>
  <c r="F108" i="1"/>
  <c r="F120" i="1"/>
  <c r="F91" i="1"/>
  <c r="F30" i="1"/>
  <c r="F7" i="1"/>
  <c r="F103" i="1"/>
  <c r="F77" i="1"/>
  <c r="F49" i="1"/>
  <c r="F45" i="1"/>
  <c r="F72" i="1"/>
  <c r="F38" i="1"/>
  <c r="F40" i="1"/>
  <c r="F17" i="1"/>
  <c r="F87" i="1"/>
  <c r="F132" i="1"/>
  <c r="F55" i="1"/>
  <c r="F115" i="1"/>
  <c r="F89" i="1"/>
  <c r="F127" i="1"/>
  <c r="F131" i="1"/>
  <c r="F136" i="1"/>
  <c r="F63" i="1"/>
  <c r="F59" i="1"/>
  <c r="F126" i="1"/>
  <c r="F105" i="1"/>
  <c r="F15" i="1"/>
  <c r="F130" i="1"/>
  <c r="F11" i="1"/>
  <c r="F70" i="1"/>
  <c r="F27" i="1"/>
  <c r="F92" i="1"/>
  <c r="F14" i="1"/>
  <c r="F139" i="1"/>
  <c r="F8" i="1"/>
  <c r="F18" i="1"/>
  <c r="F78" i="1"/>
  <c r="F43" i="1"/>
  <c r="F39" i="1"/>
  <c r="F124" i="1"/>
  <c r="F52" i="1"/>
  <c r="F100" i="1"/>
  <c r="F99" i="1"/>
  <c r="F112" i="1"/>
  <c r="F138" i="1"/>
  <c r="F98" i="1"/>
  <c r="F26" i="1"/>
  <c r="F36" i="1"/>
  <c r="F114" i="1"/>
  <c r="F86" i="1"/>
  <c r="F76" i="1"/>
  <c r="F60" i="1"/>
  <c r="F137" i="1"/>
  <c r="F12" i="1"/>
  <c r="F74" i="1"/>
  <c r="F35" i="1"/>
  <c r="F113" i="1"/>
  <c r="F50" i="1"/>
  <c r="F29" i="1"/>
  <c r="F119" i="1"/>
  <c r="F51" i="1"/>
  <c r="F10" i="1"/>
  <c r="F42" i="1"/>
  <c r="F6" i="1"/>
  <c r="F90" i="1"/>
  <c r="D217" i="1" l="1"/>
  <c r="D214" i="1"/>
  <c r="S31" i="1"/>
  <c r="D31" i="8"/>
  <c r="V229" i="5"/>
  <c r="T141" i="5"/>
  <c r="P265" i="5"/>
  <c r="F31" i="8"/>
  <c r="J31" i="8" s="1"/>
  <c r="Q31" i="8" s="1"/>
  <c r="P31" i="1"/>
  <c r="F265" i="1"/>
  <c r="F267" i="1" s="1"/>
  <c r="V5" i="5"/>
  <c r="T5" i="5"/>
  <c r="V158" i="5"/>
  <c r="T158" i="5"/>
  <c r="C267" i="1"/>
  <c r="D159" i="1"/>
  <c r="D265" i="1" s="1"/>
  <c r="V106" i="5"/>
  <c r="H106" i="1"/>
  <c r="S106" i="1" s="1"/>
  <c r="T140" i="5"/>
  <c r="R265" i="5"/>
  <c r="T53" i="5"/>
  <c r="T173" i="5"/>
  <c r="T61" i="5"/>
  <c r="T50" i="5"/>
  <c r="T9" i="5"/>
  <c r="T127" i="5"/>
  <c r="T69" i="5"/>
  <c r="T263" i="5"/>
  <c r="T147" i="5"/>
  <c r="T258" i="5"/>
  <c r="T30" i="5"/>
  <c r="T238" i="5"/>
  <c r="T204" i="5"/>
  <c r="T114" i="5"/>
  <c r="T213" i="5"/>
  <c r="T197" i="5"/>
  <c r="T19" i="5"/>
  <c r="T135" i="5"/>
  <c r="T239" i="5"/>
  <c r="T253" i="5"/>
  <c r="T38" i="5"/>
  <c r="T124" i="5"/>
  <c r="T170" i="5"/>
  <c r="T58" i="5"/>
  <c r="T37" i="5"/>
  <c r="T256" i="5"/>
  <c r="T67" i="5"/>
  <c r="T93" i="5"/>
  <c r="T54" i="5"/>
  <c r="T179" i="5"/>
  <c r="T134" i="5"/>
  <c r="T73" i="5"/>
  <c r="T39" i="5"/>
  <c r="T132" i="5"/>
  <c r="T40" i="5"/>
  <c r="T10" i="5"/>
  <c r="T202" i="5"/>
  <c r="T167" i="5"/>
  <c r="T242" i="5"/>
  <c r="T118" i="5"/>
  <c r="T27" i="5"/>
  <c r="T18" i="5"/>
  <c r="T133" i="5"/>
  <c r="T104" i="5"/>
  <c r="T24" i="5"/>
  <c r="T151" i="5"/>
  <c r="T77" i="5"/>
  <c r="T65" i="5"/>
  <c r="T75" i="5"/>
  <c r="T92" i="5"/>
  <c r="T247" i="5"/>
  <c r="T23" i="5"/>
  <c r="T25" i="5"/>
  <c r="T234" i="5"/>
  <c r="T225" i="5"/>
  <c r="T109" i="5"/>
  <c r="T221" i="5"/>
  <c r="T41" i="5"/>
  <c r="T74" i="5"/>
  <c r="T208" i="5"/>
  <c r="T191" i="5"/>
  <c r="T193" i="5"/>
  <c r="T150" i="5"/>
  <c r="T243" i="5"/>
  <c r="T34" i="5"/>
  <c r="T137" i="5"/>
  <c r="T261" i="5"/>
  <c r="T76" i="5"/>
  <c r="T195" i="5"/>
  <c r="T186" i="5"/>
  <c r="T72" i="5"/>
  <c r="T110" i="5"/>
  <c r="T71" i="5"/>
  <c r="T107" i="5"/>
  <c r="T105" i="5"/>
  <c r="T20" i="5"/>
  <c r="T235" i="5"/>
  <c r="T159" i="5"/>
  <c r="T64" i="5"/>
  <c r="T89" i="5"/>
  <c r="T62" i="5"/>
  <c r="T192" i="5"/>
  <c r="T178" i="5"/>
  <c r="T143" i="5"/>
  <c r="T43" i="5"/>
  <c r="T171" i="5"/>
  <c r="T15" i="5"/>
  <c r="T189" i="5"/>
  <c r="T177" i="5"/>
  <c r="T82" i="5"/>
  <c r="T214" i="5"/>
  <c r="T163" i="5"/>
  <c r="T172" i="5"/>
  <c r="T250" i="5"/>
  <c r="T12" i="5"/>
  <c r="T56" i="5"/>
  <c r="T95" i="5"/>
  <c r="T244" i="5"/>
  <c r="T188" i="5"/>
  <c r="T123" i="5"/>
  <c r="T162" i="5"/>
  <c r="T154" i="5"/>
  <c r="T164" i="5"/>
  <c r="T218" i="5"/>
  <c r="T36" i="5"/>
  <c r="T237" i="5"/>
  <c r="T212" i="5"/>
  <c r="T257" i="5"/>
  <c r="T184" i="5"/>
  <c r="T119" i="5"/>
  <c r="T29" i="5"/>
  <c r="T21" i="5"/>
  <c r="T190" i="5"/>
  <c r="T116" i="5"/>
  <c r="T161" i="5"/>
  <c r="T80" i="5"/>
  <c r="T94" i="5"/>
  <c r="T63" i="5"/>
  <c r="T66" i="5"/>
  <c r="T81" i="5"/>
  <c r="T85" i="5"/>
  <c r="T108" i="5"/>
  <c r="T96" i="5"/>
  <c r="T233" i="5"/>
  <c r="T130" i="5"/>
  <c r="T129" i="5"/>
  <c r="T265" i="3"/>
  <c r="T102" i="5"/>
  <c r="T240" i="5"/>
  <c r="T203" i="5"/>
  <c r="T17" i="5"/>
  <c r="T232" i="5"/>
  <c r="T155" i="5"/>
  <c r="T254" i="5"/>
  <c r="T249" i="5"/>
  <c r="T196" i="5"/>
  <c r="T259" i="5"/>
  <c r="T149" i="5"/>
  <c r="T26" i="5"/>
  <c r="T262" i="5"/>
  <c r="T28" i="5"/>
  <c r="T230" i="5"/>
  <c r="T84" i="5"/>
  <c r="T166" i="5"/>
  <c r="T181" i="5"/>
  <c r="T248" i="5"/>
  <c r="T78" i="5"/>
  <c r="T246" i="5"/>
  <c r="T217" i="5"/>
  <c r="T112" i="5"/>
  <c r="T146" i="5"/>
  <c r="T120" i="5"/>
  <c r="T35" i="5"/>
  <c r="T126" i="5"/>
  <c r="T13" i="5"/>
  <c r="T70" i="5"/>
  <c r="T153" i="5"/>
  <c r="T55" i="5"/>
  <c r="T128" i="5"/>
  <c r="T83" i="5"/>
  <c r="T125" i="5"/>
  <c r="T252" i="5"/>
  <c r="T264" i="5"/>
  <c r="T144" i="5"/>
  <c r="T122" i="5"/>
  <c r="T113" i="5"/>
  <c r="T182" i="5"/>
  <c r="T209" i="5"/>
  <c r="T174" i="5"/>
  <c r="T194" i="5"/>
  <c r="T117" i="5"/>
  <c r="T111" i="5"/>
  <c r="T68" i="5"/>
  <c r="T157" i="5"/>
  <c r="T206" i="5"/>
  <c r="T198" i="5"/>
  <c r="T121" i="5"/>
  <c r="T215" i="5"/>
  <c r="T260" i="5"/>
  <c r="T145" i="5"/>
  <c r="T176" i="5"/>
  <c r="T42" i="5"/>
  <c r="T52" i="5"/>
  <c r="T219" i="5"/>
  <c r="T251" i="5"/>
  <c r="T46" i="5"/>
  <c r="T255" i="5"/>
  <c r="T86" i="5"/>
  <c r="T201" i="5"/>
  <c r="T49" i="5"/>
  <c r="T33" i="5"/>
  <c r="T165" i="5"/>
  <c r="T48" i="5"/>
  <c r="T98" i="5"/>
  <c r="T88" i="5"/>
  <c r="T11" i="5"/>
  <c r="T6" i="5"/>
  <c r="T168" i="5"/>
  <c r="T51" i="5"/>
  <c r="T185" i="5"/>
  <c r="T14" i="5"/>
  <c r="T200" i="5"/>
  <c r="T245" i="5"/>
  <c r="T16" i="5"/>
  <c r="T199" i="5"/>
  <c r="T79" i="5"/>
  <c r="T99" i="5"/>
  <c r="T45" i="5"/>
  <c r="T138" i="5"/>
  <c r="T211" i="5"/>
  <c r="T160" i="5"/>
  <c r="T231" i="5"/>
  <c r="T210" i="5"/>
  <c r="T236" i="5"/>
  <c r="T175" i="5"/>
  <c r="T47" i="5"/>
  <c r="T152" i="5"/>
  <c r="T139" i="5"/>
  <c r="T97" i="5"/>
  <c r="T220" i="5"/>
  <c r="T228" i="5"/>
  <c r="T169" i="5"/>
  <c r="T90" i="5"/>
  <c r="T60" i="5"/>
  <c r="T187" i="5"/>
  <c r="T87" i="5"/>
  <c r="T103" i="5"/>
  <c r="T241" i="5"/>
  <c r="T7" i="5"/>
  <c r="T22" i="5"/>
  <c r="N265" i="5"/>
  <c r="T142" i="5"/>
  <c r="T44" i="5"/>
  <c r="T207" i="5"/>
  <c r="T115" i="5"/>
  <c r="T91" i="5"/>
  <c r="T222" i="5"/>
  <c r="T57" i="5"/>
  <c r="T223" i="5"/>
  <c r="T180" i="5"/>
  <c r="T148" i="5"/>
  <c r="T59" i="5"/>
  <c r="T136" i="5"/>
  <c r="T226" i="5"/>
  <c r="T224" i="5"/>
  <c r="T8" i="5"/>
  <c r="T183" i="5"/>
  <c r="T101" i="5"/>
  <c r="T216" i="5"/>
  <c r="T227" i="5"/>
  <c r="T156" i="5"/>
  <c r="T131" i="5"/>
  <c r="T100" i="5"/>
  <c r="D5" i="1"/>
  <c r="T267" i="3"/>
  <c r="L267" i="7"/>
  <c r="K267" i="7" s="1"/>
  <c r="L267" i="5"/>
  <c r="T265" i="5" l="1"/>
  <c r="J106" i="1"/>
  <c r="L106" i="1" s="1"/>
  <c r="D106" i="8"/>
  <c r="T106" i="5"/>
  <c r="V265" i="5"/>
  <c r="V142" i="5"/>
  <c r="D267" i="1"/>
  <c r="N267" i="5"/>
  <c r="P267" i="5" s="1"/>
  <c r="F106" i="8" l="1"/>
  <c r="J106" i="8" s="1"/>
  <c r="Q106" i="8" s="1"/>
  <c r="P106" i="1"/>
  <c r="R175" i="7"/>
  <c r="T175" i="7" s="1"/>
  <c r="V175" i="7" s="1"/>
  <c r="X175" i="7" s="1"/>
  <c r="R170" i="7"/>
  <c r="T170" i="7" s="1"/>
  <c r="V170" i="7" s="1"/>
  <c r="X170" i="7" s="1"/>
  <c r="R137" i="7"/>
  <c r="T137" i="7" s="1"/>
  <c r="V137" i="7" s="1"/>
  <c r="X137" i="7" s="1"/>
  <c r="R136" i="7"/>
  <c r="T136" i="7" s="1"/>
  <c r="V136" i="7" s="1"/>
  <c r="X136" i="7" s="1"/>
  <c r="R133" i="7"/>
  <c r="T133" i="7" s="1"/>
  <c r="V133" i="7" s="1"/>
  <c r="X133" i="7" s="1"/>
  <c r="R102" i="7"/>
  <c r="T102" i="7" s="1"/>
  <c r="V102" i="7" s="1"/>
  <c r="X102" i="7" s="1"/>
  <c r="R33" i="7"/>
  <c r="T33" i="7" s="1"/>
  <c r="V33" i="7" s="1"/>
  <c r="X33" i="7" s="1"/>
  <c r="R123" i="7"/>
  <c r="T123" i="7" s="1"/>
  <c r="V123" i="7" s="1"/>
  <c r="X123" i="7" s="1"/>
  <c r="R117" i="7"/>
  <c r="T117" i="7" s="1"/>
  <c r="V117" i="7" s="1"/>
  <c r="X117" i="7" s="1"/>
  <c r="R51" i="7"/>
  <c r="T51" i="7" s="1"/>
  <c r="V51" i="7" s="1"/>
  <c r="X51" i="7" s="1"/>
  <c r="R77" i="7"/>
  <c r="T77" i="7" s="1"/>
  <c r="V77" i="7" s="1"/>
  <c r="X77" i="7" s="1"/>
  <c r="R103" i="7"/>
  <c r="T103" i="7" s="1"/>
  <c r="V103" i="7" s="1"/>
  <c r="X103" i="7" s="1"/>
  <c r="R183" i="7"/>
  <c r="T183" i="7" s="1"/>
  <c r="V183" i="7" s="1"/>
  <c r="X183" i="7" s="1"/>
  <c r="R98" i="7"/>
  <c r="T98" i="7" s="1"/>
  <c r="V98" i="7" s="1"/>
  <c r="X98" i="7" s="1"/>
  <c r="R74" i="7"/>
  <c r="T74" i="7" s="1"/>
  <c r="V74" i="7" s="1"/>
  <c r="X74" i="7" s="1"/>
  <c r="R13" i="7"/>
  <c r="T13" i="7" s="1"/>
  <c r="V13" i="7" s="1"/>
  <c r="X13" i="7" s="1"/>
  <c r="R111" i="7"/>
  <c r="T111" i="7" s="1"/>
  <c r="V111" i="7" s="1"/>
  <c r="X111" i="7" s="1"/>
  <c r="R48" i="7"/>
  <c r="T48" i="7" s="1"/>
  <c r="V48" i="7" s="1"/>
  <c r="X48" i="7" s="1"/>
  <c r="R53" i="7"/>
  <c r="T53" i="7" s="1"/>
  <c r="V53" i="7" s="1"/>
  <c r="X53" i="7" s="1"/>
  <c r="R108" i="7"/>
  <c r="T108" i="7" s="1"/>
  <c r="V108" i="7" s="1"/>
  <c r="X108" i="7" s="1"/>
  <c r="R38" i="7"/>
  <c r="T38" i="7" s="1"/>
  <c r="V38" i="7" s="1"/>
  <c r="X38" i="7" s="1"/>
  <c r="R156" i="7"/>
  <c r="T156" i="7" s="1"/>
  <c r="V156" i="7" s="1"/>
  <c r="X156" i="7" s="1"/>
  <c r="R92" i="7"/>
  <c r="T92" i="7" s="1"/>
  <c r="V92" i="7" s="1"/>
  <c r="X92" i="7" s="1"/>
  <c r="R138" i="7"/>
  <c r="T138" i="7" s="1"/>
  <c r="V138" i="7" s="1"/>
  <c r="X138" i="7" s="1"/>
  <c r="R209" i="7"/>
  <c r="T209" i="7" s="1"/>
  <c r="V209" i="7" s="1"/>
  <c r="X209" i="7" s="1"/>
  <c r="R171" i="7"/>
  <c r="T171" i="7" s="1"/>
  <c r="V171" i="7" s="1"/>
  <c r="X171" i="7" s="1"/>
  <c r="R204" i="7"/>
  <c r="T204" i="7" s="1"/>
  <c r="V204" i="7" s="1"/>
  <c r="X204" i="7" s="1"/>
  <c r="R153" i="7"/>
  <c r="T153" i="7" s="1"/>
  <c r="V153" i="7" s="1"/>
  <c r="X153" i="7" s="1"/>
  <c r="R188" i="7"/>
  <c r="T188" i="7" s="1"/>
  <c r="V188" i="7" s="1"/>
  <c r="X188" i="7" s="1"/>
  <c r="R208" i="7"/>
  <c r="T208" i="7" s="1"/>
  <c r="V208" i="7" s="1"/>
  <c r="X208" i="7" s="1"/>
  <c r="R159" i="7"/>
  <c r="R211" i="7"/>
  <c r="T211" i="7" s="1"/>
  <c r="V211" i="7" s="1"/>
  <c r="X211" i="7" s="1"/>
  <c r="R139" i="7"/>
  <c r="T139" i="7" s="1"/>
  <c r="V139" i="7" s="1"/>
  <c r="X139" i="7" s="1"/>
  <c r="R177" i="7"/>
  <c r="T177" i="7" s="1"/>
  <c r="V177" i="7" s="1"/>
  <c r="X177" i="7" s="1"/>
  <c r="R242" i="7"/>
  <c r="T242" i="7" s="1"/>
  <c r="V242" i="7" s="1"/>
  <c r="X242" i="7" s="1"/>
  <c r="R257" i="7"/>
  <c r="T257" i="7" s="1"/>
  <c r="V257" i="7" s="1"/>
  <c r="X257" i="7" s="1"/>
  <c r="R214" i="7"/>
  <c r="T214" i="7" s="1"/>
  <c r="V214" i="7" s="1"/>
  <c r="X214" i="7" s="1"/>
  <c r="R226" i="7"/>
  <c r="T226" i="7" s="1"/>
  <c r="V226" i="7" s="1"/>
  <c r="X226" i="7" s="1"/>
  <c r="R244" i="7"/>
  <c r="T244" i="7" s="1"/>
  <c r="V244" i="7" s="1"/>
  <c r="X244" i="7" s="1"/>
  <c r="R262" i="7"/>
  <c r="T262" i="7" s="1"/>
  <c r="V262" i="7" s="1"/>
  <c r="X262" i="7" s="1"/>
  <c r="R172" i="7"/>
  <c r="T172" i="7" s="1"/>
  <c r="V172" i="7" s="1"/>
  <c r="X172" i="7" s="1"/>
  <c r="R246" i="7"/>
  <c r="T246" i="7" s="1"/>
  <c r="V246" i="7" s="1"/>
  <c r="X246" i="7" s="1"/>
  <c r="R227" i="7"/>
  <c r="T227" i="7" s="1"/>
  <c r="V227" i="7" s="1"/>
  <c r="X227" i="7" s="1"/>
  <c r="R229" i="7"/>
  <c r="T229" i="7" s="1"/>
  <c r="V229" i="7" s="1"/>
  <c r="X229" i="7" s="1"/>
  <c r="R247" i="7"/>
  <c r="T247" i="7" s="1"/>
  <c r="V247" i="7" s="1"/>
  <c r="X247" i="7" s="1"/>
  <c r="R222" i="7"/>
  <c r="T222" i="7" s="1"/>
  <c r="V222" i="7" s="1"/>
  <c r="X222" i="7" s="1"/>
  <c r="R101" i="7"/>
  <c r="T101" i="7" s="1"/>
  <c r="V101" i="7" s="1"/>
  <c r="X101" i="7" s="1"/>
  <c r="R47" i="7"/>
  <c r="T47" i="7" s="1"/>
  <c r="V47" i="7" s="1"/>
  <c r="X47" i="7" s="1"/>
  <c r="R201" i="7"/>
  <c r="T201" i="7" s="1"/>
  <c r="V201" i="7" s="1"/>
  <c r="X201" i="7" s="1"/>
  <c r="R45" i="7"/>
  <c r="T45" i="7" s="1"/>
  <c r="V45" i="7" s="1"/>
  <c r="X45" i="7" s="1"/>
  <c r="R162" i="7"/>
  <c r="T162" i="7" s="1"/>
  <c r="V162" i="7" s="1"/>
  <c r="X162" i="7" s="1"/>
  <c r="R160" i="7"/>
  <c r="T160" i="7" s="1"/>
  <c r="V160" i="7" s="1"/>
  <c r="X160" i="7" s="1"/>
  <c r="R173" i="7"/>
  <c r="T173" i="7" s="1"/>
  <c r="V173" i="7" s="1"/>
  <c r="X173" i="7" s="1"/>
  <c r="R206" i="7"/>
  <c r="T206" i="7" s="1"/>
  <c r="V206" i="7" s="1"/>
  <c r="X206" i="7" s="1"/>
  <c r="R224" i="7"/>
  <c r="T224" i="7" s="1"/>
  <c r="V224" i="7" s="1"/>
  <c r="X224" i="7" s="1"/>
  <c r="R181" i="7"/>
  <c r="T181" i="7" s="1"/>
  <c r="V181" i="7" s="1"/>
  <c r="X181" i="7" s="1"/>
  <c r="R238" i="7"/>
  <c r="T238" i="7" s="1"/>
  <c r="V238" i="7" s="1"/>
  <c r="X238" i="7" s="1"/>
  <c r="R149" i="7"/>
  <c r="T149" i="7" s="1"/>
  <c r="V149" i="7" s="1"/>
  <c r="X149" i="7" s="1"/>
  <c r="R215" i="7"/>
  <c r="T215" i="7" s="1"/>
  <c r="V215" i="7" s="1"/>
  <c r="X215" i="7" s="1"/>
  <c r="R157" i="7"/>
  <c r="T157" i="7" s="1"/>
  <c r="V157" i="7" s="1"/>
  <c r="X157" i="7" s="1"/>
  <c r="R42" i="7"/>
  <c r="T42" i="7" s="1"/>
  <c r="V42" i="7" s="1"/>
  <c r="X42" i="7" s="1"/>
  <c r="R50" i="7"/>
  <c r="T50" i="7" s="1"/>
  <c r="V50" i="7" s="1"/>
  <c r="X50" i="7" s="1"/>
  <c r="R219" i="7"/>
  <c r="T219" i="7" s="1"/>
  <c r="V219" i="7" s="1"/>
  <c r="X219" i="7" s="1"/>
  <c r="R114" i="7"/>
  <c r="T114" i="7" s="1"/>
  <c r="V114" i="7" s="1"/>
  <c r="X114" i="7" s="1"/>
  <c r="R195" i="7"/>
  <c r="T195" i="7" s="1"/>
  <c r="V195" i="7" s="1"/>
  <c r="X195" i="7" s="1"/>
  <c r="R163" i="7"/>
  <c r="T163" i="7" s="1"/>
  <c r="V163" i="7" s="1"/>
  <c r="X163" i="7" s="1"/>
  <c r="R203" i="7"/>
  <c r="T203" i="7" s="1"/>
  <c r="V203" i="7" s="1"/>
  <c r="X203" i="7" s="1"/>
  <c r="R132" i="7"/>
  <c r="T132" i="7" s="1"/>
  <c r="V132" i="7" s="1"/>
  <c r="X132" i="7" s="1"/>
  <c r="R145" i="7"/>
  <c r="T145" i="7" s="1"/>
  <c r="V145" i="7" s="1"/>
  <c r="X145" i="7" s="1"/>
  <c r="R243" i="7"/>
  <c r="T243" i="7" s="1"/>
  <c r="V243" i="7" s="1"/>
  <c r="X243" i="7" s="1"/>
  <c r="R249" i="7"/>
  <c r="T249" i="7" s="1"/>
  <c r="V249" i="7" s="1"/>
  <c r="X249" i="7" s="1"/>
  <c r="R263" i="7"/>
  <c r="T263" i="7" s="1"/>
  <c r="V263" i="7" s="1"/>
  <c r="X263" i="7" s="1"/>
  <c r="R66" i="7"/>
  <c r="T66" i="7" s="1"/>
  <c r="V66" i="7" s="1"/>
  <c r="X66" i="7" s="1"/>
  <c r="R165" i="7"/>
  <c r="T165" i="7" s="1"/>
  <c r="V165" i="7" s="1"/>
  <c r="X165" i="7" s="1"/>
  <c r="R131" i="7"/>
  <c r="T131" i="7" s="1"/>
  <c r="V131" i="7" s="1"/>
  <c r="X131" i="7" s="1"/>
  <c r="R57" i="7"/>
  <c r="T57" i="7" s="1"/>
  <c r="V57" i="7" s="1"/>
  <c r="X57" i="7" s="1"/>
  <c r="R81" i="7"/>
  <c r="T81" i="7" s="1"/>
  <c r="V81" i="7" s="1"/>
  <c r="X81" i="7" s="1"/>
  <c r="R105" i="7"/>
  <c r="T105" i="7" s="1"/>
  <c r="V105" i="7" s="1"/>
  <c r="X105" i="7" s="1"/>
  <c r="R185" i="7"/>
  <c r="T185" i="7" s="1"/>
  <c r="V185" i="7" s="1"/>
  <c r="X185" i="7" s="1"/>
  <c r="R29" i="7"/>
  <c r="T29" i="7" s="1"/>
  <c r="V29" i="7" s="1"/>
  <c r="X29" i="7" s="1"/>
  <c r="R122" i="7"/>
  <c r="T122" i="7" s="1"/>
  <c r="V122" i="7" s="1"/>
  <c r="X122" i="7" s="1"/>
  <c r="R86" i="7"/>
  <c r="T86" i="7" s="1"/>
  <c r="V86" i="7" s="1"/>
  <c r="X86" i="7" s="1"/>
  <c r="R22" i="7"/>
  <c r="T22" i="7" s="1"/>
  <c r="V22" i="7" s="1"/>
  <c r="X22" i="7" s="1"/>
  <c r="R125" i="7"/>
  <c r="T125" i="7" s="1"/>
  <c r="V125" i="7" s="1"/>
  <c r="X125" i="7" s="1"/>
  <c r="R54" i="7"/>
  <c r="T54" i="7" s="1"/>
  <c r="V54" i="7" s="1"/>
  <c r="X54" i="7" s="1"/>
  <c r="R56" i="7"/>
  <c r="T56" i="7" s="1"/>
  <c r="V56" i="7" s="1"/>
  <c r="X56" i="7" s="1"/>
  <c r="R110" i="7"/>
  <c r="T110" i="7" s="1"/>
  <c r="V110" i="7" s="1"/>
  <c r="X110" i="7" s="1"/>
  <c r="R68" i="7"/>
  <c r="T68" i="7" s="1"/>
  <c r="V68" i="7" s="1"/>
  <c r="X68" i="7" s="1"/>
  <c r="R182" i="7"/>
  <c r="T182" i="7" s="1"/>
  <c r="V182" i="7" s="1"/>
  <c r="X182" i="7" s="1"/>
  <c r="R144" i="7"/>
  <c r="T144" i="7" s="1"/>
  <c r="V144" i="7" s="1"/>
  <c r="X144" i="7" s="1"/>
  <c r="R148" i="7"/>
  <c r="T148" i="7" s="1"/>
  <c r="V148" i="7" s="1"/>
  <c r="X148" i="7" s="1"/>
  <c r="R176" i="7"/>
  <c r="T176" i="7" s="1"/>
  <c r="V176" i="7" s="1"/>
  <c r="X176" i="7" s="1"/>
  <c r="R213" i="7"/>
  <c r="T213" i="7" s="1"/>
  <c r="V213" i="7" s="1"/>
  <c r="X213" i="7" s="1"/>
  <c r="R161" i="7"/>
  <c r="T161" i="7" s="1"/>
  <c r="V161" i="7" s="1"/>
  <c r="X161" i="7" s="1"/>
  <c r="R189" i="7"/>
  <c r="T189" i="7" s="1"/>
  <c r="V189" i="7" s="1"/>
  <c r="X189" i="7" s="1"/>
  <c r="R218" i="7"/>
  <c r="T218" i="7" s="1"/>
  <c r="V218" i="7" s="1"/>
  <c r="X218" i="7" s="1"/>
  <c r="R168" i="7"/>
  <c r="T168" i="7" s="1"/>
  <c r="V168" i="7" s="1"/>
  <c r="X168" i="7" s="1"/>
  <c r="R212" i="7"/>
  <c r="T212" i="7" s="1"/>
  <c r="V212" i="7" s="1"/>
  <c r="X212" i="7" s="1"/>
  <c r="R191" i="7"/>
  <c r="T191" i="7" s="1"/>
  <c r="V191" i="7" s="1"/>
  <c r="X191" i="7" s="1"/>
  <c r="R252" i="7"/>
  <c r="T252" i="7" s="1"/>
  <c r="V252" i="7" s="1"/>
  <c r="X252" i="7" s="1"/>
  <c r="R10" i="7"/>
  <c r="T10" i="7" s="1"/>
  <c r="V10" i="7" s="1"/>
  <c r="X10" i="7" s="1"/>
  <c r="R84" i="7"/>
  <c r="T84" i="7" s="1"/>
  <c r="V84" i="7" s="1"/>
  <c r="X84" i="7" s="1"/>
  <c r="R41" i="7"/>
  <c r="T41" i="7" s="1"/>
  <c r="V41" i="7" s="1"/>
  <c r="X41" i="7" s="1"/>
  <c r="R155" i="7"/>
  <c r="T155" i="7" s="1"/>
  <c r="V155" i="7" s="1"/>
  <c r="X155" i="7" s="1"/>
  <c r="R65" i="7"/>
  <c r="T65" i="7" s="1"/>
  <c r="V65" i="7" s="1"/>
  <c r="X65" i="7" s="1"/>
  <c r="R87" i="7"/>
  <c r="T87" i="7" s="1"/>
  <c r="V87" i="7" s="1"/>
  <c r="X87" i="7" s="1"/>
  <c r="R127" i="7"/>
  <c r="T127" i="7" s="1"/>
  <c r="V127" i="7" s="1"/>
  <c r="X127" i="7" s="1"/>
  <c r="R11" i="7"/>
  <c r="T11" i="7" s="1"/>
  <c r="V11" i="7" s="1"/>
  <c r="X11" i="7" s="1"/>
  <c r="R39" i="7"/>
  <c r="T39" i="7" s="1"/>
  <c r="V39" i="7" s="1"/>
  <c r="X39" i="7" s="1"/>
  <c r="R197" i="7"/>
  <c r="T197" i="7" s="1"/>
  <c r="V197" i="7" s="1"/>
  <c r="X197" i="7" s="1"/>
  <c r="R99" i="7"/>
  <c r="T99" i="7" s="1"/>
  <c r="V99" i="7" s="1"/>
  <c r="X99" i="7" s="1"/>
  <c r="R36" i="7"/>
  <c r="T36" i="7" s="1"/>
  <c r="V36" i="7" s="1"/>
  <c r="X36" i="7" s="1"/>
  <c r="R179" i="7"/>
  <c r="T179" i="7" s="1"/>
  <c r="V179" i="7" s="1"/>
  <c r="X179" i="7" s="1"/>
  <c r="R69" i="7"/>
  <c r="T69" i="7" s="1"/>
  <c r="V69" i="7" s="1"/>
  <c r="X69" i="7" s="1"/>
  <c r="R62" i="7"/>
  <c r="T62" i="7" s="1"/>
  <c r="V62" i="7" s="1"/>
  <c r="X62" i="7" s="1"/>
  <c r="R118" i="7"/>
  <c r="T118" i="7" s="1"/>
  <c r="V118" i="7" s="1"/>
  <c r="X118" i="7" s="1"/>
  <c r="R166" i="7"/>
  <c r="T166" i="7" s="1"/>
  <c r="V166" i="7" s="1"/>
  <c r="X166" i="7" s="1"/>
  <c r="R119" i="7"/>
  <c r="T119" i="7" s="1"/>
  <c r="V119" i="7" s="1"/>
  <c r="X119" i="7" s="1"/>
  <c r="R28" i="7"/>
  <c r="T28" i="7" s="1"/>
  <c r="V28" i="7" s="1"/>
  <c r="X28" i="7" s="1"/>
  <c r="R17" i="7"/>
  <c r="T17" i="7" s="1"/>
  <c r="V17" i="7" s="1"/>
  <c r="X17" i="7" s="1"/>
  <c r="R154" i="7"/>
  <c r="T154" i="7" s="1"/>
  <c r="V154" i="7" s="1"/>
  <c r="X154" i="7" s="1"/>
  <c r="R121" i="7"/>
  <c r="T121" i="7" s="1"/>
  <c r="V121" i="7" s="1"/>
  <c r="X121" i="7" s="1"/>
  <c r="R184" i="7"/>
  <c r="T184" i="7" s="1"/>
  <c r="V184" i="7" s="1"/>
  <c r="X184" i="7" s="1"/>
  <c r="R129" i="7"/>
  <c r="T129" i="7" s="1"/>
  <c r="V129" i="7" s="1"/>
  <c r="X129" i="7" s="1"/>
  <c r="R169" i="7"/>
  <c r="T169" i="7" s="1"/>
  <c r="V169" i="7" s="1"/>
  <c r="X169" i="7" s="1"/>
  <c r="R194" i="7"/>
  <c r="T194" i="7" s="1"/>
  <c r="V194" i="7" s="1"/>
  <c r="X194" i="7" s="1"/>
  <c r="R220" i="7"/>
  <c r="T220" i="7" s="1"/>
  <c r="V220" i="7" s="1"/>
  <c r="X220" i="7" s="1"/>
  <c r="R210" i="7"/>
  <c r="T210" i="7" s="1"/>
  <c r="V210" i="7" s="1"/>
  <c r="X210" i="7" s="1"/>
  <c r="R264" i="7"/>
  <c r="T264" i="7" s="1"/>
  <c r="V264" i="7" s="1"/>
  <c r="X264" i="7" s="1"/>
  <c r="R245" i="7"/>
  <c r="T245" i="7" s="1"/>
  <c r="V245" i="7" s="1"/>
  <c r="X245" i="7" s="1"/>
  <c r="R253" i="7"/>
  <c r="T253" i="7" s="1"/>
  <c r="V253" i="7" s="1"/>
  <c r="X253" i="7" s="1"/>
  <c r="R104" i="7"/>
  <c r="T104" i="7" s="1"/>
  <c r="V104" i="7" s="1"/>
  <c r="X104" i="7" s="1"/>
  <c r="R205" i="7"/>
  <c r="T205" i="7" s="1"/>
  <c r="V205" i="7" s="1"/>
  <c r="X205" i="7" s="1"/>
  <c r="R71" i="7"/>
  <c r="T71" i="7" s="1"/>
  <c r="V71" i="7" s="1"/>
  <c r="X71" i="7" s="1"/>
  <c r="R89" i="7"/>
  <c r="T89" i="7" s="1"/>
  <c r="V89" i="7" s="1"/>
  <c r="X89" i="7" s="1"/>
  <c r="R135" i="7"/>
  <c r="T135" i="7" s="1"/>
  <c r="V135" i="7" s="1"/>
  <c r="X135" i="7" s="1"/>
  <c r="R96" i="7"/>
  <c r="T96" i="7" s="1"/>
  <c r="V96" i="7" s="1"/>
  <c r="X96" i="7" s="1"/>
  <c r="R124" i="7"/>
  <c r="T124" i="7" s="1"/>
  <c r="V124" i="7" s="1"/>
  <c r="X124" i="7" s="1"/>
  <c r="R72" i="7"/>
  <c r="T72" i="7" s="1"/>
  <c r="V72" i="7" s="1"/>
  <c r="X72" i="7" s="1"/>
  <c r="R190" i="7"/>
  <c r="T190" i="7" s="1"/>
  <c r="V190" i="7" s="1"/>
  <c r="X190" i="7" s="1"/>
  <c r="R198" i="7"/>
  <c r="T198" i="7" s="1"/>
  <c r="V198" i="7" s="1"/>
  <c r="X198" i="7" s="1"/>
  <c r="R228" i="7"/>
  <c r="T228" i="7" s="1"/>
  <c r="V228" i="7" s="1"/>
  <c r="X228" i="7" s="1"/>
  <c r="R109" i="7"/>
  <c r="T109" i="7" s="1"/>
  <c r="V109" i="7" s="1"/>
  <c r="X109" i="7" s="1"/>
  <c r="R93" i="7"/>
  <c r="T93" i="7" s="1"/>
  <c r="V93" i="7" s="1"/>
  <c r="X93" i="7" s="1"/>
  <c r="R95" i="7"/>
  <c r="T95" i="7" s="1"/>
  <c r="V95" i="7" s="1"/>
  <c r="X95" i="7" s="1"/>
  <c r="R107" i="7"/>
  <c r="T107" i="7" s="1"/>
  <c r="V107" i="7" s="1"/>
  <c r="X107" i="7" s="1"/>
  <c r="R100" i="7"/>
  <c r="T100" i="7" s="1"/>
  <c r="V100" i="7" s="1"/>
  <c r="X100" i="7" s="1"/>
  <c r="R147" i="7"/>
  <c r="T147" i="7" s="1"/>
  <c r="V147" i="7" s="1"/>
  <c r="X147" i="7" s="1"/>
  <c r="R202" i="7"/>
  <c r="T202" i="7" s="1"/>
  <c r="V202" i="7" s="1"/>
  <c r="X202" i="7" s="1"/>
  <c r="R164" i="7"/>
  <c r="T164" i="7" s="1"/>
  <c r="V164" i="7" s="1"/>
  <c r="X164" i="7" s="1"/>
  <c r="R261" i="7"/>
  <c r="T261" i="7" s="1"/>
  <c r="V261" i="7" s="1"/>
  <c r="X261" i="7" s="1"/>
  <c r="R259" i="7"/>
  <c r="T259" i="7" s="1"/>
  <c r="V259" i="7" s="1"/>
  <c r="X259" i="7" s="1"/>
  <c r="R78" i="7"/>
  <c r="T78" i="7" s="1"/>
  <c r="V78" i="7" s="1"/>
  <c r="X78" i="7" s="1"/>
  <c r="R146" i="7"/>
  <c r="T146" i="7" s="1"/>
  <c r="V146" i="7" s="1"/>
  <c r="X146" i="7" s="1"/>
  <c r="R60" i="7"/>
  <c r="T60" i="7" s="1"/>
  <c r="V60" i="7" s="1"/>
  <c r="X60" i="7" s="1"/>
  <c r="R83" i="7"/>
  <c r="T83" i="7" s="1"/>
  <c r="V83" i="7" s="1"/>
  <c r="X83" i="7" s="1"/>
  <c r="R120" i="7"/>
  <c r="T120" i="7" s="1"/>
  <c r="V120" i="7" s="1"/>
  <c r="X120" i="7" s="1"/>
  <c r="R187" i="7"/>
  <c r="T187" i="7" s="1"/>
  <c r="V187" i="7" s="1"/>
  <c r="X187" i="7" s="1"/>
  <c r="R112" i="7"/>
  <c r="T112" i="7" s="1"/>
  <c r="V112" i="7" s="1"/>
  <c r="X112" i="7" s="1"/>
  <c r="R26" i="7"/>
  <c r="T26" i="7" s="1"/>
  <c r="V26" i="7" s="1"/>
  <c r="X26" i="7" s="1"/>
  <c r="R151" i="7"/>
  <c r="T151" i="7" s="1"/>
  <c r="V151" i="7" s="1"/>
  <c r="X151" i="7" s="1"/>
  <c r="R63" i="7"/>
  <c r="T63" i="7" s="1"/>
  <c r="V63" i="7" s="1"/>
  <c r="X63" i="7" s="1"/>
  <c r="R59" i="7"/>
  <c r="T59" i="7" s="1"/>
  <c r="V59" i="7" s="1"/>
  <c r="X59" i="7" s="1"/>
  <c r="R113" i="7"/>
  <c r="T113" i="7" s="1"/>
  <c r="V113" i="7" s="1"/>
  <c r="X113" i="7" s="1"/>
  <c r="R152" i="7"/>
  <c r="T152" i="7" s="1"/>
  <c r="V152" i="7" s="1"/>
  <c r="X152" i="7" s="1"/>
  <c r="T90" i="7"/>
  <c r="V90" i="7" s="1"/>
  <c r="X90" i="7" s="1"/>
  <c r="R8" i="7"/>
  <c r="T8" i="7" s="1"/>
  <c r="V8" i="7" s="1"/>
  <c r="X8" i="7" s="1"/>
  <c r="R150" i="7"/>
  <c r="T150" i="7" s="1"/>
  <c r="V150" i="7" s="1"/>
  <c r="X150" i="7" s="1"/>
  <c r="R143" i="7"/>
  <c r="T143" i="7" s="1"/>
  <c r="V143" i="7" s="1"/>
  <c r="X143" i="7" s="1"/>
  <c r="R180" i="7"/>
  <c r="T180" i="7" s="1"/>
  <c r="V180" i="7" s="1"/>
  <c r="X180" i="7" s="1"/>
  <c r="R116" i="7"/>
  <c r="T116" i="7" s="1"/>
  <c r="V116" i="7" s="1"/>
  <c r="X116" i="7" s="1"/>
  <c r="R167" i="7"/>
  <c r="T167" i="7" s="1"/>
  <c r="V167" i="7" s="1"/>
  <c r="X167" i="7" s="1"/>
  <c r="R193" i="7"/>
  <c r="T193" i="7" s="1"/>
  <c r="V193" i="7" s="1"/>
  <c r="X193" i="7" s="1"/>
  <c r="R221" i="7"/>
  <c r="T221" i="7" s="1"/>
  <c r="V221" i="7" s="1"/>
  <c r="X221" i="7" s="1"/>
  <c r="R178" i="7"/>
  <c r="T178" i="7" s="1"/>
  <c r="V178" i="7" s="1"/>
  <c r="X178" i="7" s="1"/>
  <c r="R216" i="7"/>
  <c r="T216" i="7" s="1"/>
  <c r="V216" i="7" s="1"/>
  <c r="X216" i="7" s="1"/>
  <c r="R196" i="7"/>
  <c r="T196" i="7" s="1"/>
  <c r="V196" i="7" s="1"/>
  <c r="X196" i="7" s="1"/>
  <c r="R217" i="7"/>
  <c r="T217" i="7" s="1"/>
  <c r="V217" i="7" s="1"/>
  <c r="X217" i="7" s="1"/>
  <c r="R260" i="7"/>
  <c r="T260" i="7" s="1"/>
  <c r="V260" i="7" s="1"/>
  <c r="X260" i="7" s="1"/>
  <c r="R254" i="7"/>
  <c r="T254" i="7" s="1"/>
  <c r="V254" i="7" s="1"/>
  <c r="X254" i="7" s="1"/>
  <c r="R248" i="7"/>
  <c r="T248" i="7" s="1"/>
  <c r="V248" i="7" s="1"/>
  <c r="X248" i="7" s="1"/>
  <c r="R237" i="7"/>
  <c r="T237" i="7" s="1"/>
  <c r="V237" i="7" s="1"/>
  <c r="X237" i="7" s="1"/>
  <c r="R232" i="7"/>
  <c r="T232" i="7" s="1"/>
  <c r="V232" i="7" s="1"/>
  <c r="X232" i="7" s="1"/>
  <c r="R250" i="7"/>
  <c r="T250" i="7" s="1"/>
  <c r="V250" i="7" s="1"/>
  <c r="X250" i="7" s="1"/>
  <c r="R192" i="7"/>
  <c r="T192" i="7" s="1"/>
  <c r="V192" i="7" s="1"/>
  <c r="X192" i="7" s="1"/>
  <c r="R225" i="7"/>
  <c r="T225" i="7" s="1"/>
  <c r="V225" i="7" s="1"/>
  <c r="X225" i="7" s="1"/>
  <c r="R258" i="7"/>
  <c r="T258" i="7" s="1"/>
  <c r="V258" i="7" s="1"/>
  <c r="X258" i="7" s="1"/>
  <c r="R235" i="7"/>
  <c r="T235" i="7" s="1"/>
  <c r="V235" i="7" s="1"/>
  <c r="X235" i="7" s="1"/>
  <c r="R14" i="7"/>
  <c r="T14" i="7" s="1"/>
  <c r="V14" i="7" s="1"/>
  <c r="X14" i="7" s="1"/>
  <c r="R19" i="7"/>
  <c r="T19" i="7" s="1"/>
  <c r="V19" i="7" s="1"/>
  <c r="X19" i="7" s="1"/>
  <c r="R115" i="7"/>
  <c r="T115" i="7" s="1"/>
  <c r="V115" i="7" s="1"/>
  <c r="X115" i="7" s="1"/>
  <c r="R200" i="7"/>
  <c r="T200" i="7" s="1"/>
  <c r="V200" i="7" s="1"/>
  <c r="X200" i="7" s="1"/>
  <c r="R97" i="7"/>
  <c r="T97" i="7" s="1"/>
  <c r="V97" i="7" s="1"/>
  <c r="X97" i="7" s="1"/>
  <c r="R128" i="7"/>
  <c r="T128" i="7" s="1"/>
  <c r="V128" i="7" s="1"/>
  <c r="X128" i="7" s="1"/>
  <c r="R130" i="7"/>
  <c r="T130" i="7" s="1"/>
  <c r="V130" i="7" s="1"/>
  <c r="X130" i="7" s="1"/>
  <c r="R233" i="7"/>
  <c r="T233" i="7" s="1"/>
  <c r="V233" i="7" s="1"/>
  <c r="X233" i="7" s="1"/>
  <c r="R134" i="7"/>
  <c r="T134" i="7" s="1"/>
  <c r="V134" i="7" s="1"/>
  <c r="X134" i="7" s="1"/>
  <c r="R251" i="7"/>
  <c r="T251" i="7" s="1"/>
  <c r="V251" i="7" s="1"/>
  <c r="X251" i="7" s="1"/>
  <c r="R255" i="7"/>
  <c r="T255" i="7" s="1"/>
  <c r="V255" i="7" s="1"/>
  <c r="X255" i="7" s="1"/>
  <c r="R256" i="7"/>
  <c r="T256" i="7" s="1"/>
  <c r="V256" i="7" s="1"/>
  <c r="X256" i="7" s="1"/>
  <c r="R23" i="7"/>
  <c r="T23" i="7" s="1"/>
  <c r="V23" i="7" s="1"/>
  <c r="X23" i="7" s="1"/>
  <c r="R75" i="7"/>
  <c r="T75" i="7" s="1"/>
  <c r="V75" i="7" s="1"/>
  <c r="X75" i="7" s="1"/>
  <c r="R20" i="7"/>
  <c r="T20" i="7" s="1"/>
  <c r="V20" i="7" s="1"/>
  <c r="X20" i="7" s="1"/>
  <c r="R186" i="7"/>
  <c r="T186" i="7" s="1"/>
  <c r="V186" i="7" s="1"/>
  <c r="X186" i="7" s="1"/>
  <c r="R223" i="7"/>
  <c r="T223" i="7" s="1"/>
  <c r="V223" i="7" s="1"/>
  <c r="X223" i="7" s="1"/>
  <c r="R126" i="7"/>
  <c r="T126" i="7" s="1"/>
  <c r="V126" i="7" s="1"/>
  <c r="X126" i="7" s="1"/>
  <c r="R80" i="7"/>
  <c r="T80" i="7" s="1"/>
  <c r="V80" i="7" s="1"/>
  <c r="X80" i="7" s="1"/>
  <c r="R174" i="7"/>
  <c r="T174" i="7" s="1"/>
  <c r="V174" i="7" s="1"/>
  <c r="X174" i="7" s="1"/>
  <c r="R207" i="7"/>
  <c r="T207" i="7" s="1"/>
  <c r="V207" i="7" s="1"/>
  <c r="X207" i="7" s="1"/>
  <c r="R234" i="7"/>
  <c r="T234" i="7" s="1"/>
  <c r="V234" i="7" s="1"/>
  <c r="X234" i="7" s="1"/>
  <c r="R199" i="7"/>
  <c r="T199" i="7" s="1"/>
  <c r="V199" i="7" s="1"/>
  <c r="X199" i="7" s="1"/>
  <c r="R241" i="7"/>
  <c r="T241" i="7" s="1"/>
  <c r="V241" i="7" s="1"/>
  <c r="X241" i="7" s="1"/>
  <c r="R18" i="7"/>
  <c r="T18" i="7" s="1"/>
  <c r="V18" i="7" s="1"/>
  <c r="X18" i="7" s="1"/>
  <c r="R12" i="7"/>
  <c r="T12" i="7" s="1"/>
  <c r="V12" i="7" s="1"/>
  <c r="X12" i="7" s="1"/>
  <c r="R73" i="7"/>
  <c r="T73" i="7" s="1"/>
  <c r="V73" i="7" s="1"/>
  <c r="X73" i="7" s="1"/>
  <c r="R240" i="7"/>
  <c r="T240" i="7" s="1"/>
  <c r="V240" i="7" s="1"/>
  <c r="X240" i="7" s="1"/>
  <c r="R9" i="7"/>
  <c r="T9" i="7" s="1"/>
  <c r="V9" i="7" s="1"/>
  <c r="X9" i="7" s="1"/>
  <c r="R52" i="7"/>
  <c r="T52" i="7" s="1"/>
  <c r="V52" i="7" s="1"/>
  <c r="X52" i="7" s="1"/>
  <c r="R6" i="7"/>
  <c r="T6" i="7" s="1"/>
  <c r="V6" i="7" s="1"/>
  <c r="X6" i="7" s="1"/>
  <c r="R88" i="7"/>
  <c r="T88" i="7" s="1"/>
  <c r="V88" i="7" s="1"/>
  <c r="X88" i="7" s="1"/>
  <c r="R35" i="7"/>
  <c r="T35" i="7" s="1"/>
  <c r="V35" i="7" s="1"/>
  <c r="X35" i="7" s="1"/>
  <c r="R37" i="7"/>
  <c r="T37" i="7" s="1"/>
  <c r="V37" i="7" s="1"/>
  <c r="X37" i="7" s="1"/>
  <c r="R236" i="7"/>
  <c r="T236" i="7" s="1"/>
  <c r="V236" i="7" s="1"/>
  <c r="X236" i="7" s="1"/>
  <c r="R85" i="7"/>
  <c r="T85" i="7" s="1"/>
  <c r="V85" i="7" s="1"/>
  <c r="X85" i="7" s="1"/>
  <c r="R7" i="7"/>
  <c r="T7" i="7" s="1"/>
  <c r="V7" i="7" s="1"/>
  <c r="X7" i="7" s="1"/>
  <c r="R44" i="7"/>
  <c r="T44" i="7" s="1"/>
  <c r="V44" i="7" s="1"/>
  <c r="X44" i="7" s="1"/>
  <c r="R82" i="7"/>
  <c r="T82" i="7" s="1"/>
  <c r="V82" i="7" s="1"/>
  <c r="X82" i="7" s="1"/>
  <c r="R58" i="7"/>
  <c r="T58" i="7" s="1"/>
  <c r="V58" i="7" s="1"/>
  <c r="X58" i="7" s="1"/>
  <c r="R79" i="7"/>
  <c r="T79" i="7" s="1"/>
  <c r="V79" i="7" s="1"/>
  <c r="X79" i="7" s="1"/>
  <c r="R142" i="7"/>
  <c r="T142" i="7" s="1"/>
  <c r="R94" i="7"/>
  <c r="T94" i="7" s="1"/>
  <c r="V94" i="7" s="1"/>
  <c r="X94" i="7" s="1"/>
  <c r="R67" i="7"/>
  <c r="T67" i="7" s="1"/>
  <c r="V67" i="7" s="1"/>
  <c r="X67" i="7" s="1"/>
  <c r="R76" i="7"/>
  <c r="T76" i="7" s="1"/>
  <c r="V76" i="7" s="1"/>
  <c r="X76" i="7" s="1"/>
  <c r="R70" i="7"/>
  <c r="T70" i="7" s="1"/>
  <c r="V70" i="7" s="1"/>
  <c r="X70" i="7" s="1"/>
  <c r="R64" i="7"/>
  <c r="T64" i="7" s="1"/>
  <c r="V64" i="7" s="1"/>
  <c r="X64" i="7" s="1"/>
  <c r="R55" i="7"/>
  <c r="T55" i="7" s="1"/>
  <c r="V55" i="7" s="1"/>
  <c r="X55" i="7" s="1"/>
  <c r="R61" i="7"/>
  <c r="T61" i="7" s="1"/>
  <c r="V61" i="7" s="1"/>
  <c r="X61" i="7" s="1"/>
  <c r="R25" i="7"/>
  <c r="T25" i="7" s="1"/>
  <c r="V25" i="7" s="1"/>
  <c r="X25" i="7" s="1"/>
  <c r="R40" i="7"/>
  <c r="T40" i="7" s="1"/>
  <c r="V40" i="7" s="1"/>
  <c r="X40" i="7" s="1"/>
  <c r="R49" i="7"/>
  <c r="T49" i="7" s="1"/>
  <c r="V49" i="7" s="1"/>
  <c r="X49" i="7" s="1"/>
  <c r="R21" i="7"/>
  <c r="T21" i="7" s="1"/>
  <c r="V21" i="7" s="1"/>
  <c r="X21" i="7" s="1"/>
  <c r="R34" i="7"/>
  <c r="T34" i="7" s="1"/>
  <c r="V34" i="7" s="1"/>
  <c r="X34" i="7" s="1"/>
  <c r="R46" i="7"/>
  <c r="T46" i="7" s="1"/>
  <c r="V46" i="7" s="1"/>
  <c r="X46" i="7" s="1"/>
  <c r="R16" i="7"/>
  <c r="T16" i="7" s="1"/>
  <c r="V16" i="7" s="1"/>
  <c r="X16" i="7" s="1"/>
  <c r="R43" i="7"/>
  <c r="T43" i="7" s="1"/>
  <c r="V43" i="7" s="1"/>
  <c r="X43" i="7" s="1"/>
  <c r="R91" i="7"/>
  <c r="T91" i="7" s="1"/>
  <c r="V91" i="7" s="1"/>
  <c r="X91" i="7" s="1"/>
  <c r="R30" i="7"/>
  <c r="T30" i="7" s="1"/>
  <c r="V30" i="7" s="1"/>
  <c r="X30" i="7" s="1"/>
  <c r="R239" i="7"/>
  <c r="T239" i="7" s="1"/>
  <c r="V239" i="7" s="1"/>
  <c r="X239" i="7" s="1"/>
  <c r="R15" i="7"/>
  <c r="T15" i="7" s="1"/>
  <c r="V15" i="7" s="1"/>
  <c r="X15" i="7" s="1"/>
  <c r="R27" i="7"/>
  <c r="T27" i="7" s="1"/>
  <c r="V27" i="7" s="1"/>
  <c r="X27" i="7" s="1"/>
  <c r="R231" i="7"/>
  <c r="T231" i="7" s="1"/>
  <c r="V231" i="7" s="1"/>
  <c r="X231" i="7" s="1"/>
  <c r="R24" i="7"/>
  <c r="T24" i="7" s="1"/>
  <c r="V24" i="7" s="1"/>
  <c r="X24" i="7" s="1"/>
  <c r="R230" i="7"/>
  <c r="T230" i="7" s="1"/>
  <c r="V230" i="7" s="1"/>
  <c r="X230" i="7" s="1"/>
  <c r="M267" i="7"/>
  <c r="T267" i="5"/>
  <c r="R267" i="5"/>
  <c r="V142" i="7" l="1"/>
  <c r="H158" i="1"/>
  <c r="D158" i="8" s="1"/>
  <c r="T159" i="7"/>
  <c r="V159" i="7" s="1"/>
  <c r="X159" i="7" s="1"/>
  <c r="E236" i="1"/>
  <c r="H236" i="1" s="1"/>
  <c r="AB236" i="7"/>
  <c r="E178" i="1"/>
  <c r="H178" i="1" s="1"/>
  <c r="AB178" i="7"/>
  <c r="E210" i="1"/>
  <c r="H210" i="1" s="1"/>
  <c r="AB210" i="7"/>
  <c r="E189" i="1"/>
  <c r="H189" i="1" s="1"/>
  <c r="AB189" i="7"/>
  <c r="E230" i="1"/>
  <c r="H230" i="1" s="1"/>
  <c r="AB230" i="7"/>
  <c r="E197" i="1"/>
  <c r="H197" i="1" s="1"/>
  <c r="AB197" i="7"/>
  <c r="E208" i="1"/>
  <c r="H208" i="1" s="1"/>
  <c r="AB208" i="7"/>
  <c r="E213" i="1"/>
  <c r="H213" i="1" s="1"/>
  <c r="AB213" i="7"/>
  <c r="E188" i="1"/>
  <c r="H188" i="1" s="1"/>
  <c r="AB188" i="7"/>
  <c r="E229" i="1"/>
  <c r="H229" i="1" s="1"/>
  <c r="AB229" i="7"/>
  <c r="E227" i="1"/>
  <c r="H227" i="1" s="1"/>
  <c r="AB227" i="7"/>
  <c r="E256" i="1"/>
  <c r="H256" i="1" s="1"/>
  <c r="AB256" i="7"/>
  <c r="E150" i="1"/>
  <c r="H150" i="1" s="1"/>
  <c r="AB150" i="7"/>
  <c r="E154" i="1"/>
  <c r="H154" i="1" s="1"/>
  <c r="AB154" i="7"/>
  <c r="E182" i="1"/>
  <c r="H182" i="1" s="1"/>
  <c r="AB182" i="7"/>
  <c r="E172" i="1"/>
  <c r="H172" i="1" s="1"/>
  <c r="AB172" i="7"/>
  <c r="E251" i="1"/>
  <c r="H251" i="1" s="1"/>
  <c r="AB251" i="7"/>
  <c r="E244" i="1"/>
  <c r="H244" i="1" s="1"/>
  <c r="AB244" i="7"/>
  <c r="E243" i="1"/>
  <c r="H243" i="1" s="1"/>
  <c r="AB243" i="7"/>
  <c r="E156" i="1"/>
  <c r="H156" i="1" s="1"/>
  <c r="AB156" i="7"/>
  <c r="E233" i="1"/>
  <c r="H233" i="1" s="1"/>
  <c r="AB233" i="7"/>
  <c r="E205" i="1"/>
  <c r="H205" i="1" s="1"/>
  <c r="AB205" i="7"/>
  <c r="E199" i="1"/>
  <c r="H199" i="1" s="1"/>
  <c r="AB199" i="7"/>
  <c r="E147" i="1"/>
  <c r="H147" i="1" s="1"/>
  <c r="AB147" i="7"/>
  <c r="E257" i="1"/>
  <c r="H257" i="1" s="1"/>
  <c r="AB257" i="7"/>
  <c r="E234" i="1"/>
  <c r="H234" i="1" s="1"/>
  <c r="AB234" i="7"/>
  <c r="E253" i="1"/>
  <c r="H253" i="1" s="1"/>
  <c r="AB253" i="7"/>
  <c r="E191" i="1"/>
  <c r="H191" i="1" s="1"/>
  <c r="AB191" i="7"/>
  <c r="E203" i="1"/>
  <c r="H203" i="1" s="1"/>
  <c r="AB203" i="7"/>
  <c r="E162" i="1"/>
  <c r="H162" i="1" s="1"/>
  <c r="AB162" i="7"/>
  <c r="E242" i="1"/>
  <c r="H242" i="1" s="1"/>
  <c r="AB242" i="7"/>
  <c r="E211" i="1"/>
  <c r="H211" i="1" s="1"/>
  <c r="AB211" i="7"/>
  <c r="E221" i="1"/>
  <c r="H221" i="1" s="1"/>
  <c r="AB221" i="7"/>
  <c r="E220" i="1"/>
  <c r="H220" i="1" s="1"/>
  <c r="AB220" i="7"/>
  <c r="E185" i="1"/>
  <c r="H185" i="1" s="1"/>
  <c r="AB185" i="7"/>
  <c r="E228" i="1"/>
  <c r="H228" i="1" s="1"/>
  <c r="AB228" i="7"/>
  <c r="E161" i="1"/>
  <c r="H161" i="1" s="1"/>
  <c r="AB161" i="7"/>
  <c r="E222" i="1"/>
  <c r="H222" i="1" s="1"/>
  <c r="AB222" i="7"/>
  <c r="E235" i="1"/>
  <c r="H235" i="1" s="1"/>
  <c r="AB235" i="7"/>
  <c r="E183" i="1"/>
  <c r="H183" i="1" s="1"/>
  <c r="AB183" i="7"/>
  <c r="E231" i="1"/>
  <c r="H231" i="1" s="1"/>
  <c r="AB231" i="7"/>
  <c r="E258" i="1"/>
  <c r="H258" i="1" s="1"/>
  <c r="AB258" i="7"/>
  <c r="E157" i="1"/>
  <c r="H157" i="1" s="1"/>
  <c r="J157" i="1" s="1"/>
  <c r="L157" i="1" s="1"/>
  <c r="AB157" i="7"/>
  <c r="E225" i="1"/>
  <c r="H225" i="1" s="1"/>
  <c r="AB225" i="7"/>
  <c r="E146" i="1"/>
  <c r="H146" i="1" s="1"/>
  <c r="AB146" i="7"/>
  <c r="E184" i="1"/>
  <c r="H184" i="1" s="1"/>
  <c r="AB184" i="7"/>
  <c r="E148" i="1"/>
  <c r="H148" i="1" s="1"/>
  <c r="AB148" i="7"/>
  <c r="E215" i="1"/>
  <c r="H215" i="1" s="1"/>
  <c r="AB215" i="7"/>
  <c r="E192" i="1"/>
  <c r="H192" i="1" s="1"/>
  <c r="AB192" i="7"/>
  <c r="E143" i="1"/>
  <c r="H143" i="1" s="1"/>
  <c r="AB143" i="7"/>
  <c r="E165" i="1"/>
  <c r="H165" i="1" s="1"/>
  <c r="AB165" i="7"/>
  <c r="E149" i="1"/>
  <c r="H149" i="1" s="1"/>
  <c r="AB149" i="7"/>
  <c r="E246" i="1"/>
  <c r="H246" i="1" s="1"/>
  <c r="AB246" i="7"/>
  <c r="E250" i="1"/>
  <c r="H250" i="1" s="1"/>
  <c r="AB250" i="7"/>
  <c r="E255" i="1"/>
  <c r="H255" i="1" s="1"/>
  <c r="AB255" i="7"/>
  <c r="E155" i="1"/>
  <c r="H155" i="1" s="1"/>
  <c r="AB155" i="7"/>
  <c r="E263" i="1"/>
  <c r="AB263" i="7"/>
  <c r="E181" i="1"/>
  <c r="H181" i="1" s="1"/>
  <c r="AB181" i="7"/>
  <c r="E262" i="1"/>
  <c r="H262" i="1" s="1"/>
  <c r="AB262" i="7"/>
  <c r="E224" i="1"/>
  <c r="H224" i="1" s="1"/>
  <c r="AB224" i="7"/>
  <c r="E248" i="1"/>
  <c r="H248" i="1" s="1"/>
  <c r="AB248" i="7"/>
  <c r="E152" i="1"/>
  <c r="H152" i="1" s="1"/>
  <c r="AB152" i="7"/>
  <c r="E226" i="1"/>
  <c r="H226" i="1" s="1"/>
  <c r="AB226" i="7"/>
  <c r="E166" i="1"/>
  <c r="H166" i="1" s="1"/>
  <c r="AB166" i="7"/>
  <c r="E214" i="1"/>
  <c r="H214" i="1" s="1"/>
  <c r="AB214" i="7"/>
  <c r="E260" i="1"/>
  <c r="H260" i="1" s="1"/>
  <c r="AB260" i="7"/>
  <c r="E252" i="1"/>
  <c r="H252" i="1" s="1"/>
  <c r="AB252" i="7"/>
  <c r="E217" i="1"/>
  <c r="H217" i="1" s="1"/>
  <c r="AB217" i="7"/>
  <c r="E207" i="1"/>
  <c r="H207" i="1" s="1"/>
  <c r="AB207" i="7"/>
  <c r="E196" i="1"/>
  <c r="H196" i="1" s="1"/>
  <c r="AB196" i="7"/>
  <c r="E151" i="1"/>
  <c r="H151" i="1" s="1"/>
  <c r="AB151" i="7"/>
  <c r="E245" i="1"/>
  <c r="H245" i="1" s="1"/>
  <c r="AB245" i="7"/>
  <c r="E212" i="1"/>
  <c r="H212" i="1" s="1"/>
  <c r="AB212" i="7"/>
  <c r="E163" i="1"/>
  <c r="H163" i="1" s="1"/>
  <c r="AB163" i="7"/>
  <c r="E177" i="1"/>
  <c r="H177" i="1" s="1"/>
  <c r="AB177" i="7"/>
  <c r="E170" i="1"/>
  <c r="H170" i="1" s="1"/>
  <c r="AB170" i="7"/>
  <c r="E218" i="1"/>
  <c r="H218" i="1" s="1"/>
  <c r="AB218" i="7"/>
  <c r="E187" i="1"/>
  <c r="H187" i="1" s="1"/>
  <c r="AB187" i="7"/>
  <c r="E219" i="1"/>
  <c r="H219" i="1" s="1"/>
  <c r="AB219" i="7"/>
  <c r="E159" i="1"/>
  <c r="H159" i="1" s="1"/>
  <c r="AB159" i="7"/>
  <c r="E223" i="1"/>
  <c r="H223" i="1" s="1"/>
  <c r="AB223" i="7"/>
  <c r="E193" i="1"/>
  <c r="H193" i="1" s="1"/>
  <c r="AB193" i="7"/>
  <c r="E194" i="1"/>
  <c r="H194" i="1" s="1"/>
  <c r="AB194" i="7"/>
  <c r="E186" i="1"/>
  <c r="H186" i="1" s="1"/>
  <c r="AB186" i="7"/>
  <c r="E167" i="1"/>
  <c r="H167" i="1" s="1"/>
  <c r="AB167" i="7"/>
  <c r="E198" i="1"/>
  <c r="H198" i="1" s="1"/>
  <c r="AB198" i="7"/>
  <c r="E169" i="1"/>
  <c r="H169" i="1" s="1"/>
  <c r="AB169" i="7"/>
  <c r="E247" i="1"/>
  <c r="H247" i="1" s="1"/>
  <c r="AB247" i="7"/>
  <c r="E190" i="1"/>
  <c r="H190" i="1" s="1"/>
  <c r="AB190" i="7"/>
  <c r="E176" i="1"/>
  <c r="H176" i="1" s="1"/>
  <c r="AB176" i="7"/>
  <c r="E153" i="1"/>
  <c r="H153" i="1" s="1"/>
  <c r="AB153" i="7"/>
  <c r="E180" i="1"/>
  <c r="H180" i="1" s="1"/>
  <c r="AB180" i="7"/>
  <c r="E204" i="1"/>
  <c r="H204" i="1" s="1"/>
  <c r="AB204" i="7"/>
  <c r="E144" i="1"/>
  <c r="H144" i="1" s="1"/>
  <c r="S144" i="1" s="1"/>
  <c r="AB144" i="7"/>
  <c r="E171" i="1"/>
  <c r="H171" i="1" s="1"/>
  <c r="AB171" i="7"/>
  <c r="E239" i="1"/>
  <c r="H239" i="1" s="1"/>
  <c r="AB239" i="7"/>
  <c r="E240" i="1"/>
  <c r="H240" i="1" s="1"/>
  <c r="AB240" i="7"/>
  <c r="E238" i="1"/>
  <c r="H238" i="1" s="1"/>
  <c r="AB238" i="7"/>
  <c r="E209" i="1"/>
  <c r="H209" i="1" s="1"/>
  <c r="AB209" i="7"/>
  <c r="E232" i="1"/>
  <c r="H232" i="1" s="1"/>
  <c r="AB232" i="7"/>
  <c r="E259" i="1"/>
  <c r="H259" i="1" s="1"/>
  <c r="AB259" i="7"/>
  <c r="E142" i="1"/>
  <c r="E237" i="1"/>
  <c r="H237" i="1" s="1"/>
  <c r="AB237" i="7"/>
  <c r="E261" i="1"/>
  <c r="H261" i="1" s="1"/>
  <c r="J261" i="1" s="1"/>
  <c r="AB261" i="7"/>
  <c r="E249" i="1"/>
  <c r="H249" i="1" s="1"/>
  <c r="AB249" i="7"/>
  <c r="E164" i="1"/>
  <c r="H164" i="1" s="1"/>
  <c r="AB164" i="7"/>
  <c r="E206" i="1"/>
  <c r="H206" i="1" s="1"/>
  <c r="AB206" i="7"/>
  <c r="E241" i="1"/>
  <c r="H241" i="1" s="1"/>
  <c r="AB241" i="7"/>
  <c r="E254" i="1"/>
  <c r="H254" i="1" s="1"/>
  <c r="AB254" i="7"/>
  <c r="E202" i="1"/>
  <c r="H202" i="1" s="1"/>
  <c r="AB202" i="7"/>
  <c r="E145" i="1"/>
  <c r="H145" i="1" s="1"/>
  <c r="AB145" i="7"/>
  <c r="E173" i="1"/>
  <c r="H173" i="1" s="1"/>
  <c r="AB173" i="7"/>
  <c r="E160" i="1"/>
  <c r="H160" i="1" s="1"/>
  <c r="AB160" i="7"/>
  <c r="E174" i="1"/>
  <c r="H174" i="1" s="1"/>
  <c r="AB174" i="7"/>
  <c r="E200" i="1"/>
  <c r="H200" i="1" s="1"/>
  <c r="AB200" i="7"/>
  <c r="E216" i="1"/>
  <c r="H216" i="1" s="1"/>
  <c r="AB216" i="7"/>
  <c r="E264" i="1"/>
  <c r="H264" i="1" s="1"/>
  <c r="J264" i="1" s="1"/>
  <c r="L264" i="1" s="1"/>
  <c r="E179" i="1"/>
  <c r="H179" i="1" s="1"/>
  <c r="AB179" i="7"/>
  <c r="E168" i="1"/>
  <c r="H168" i="1" s="1"/>
  <c r="AB168" i="7"/>
  <c r="E195" i="1"/>
  <c r="H195" i="1" s="1"/>
  <c r="AB195" i="7"/>
  <c r="E201" i="1"/>
  <c r="H201" i="1" s="1"/>
  <c r="AB201" i="7"/>
  <c r="E175" i="1"/>
  <c r="H175" i="1" s="1"/>
  <c r="AB175" i="7"/>
  <c r="H140" i="1"/>
  <c r="H141" i="1"/>
  <c r="AB5" i="7"/>
  <c r="E5" i="1"/>
  <c r="H5" i="1" s="1"/>
  <c r="AB130" i="7"/>
  <c r="AB116" i="7"/>
  <c r="AB109" i="7"/>
  <c r="AB127" i="7"/>
  <c r="AB111" i="7"/>
  <c r="AB133" i="7"/>
  <c r="AB112" i="7"/>
  <c r="AB135" i="7"/>
  <c r="AB129" i="7"/>
  <c r="AB119" i="7"/>
  <c r="AB114" i="7"/>
  <c r="AB126" i="7"/>
  <c r="AB113" i="7"/>
  <c r="AB110" i="7"/>
  <c r="AB122" i="7"/>
  <c r="AB131" i="7"/>
  <c r="AB139" i="7"/>
  <c r="AB117" i="7"/>
  <c r="AB136" i="7"/>
  <c r="AB120" i="7"/>
  <c r="AB107" i="7"/>
  <c r="AB121" i="7"/>
  <c r="AB118" i="7"/>
  <c r="AB132" i="7"/>
  <c r="AB108" i="7"/>
  <c r="AB123" i="7"/>
  <c r="AB137" i="7"/>
  <c r="AB134" i="7"/>
  <c r="AB115" i="7"/>
  <c r="R265" i="7"/>
  <c r="AB128" i="7"/>
  <c r="AB124" i="7"/>
  <c r="AB125" i="7"/>
  <c r="AB138" i="7"/>
  <c r="E11" i="1"/>
  <c r="H11" i="1" s="1"/>
  <c r="J11" i="1" s="1"/>
  <c r="E95" i="1"/>
  <c r="H95" i="1" s="1"/>
  <c r="J95" i="1" s="1"/>
  <c r="R267" i="7"/>
  <c r="E15" i="1"/>
  <c r="H15" i="1" s="1"/>
  <c r="E100" i="1"/>
  <c r="H100" i="1" s="1"/>
  <c r="J100" i="1" s="1"/>
  <c r="E118" i="1"/>
  <c r="H118" i="1" s="1"/>
  <c r="J118" i="1" s="1"/>
  <c r="E17" i="1"/>
  <c r="H17" i="1" s="1"/>
  <c r="J17" i="1" s="1"/>
  <c r="E44" i="1"/>
  <c r="H44" i="1" s="1"/>
  <c r="E81" i="1"/>
  <c r="H81" i="1" s="1"/>
  <c r="E10" i="1"/>
  <c r="H10" i="1" s="1"/>
  <c r="E77" i="1"/>
  <c r="H77" i="1" s="1"/>
  <c r="E52" i="1"/>
  <c r="H52" i="1" s="1"/>
  <c r="J52" i="1" s="1"/>
  <c r="E50" i="1"/>
  <c r="H50" i="1" s="1"/>
  <c r="E30" i="1"/>
  <c r="H30" i="1" s="1"/>
  <c r="J30" i="1" s="1"/>
  <c r="E48" i="1"/>
  <c r="H48" i="1" s="1"/>
  <c r="E19" i="1"/>
  <c r="H19" i="1" s="1"/>
  <c r="J19" i="1" s="1"/>
  <c r="E26" i="1"/>
  <c r="H26" i="1" s="1"/>
  <c r="E115" i="1"/>
  <c r="H115" i="1" s="1"/>
  <c r="J115" i="1" s="1"/>
  <c r="E36" i="1"/>
  <c r="H36" i="1" s="1"/>
  <c r="J36" i="1" s="1"/>
  <c r="E93" i="1"/>
  <c r="H93" i="1" s="1"/>
  <c r="E88" i="1"/>
  <c r="H88" i="1" s="1"/>
  <c r="J88" i="1" s="1"/>
  <c r="E117" i="1"/>
  <c r="H117" i="1" s="1"/>
  <c r="E78" i="1"/>
  <c r="H78" i="1" s="1"/>
  <c r="E111" i="1"/>
  <c r="H111" i="1" s="1"/>
  <c r="J111" i="1" s="1"/>
  <c r="E89" i="1"/>
  <c r="H89" i="1" s="1"/>
  <c r="J89" i="1" s="1"/>
  <c r="E8" i="1"/>
  <c r="H8" i="1" s="1"/>
  <c r="E109" i="1"/>
  <c r="H109" i="1" s="1"/>
  <c r="J109" i="1" s="1"/>
  <c r="E108" i="1"/>
  <c r="H108" i="1" s="1"/>
  <c r="E99" i="1"/>
  <c r="H99" i="1" s="1"/>
  <c r="J99" i="1" s="1"/>
  <c r="E91" i="1"/>
  <c r="H91" i="1" s="1"/>
  <c r="J91" i="1" s="1"/>
  <c r="E73" i="1"/>
  <c r="H73" i="1" s="1"/>
  <c r="J73" i="1" s="1"/>
  <c r="E29" i="1"/>
  <c r="H29" i="1" s="1"/>
  <c r="E130" i="1"/>
  <c r="H130" i="1" s="1"/>
  <c r="E24" i="1"/>
  <c r="H24" i="1" s="1"/>
  <c r="J24" i="1" s="1"/>
  <c r="E131" i="1"/>
  <c r="H131" i="1" s="1"/>
  <c r="E139" i="1"/>
  <c r="H139" i="1" s="1"/>
  <c r="E25" i="1"/>
  <c r="H25" i="1" s="1"/>
  <c r="E74" i="1"/>
  <c r="H74" i="1" s="1"/>
  <c r="E43" i="1"/>
  <c r="H43" i="1" s="1"/>
  <c r="E76" i="1"/>
  <c r="H76" i="1" s="1"/>
  <c r="E128" i="1"/>
  <c r="H128" i="1" s="1"/>
  <c r="E104" i="1"/>
  <c r="H104" i="1" s="1"/>
  <c r="E67" i="1"/>
  <c r="H67" i="1" s="1"/>
  <c r="E103" i="1"/>
  <c r="H103" i="1" s="1"/>
  <c r="E102" i="1"/>
  <c r="H102" i="1" s="1"/>
  <c r="J102" i="1" s="1"/>
  <c r="E66" i="1"/>
  <c r="H66" i="1" s="1"/>
  <c r="E14" i="1"/>
  <c r="H14" i="1" s="1"/>
  <c r="J14" i="1" s="1"/>
  <c r="E71" i="1"/>
  <c r="H71" i="1" s="1"/>
  <c r="E92" i="1"/>
  <c r="H92" i="1" s="1"/>
  <c r="J92" i="1" s="1"/>
  <c r="E119" i="1"/>
  <c r="H119" i="1" s="1"/>
  <c r="E113" i="1"/>
  <c r="H113" i="1" s="1"/>
  <c r="E40" i="1"/>
  <c r="H40" i="1" s="1"/>
  <c r="J40" i="1" s="1"/>
  <c r="E110" i="1"/>
  <c r="H110" i="1" s="1"/>
  <c r="E59" i="1"/>
  <c r="H59" i="1" s="1"/>
  <c r="J59" i="1" s="1"/>
  <c r="L59" i="1" s="1"/>
  <c r="E33" i="1"/>
  <c r="H33" i="1" s="1"/>
  <c r="J33" i="1" s="1"/>
  <c r="E53" i="1"/>
  <c r="H53" i="1" s="1"/>
  <c r="E12" i="1"/>
  <c r="H12" i="1" s="1"/>
  <c r="J12" i="1" s="1"/>
  <c r="E62" i="1"/>
  <c r="H62" i="1" s="1"/>
  <c r="J62" i="1" s="1"/>
  <c r="E13" i="1"/>
  <c r="H13" i="1" s="1"/>
  <c r="E87" i="1"/>
  <c r="H87" i="1" s="1"/>
  <c r="E138" i="1"/>
  <c r="H138" i="1" s="1"/>
  <c r="S138" i="1" s="1"/>
  <c r="E27" i="1"/>
  <c r="H27" i="1" s="1"/>
  <c r="E54" i="1"/>
  <c r="H54" i="1" s="1"/>
  <c r="J54" i="1" s="1"/>
  <c r="E41" i="1"/>
  <c r="H41" i="1" s="1"/>
  <c r="E132" i="1"/>
  <c r="H132" i="1" s="1"/>
  <c r="E69" i="1"/>
  <c r="H69" i="1" s="1"/>
  <c r="J69" i="1" s="1"/>
  <c r="E23" i="1"/>
  <c r="H23" i="1" s="1"/>
  <c r="E61" i="1"/>
  <c r="H61" i="1" s="1"/>
  <c r="J61" i="1" s="1"/>
  <c r="F61" i="8" s="1"/>
  <c r="E9" i="1"/>
  <c r="H9" i="1" s="1"/>
  <c r="J9" i="1" s="1"/>
  <c r="E72" i="1"/>
  <c r="H72" i="1" s="1"/>
  <c r="J72" i="1" s="1"/>
  <c r="E7" i="1"/>
  <c r="H7" i="1" s="1"/>
  <c r="E116" i="1"/>
  <c r="H116" i="1" s="1"/>
  <c r="E57" i="1"/>
  <c r="E32" i="1"/>
  <c r="H32" i="1" s="1"/>
  <c r="J32" i="1" s="1"/>
  <c r="E123" i="1"/>
  <c r="H123" i="1" s="1"/>
  <c r="E120" i="1"/>
  <c r="H120" i="1" s="1"/>
  <c r="J120" i="1" s="1"/>
  <c r="E122" i="1"/>
  <c r="H122" i="1" s="1"/>
  <c r="J122" i="1" s="1"/>
  <c r="E68" i="1"/>
  <c r="H68" i="1" s="1"/>
  <c r="J68" i="1" s="1"/>
  <c r="E60" i="1"/>
  <c r="H60" i="1" s="1"/>
  <c r="J60" i="1" s="1"/>
  <c r="E47" i="1"/>
  <c r="H47" i="1" s="1"/>
  <c r="E136" i="1"/>
  <c r="H136" i="1" s="1"/>
  <c r="J136" i="1" s="1"/>
  <c r="E58" i="1"/>
  <c r="H58" i="1" s="1"/>
  <c r="E42" i="1"/>
  <c r="H42" i="1" s="1"/>
  <c r="J42" i="1" s="1"/>
  <c r="E126" i="1"/>
  <c r="H126" i="1" s="1"/>
  <c r="J126" i="1" s="1"/>
  <c r="E101" i="1"/>
  <c r="J101" i="1" s="1"/>
  <c r="E125" i="1"/>
  <c r="H125" i="1" s="1"/>
  <c r="J125" i="1" s="1"/>
  <c r="E84" i="1"/>
  <c r="H84" i="1" s="1"/>
  <c r="E70" i="1"/>
  <c r="H70" i="1" s="1"/>
  <c r="J70" i="1" s="1"/>
  <c r="E18" i="1"/>
  <c r="H18" i="1" s="1"/>
  <c r="J18" i="1" s="1"/>
  <c r="E34" i="1"/>
  <c r="H34" i="1" s="1"/>
  <c r="J34" i="1" s="1"/>
  <c r="E94" i="1"/>
  <c r="H94" i="1" s="1"/>
  <c r="J94" i="1" s="1"/>
  <c r="E39" i="1"/>
  <c r="H39" i="1" s="1"/>
  <c r="E97" i="1"/>
  <c r="H97" i="1" s="1"/>
  <c r="E134" i="1"/>
  <c r="H134" i="1" s="1"/>
  <c r="J134" i="1" s="1"/>
  <c r="E55" i="1"/>
  <c r="H55" i="1" s="1"/>
  <c r="J55" i="1" s="1"/>
  <c r="E98" i="1"/>
  <c r="H98" i="1" s="1"/>
  <c r="E21" i="1"/>
  <c r="H21" i="1" s="1"/>
  <c r="J21" i="1" s="1"/>
  <c r="E20" i="1"/>
  <c r="H20" i="1" s="1"/>
  <c r="E107" i="1"/>
  <c r="H107" i="1" s="1"/>
  <c r="E6" i="1"/>
  <c r="E112" i="1"/>
  <c r="H112" i="1" s="1"/>
  <c r="J112" i="1" s="1"/>
  <c r="E56" i="1"/>
  <c r="H56" i="1" s="1"/>
  <c r="J56" i="1" s="1"/>
  <c r="E121" i="1"/>
  <c r="H121" i="1" s="1"/>
  <c r="E22" i="1"/>
  <c r="H22" i="1" s="1"/>
  <c r="J22" i="1" s="1"/>
  <c r="E90" i="1"/>
  <c r="H90" i="1" s="1"/>
  <c r="S90" i="1" s="1"/>
  <c r="E86" i="1"/>
  <c r="H86" i="1" s="1"/>
  <c r="J86" i="1" s="1"/>
  <c r="E96" i="1"/>
  <c r="H96" i="1" s="1"/>
  <c r="J96" i="1" s="1"/>
  <c r="E46" i="1"/>
  <c r="H46" i="1" s="1"/>
  <c r="E79" i="1"/>
  <c r="H79" i="1" s="1"/>
  <c r="E82" i="1"/>
  <c r="H82" i="1" s="1"/>
  <c r="J82" i="1" s="1"/>
  <c r="E16" i="1"/>
  <c r="H16" i="1" s="1"/>
  <c r="E37" i="1"/>
  <c r="H37" i="1" s="1"/>
  <c r="J37" i="1" s="1"/>
  <c r="E85" i="1"/>
  <c r="H85" i="1" s="1"/>
  <c r="E28" i="1"/>
  <c r="H28" i="1" s="1"/>
  <c r="E75" i="1"/>
  <c r="H75" i="1" s="1"/>
  <c r="J75" i="1" s="1"/>
  <c r="E49" i="1"/>
  <c r="H49" i="1" s="1"/>
  <c r="J49" i="1" s="1"/>
  <c r="E83" i="1"/>
  <c r="H83" i="1" s="1"/>
  <c r="J83" i="1" s="1"/>
  <c r="E35" i="1"/>
  <c r="H35" i="1" s="1"/>
  <c r="E80" i="1"/>
  <c r="H80" i="1" s="1"/>
  <c r="E129" i="1"/>
  <c r="H129" i="1" s="1"/>
  <c r="E51" i="1"/>
  <c r="H51" i="1" s="1"/>
  <c r="E133" i="1"/>
  <c r="H133" i="1" s="1"/>
  <c r="E105" i="1"/>
  <c r="H105" i="1" s="1"/>
  <c r="E64" i="1"/>
  <c r="H64" i="1" s="1"/>
  <c r="E38" i="1"/>
  <c r="H38" i="1" s="1"/>
  <c r="J38" i="1" s="1"/>
  <c r="E114" i="1"/>
  <c r="H114" i="1" s="1"/>
  <c r="E65" i="1"/>
  <c r="H65" i="1" s="1"/>
  <c r="E124" i="1"/>
  <c r="H124" i="1" s="1"/>
  <c r="J124" i="1" s="1"/>
  <c r="E137" i="1"/>
  <c r="H137" i="1" s="1"/>
  <c r="E63" i="1"/>
  <c r="H63" i="1" s="1"/>
  <c r="J63" i="1" s="1"/>
  <c r="E135" i="1"/>
  <c r="H135" i="1" s="1"/>
  <c r="E45" i="1"/>
  <c r="H45" i="1" s="1"/>
  <c r="J45" i="1" s="1"/>
  <c r="E127" i="1"/>
  <c r="H127" i="1" s="1"/>
  <c r="H57" i="1" l="1"/>
  <c r="S57" i="1" s="1"/>
  <c r="S5" i="1"/>
  <c r="J5" i="1"/>
  <c r="S158" i="1"/>
  <c r="J158" i="1"/>
  <c r="F158" i="8" s="1"/>
  <c r="J158" i="8" s="1"/>
  <c r="Q158" i="8" s="1"/>
  <c r="T265" i="7"/>
  <c r="P261" i="1"/>
  <c r="L261" i="1"/>
  <c r="H142" i="1"/>
  <c r="S142" i="1" s="1"/>
  <c r="E265" i="1"/>
  <c r="E267" i="1" s="1"/>
  <c r="X142" i="7"/>
  <c r="V265" i="7"/>
  <c r="H263" i="1"/>
  <c r="J263" i="1" s="1"/>
  <c r="AB69" i="7"/>
  <c r="AB88" i="7"/>
  <c r="AB27" i="7"/>
  <c r="AB89" i="7"/>
  <c r="Z79" i="7"/>
  <c r="AB17" i="7"/>
  <c r="AB8" i="7"/>
  <c r="Z105" i="7"/>
  <c r="AB65" i="7"/>
  <c r="AB101" i="7"/>
  <c r="Z100" i="7"/>
  <c r="AB67" i="7"/>
  <c r="Z25" i="7"/>
  <c r="Z63" i="7"/>
  <c r="Z87" i="7"/>
  <c r="AB91" i="7"/>
  <c r="AB29" i="7"/>
  <c r="AB44" i="7"/>
  <c r="AB68" i="7"/>
  <c r="Z26" i="7"/>
  <c r="AB76" i="7"/>
  <c r="Z13" i="7"/>
  <c r="AB80" i="7"/>
  <c r="AB85" i="7"/>
  <c r="AB38" i="7"/>
  <c r="AB47" i="7"/>
  <c r="Z54" i="7"/>
  <c r="AB93" i="7"/>
  <c r="AB48" i="7"/>
  <c r="AB82" i="7"/>
  <c r="AB10" i="7"/>
  <c r="AB81" i="7"/>
  <c r="AB102" i="7"/>
  <c r="Z96" i="7"/>
  <c r="AB70" i="7"/>
  <c r="AB32" i="7"/>
  <c r="AB55" i="7"/>
  <c r="Z103" i="7"/>
  <c r="AB24" i="7"/>
  <c r="AB77" i="7"/>
  <c r="AB21" i="7"/>
  <c r="AB98" i="7"/>
  <c r="AB52" i="7"/>
  <c r="Z53" i="7"/>
  <c r="AB33" i="7"/>
  <c r="AB22" i="7"/>
  <c r="AB94" i="7"/>
  <c r="Z28" i="7"/>
  <c r="AB20" i="7"/>
  <c r="Z90" i="7"/>
  <c r="Z99" i="7"/>
  <c r="AB64" i="7"/>
  <c r="AB95" i="7"/>
  <c r="Z23" i="7"/>
  <c r="Z36" i="7"/>
  <c r="AB35" i="7"/>
  <c r="AB30" i="7"/>
  <c r="AB49" i="7"/>
  <c r="AB72" i="7"/>
  <c r="AB66" i="7"/>
  <c r="AB45" i="7"/>
  <c r="Z46" i="7"/>
  <c r="AB58" i="7"/>
  <c r="AB39" i="7"/>
  <c r="AB56" i="7"/>
  <c r="AB78" i="7"/>
  <c r="AB92" i="7"/>
  <c r="AB71" i="7"/>
  <c r="AB97" i="7"/>
  <c r="AB41" i="7"/>
  <c r="AB18" i="7"/>
  <c r="Z9" i="7"/>
  <c r="AB7" i="7"/>
  <c r="AB57" i="7"/>
  <c r="AB43" i="7"/>
  <c r="AB11" i="7"/>
  <c r="AB50" i="7"/>
  <c r="Z61" i="7"/>
  <c r="Z60" i="7"/>
  <c r="AB74" i="7"/>
  <c r="AB62" i="7"/>
  <c r="AB14" i="7"/>
  <c r="AB264" i="7"/>
  <c r="Z6" i="7"/>
  <c r="AB12" i="7"/>
  <c r="AB19" i="7"/>
  <c r="AB42" i="7"/>
  <c r="AB37" i="7"/>
  <c r="Z34" i="7"/>
  <c r="AB73" i="7"/>
  <c r="AB104" i="7"/>
  <c r="AB15" i="7"/>
  <c r="AB40" i="7"/>
  <c r="Z59" i="7"/>
  <c r="AB86" i="7"/>
  <c r="AB75" i="7"/>
  <c r="AB16" i="7"/>
  <c r="AB83" i="7"/>
  <c r="AB84" i="7"/>
  <c r="AB51" i="7"/>
  <c r="T267" i="7"/>
  <c r="V267" i="7" s="1"/>
  <c r="D209" i="8"/>
  <c r="S209" i="1"/>
  <c r="D224" i="8"/>
  <c r="S224" i="1"/>
  <c r="D244" i="8"/>
  <c r="S244" i="1"/>
  <c r="D223" i="8"/>
  <c r="S223" i="1"/>
  <c r="D205" i="8"/>
  <c r="S205" i="1"/>
  <c r="D214" i="8"/>
  <c r="S214" i="1"/>
  <c r="D150" i="8"/>
  <c r="S150" i="1"/>
  <c r="D219" i="8"/>
  <c r="S219" i="1"/>
  <c r="D208" i="8"/>
  <c r="S208" i="1"/>
  <c r="D230" i="8"/>
  <c r="S230" i="1"/>
  <c r="D193" i="8"/>
  <c r="S193" i="1"/>
  <c r="D151" i="8"/>
  <c r="S151" i="1"/>
  <c r="D261" i="8"/>
  <c r="S261" i="1"/>
  <c r="D221" i="8"/>
  <c r="S221" i="1"/>
  <c r="D250" i="8"/>
  <c r="S250" i="1"/>
  <c r="D236" i="8"/>
  <c r="S236" i="1"/>
  <c r="D175" i="8"/>
  <c r="S175" i="1"/>
  <c r="D160" i="8"/>
  <c r="S160" i="1"/>
  <c r="D188" i="8"/>
  <c r="S188" i="1"/>
  <c r="D145" i="8"/>
  <c r="S145" i="1"/>
  <c r="D222" i="8"/>
  <c r="S222" i="1"/>
  <c r="D218" i="8"/>
  <c r="S218" i="1"/>
  <c r="D238" i="8"/>
  <c r="S238" i="1"/>
  <c r="D177" i="8"/>
  <c r="S177" i="1"/>
  <c r="D241" i="8"/>
  <c r="S241" i="1"/>
  <c r="D220" i="8"/>
  <c r="S220" i="1"/>
  <c r="D169" i="8"/>
  <c r="S169" i="1"/>
  <c r="D227" i="8"/>
  <c r="S227" i="1"/>
  <c r="D192" i="8"/>
  <c r="S192" i="1"/>
  <c r="D165" i="8"/>
  <c r="S165" i="1"/>
  <c r="D258" i="8"/>
  <c r="S258" i="1"/>
  <c r="D191" i="8"/>
  <c r="S191" i="1"/>
  <c r="D184" i="8"/>
  <c r="S184" i="1"/>
  <c r="D189" i="8"/>
  <c r="S189" i="1"/>
  <c r="D140" i="8"/>
  <c r="S140" i="1"/>
  <c r="D185" i="8"/>
  <c r="S185" i="1"/>
  <c r="D237" i="8"/>
  <c r="S237" i="1"/>
  <c r="D176" i="8"/>
  <c r="S176" i="1"/>
  <c r="D166" i="8"/>
  <c r="S166" i="1"/>
  <c r="D156" i="8"/>
  <c r="S156" i="1"/>
  <c r="D152" i="8"/>
  <c r="S152" i="1"/>
  <c r="D198" i="8"/>
  <c r="S198" i="1"/>
  <c r="D163" i="8"/>
  <c r="S163" i="1"/>
  <c r="D207" i="8"/>
  <c r="S207" i="1"/>
  <c r="D259" i="8"/>
  <c r="S259" i="1"/>
  <c r="D254" i="8"/>
  <c r="S254" i="1"/>
  <c r="D243" i="8"/>
  <c r="S243" i="1"/>
  <c r="D182" i="8"/>
  <c r="S182" i="1"/>
  <c r="D186" i="8"/>
  <c r="S186" i="1"/>
  <c r="D245" i="8"/>
  <c r="S245" i="1"/>
  <c r="D146" i="8"/>
  <c r="S146" i="1"/>
  <c r="D210" i="8"/>
  <c r="S210" i="1"/>
  <c r="D197" i="8"/>
  <c r="S197" i="1"/>
  <c r="D202" i="8"/>
  <c r="S202" i="1"/>
  <c r="D141" i="8"/>
  <c r="S141" i="1"/>
  <c r="D194" i="8"/>
  <c r="S194" i="1"/>
  <c r="D174" i="8"/>
  <c r="S174" i="1"/>
  <c r="D183" i="8"/>
  <c r="S183" i="1"/>
  <c r="D211" i="8"/>
  <c r="S211" i="1"/>
  <c r="D252" i="8"/>
  <c r="S252" i="1"/>
  <c r="D196" i="8"/>
  <c r="S196" i="1"/>
  <c r="D246" i="8"/>
  <c r="S246" i="1"/>
  <c r="D247" i="8"/>
  <c r="S247" i="1"/>
  <c r="D164" i="8"/>
  <c r="S164" i="1"/>
  <c r="D167" i="8"/>
  <c r="S167" i="1"/>
  <c r="D262" i="8"/>
  <c r="S262" i="1"/>
  <c r="D203" i="8"/>
  <c r="S203" i="1"/>
  <c r="D173" i="8"/>
  <c r="S173" i="1"/>
  <c r="D172" i="8"/>
  <c r="S172" i="1"/>
  <c r="D206" i="8"/>
  <c r="S206" i="1"/>
  <c r="D251" i="8"/>
  <c r="S251" i="1"/>
  <c r="D179" i="8"/>
  <c r="S179" i="1"/>
  <c r="D242" i="8"/>
  <c r="S242" i="1"/>
  <c r="D256" i="8"/>
  <c r="S256" i="1"/>
  <c r="D264" i="8"/>
  <c r="S264" i="1"/>
  <c r="D212" i="8"/>
  <c r="S212" i="1"/>
  <c r="D190" i="8"/>
  <c r="S190" i="1"/>
  <c r="D217" i="8"/>
  <c r="S217" i="1"/>
  <c r="D200" i="8"/>
  <c r="S200" i="1"/>
  <c r="D215" i="8"/>
  <c r="S215" i="1"/>
  <c r="D171" i="8"/>
  <c r="S171" i="1"/>
  <c r="D154" i="8"/>
  <c r="S154" i="1"/>
  <c r="D168" i="8"/>
  <c r="S168" i="1"/>
  <c r="D213" i="8"/>
  <c r="S213" i="1"/>
  <c r="D232" i="8"/>
  <c r="S232" i="1"/>
  <c r="D159" i="8"/>
  <c r="S159" i="1"/>
  <c r="D255" i="8"/>
  <c r="S255" i="1"/>
  <c r="D228" i="8"/>
  <c r="S228" i="1"/>
  <c r="D231" i="8"/>
  <c r="S231" i="1"/>
  <c r="D233" i="8"/>
  <c r="S233" i="1"/>
  <c r="D253" i="8"/>
  <c r="S253" i="1"/>
  <c r="D257" i="8"/>
  <c r="S257" i="1"/>
  <c r="D143" i="8"/>
  <c r="S143" i="1"/>
  <c r="D234" i="8"/>
  <c r="S234" i="1"/>
  <c r="D161" i="8"/>
  <c r="S161" i="1"/>
  <c r="J139" i="1"/>
  <c r="L139" i="1" s="1"/>
  <c r="S139" i="1"/>
  <c r="D162" i="8"/>
  <c r="S162" i="1"/>
  <c r="D235" i="8"/>
  <c r="S235" i="1"/>
  <c r="D248" i="8"/>
  <c r="S248" i="1"/>
  <c r="D147" i="8"/>
  <c r="S147" i="1"/>
  <c r="D229" i="8"/>
  <c r="S229" i="1"/>
  <c r="D149" i="8"/>
  <c r="S149" i="1"/>
  <c r="D195" i="8"/>
  <c r="S195" i="1"/>
  <c r="D204" i="8"/>
  <c r="S204" i="1"/>
  <c r="D153" i="8"/>
  <c r="S153" i="1"/>
  <c r="D148" i="8"/>
  <c r="S148" i="1"/>
  <c r="D180" i="8"/>
  <c r="S180" i="1"/>
  <c r="D181" i="8"/>
  <c r="S181" i="1"/>
  <c r="D225" i="8"/>
  <c r="S225" i="1"/>
  <c r="D201" i="8"/>
  <c r="S201" i="1"/>
  <c r="D155" i="8"/>
  <c r="S155" i="1"/>
  <c r="D170" i="8"/>
  <c r="S170" i="1"/>
  <c r="D240" i="8"/>
  <c r="S240" i="1"/>
  <c r="D216" i="8"/>
  <c r="S216" i="1"/>
  <c r="D260" i="8"/>
  <c r="S260" i="1"/>
  <c r="D199" i="8"/>
  <c r="S199" i="1"/>
  <c r="D178" i="8"/>
  <c r="S178" i="1"/>
  <c r="D249" i="8"/>
  <c r="S249" i="1"/>
  <c r="D226" i="8"/>
  <c r="S226" i="1"/>
  <c r="D157" i="8"/>
  <c r="S157" i="1"/>
  <c r="D187" i="8"/>
  <c r="S187" i="1"/>
  <c r="D239" i="8"/>
  <c r="S239" i="1"/>
  <c r="D144" i="8"/>
  <c r="J141" i="1"/>
  <c r="J140" i="1"/>
  <c r="J226" i="1"/>
  <c r="L226" i="1" s="1"/>
  <c r="J170" i="1"/>
  <c r="L170" i="1" s="1"/>
  <c r="J241" i="1"/>
  <c r="J163" i="1"/>
  <c r="L163" i="1" s="1"/>
  <c r="J215" i="1"/>
  <c r="J233" i="1"/>
  <c r="J255" i="1"/>
  <c r="J152" i="1"/>
  <c r="L152" i="1" s="1"/>
  <c r="J250" i="1"/>
  <c r="L250" i="1" s="1"/>
  <c r="J155" i="1"/>
  <c r="J251" i="1"/>
  <c r="J153" i="1"/>
  <c r="J187" i="1"/>
  <c r="J169" i="1"/>
  <c r="J174" i="1"/>
  <c r="J192" i="1"/>
  <c r="L192" i="1" s="1"/>
  <c r="J177" i="1"/>
  <c r="L177" i="1" s="1"/>
  <c r="J260" i="1"/>
  <c r="J212" i="1"/>
  <c r="J182" i="1"/>
  <c r="J161" i="1"/>
  <c r="J148" i="1"/>
  <c r="J189" i="1"/>
  <c r="J180" i="1"/>
  <c r="L180" i="1" s="1"/>
  <c r="J258" i="1"/>
  <c r="L258" i="1" s="1"/>
  <c r="J245" i="1"/>
  <c r="J259" i="1"/>
  <c r="J249" i="1"/>
  <c r="J191" i="1"/>
  <c r="J228" i="1"/>
  <c r="L228" i="1" s="1"/>
  <c r="J223" i="1"/>
  <c r="L223" i="1" s="1"/>
  <c r="J156" i="1"/>
  <c r="J196" i="1"/>
  <c r="F261" i="8"/>
  <c r="J185" i="1"/>
  <c r="J162" i="1"/>
  <c r="J183" i="1"/>
  <c r="J262" i="1"/>
  <c r="L262" i="1" s="1"/>
  <c r="J225" i="1"/>
  <c r="J224" i="1"/>
  <c r="F264" i="8"/>
  <c r="J146" i="1"/>
  <c r="J175" i="1"/>
  <c r="J176" i="1"/>
  <c r="J195" i="1"/>
  <c r="J199" i="1"/>
  <c r="L199" i="1" s="1"/>
  <c r="H6" i="1"/>
  <c r="J6" i="1" s="1"/>
  <c r="Z169" i="7"/>
  <c r="D5" i="8"/>
  <c r="Z124" i="7"/>
  <c r="Z217" i="7"/>
  <c r="Z136" i="7"/>
  <c r="Z135" i="7"/>
  <c r="Z149" i="7"/>
  <c r="Z117" i="7"/>
  <c r="Z162" i="7"/>
  <c r="Z220" i="7"/>
  <c r="Z123" i="7"/>
  <c r="Z118" i="7"/>
  <c r="Z166" i="7"/>
  <c r="Z168" i="7"/>
  <c r="Z205" i="7"/>
  <c r="Z181" i="7"/>
  <c r="Z212" i="7"/>
  <c r="Z184" i="7"/>
  <c r="Z175" i="7"/>
  <c r="Z144" i="7"/>
  <c r="Z203" i="7"/>
  <c r="Z155" i="7"/>
  <c r="Z214" i="7"/>
  <c r="Z197" i="7"/>
  <c r="Z107" i="7"/>
  <c r="Z206" i="7"/>
  <c r="Z150" i="7"/>
  <c r="Z156" i="7"/>
  <c r="Z188" i="7"/>
  <c r="Z179" i="7"/>
  <c r="Z130" i="7"/>
  <c r="Z191" i="7"/>
  <c r="Z143" i="7"/>
  <c r="Z147" i="7"/>
  <c r="Z182" i="7"/>
  <c r="Z178" i="7"/>
  <c r="Z129" i="7"/>
  <c r="Z194" i="7"/>
  <c r="Z161" i="7"/>
  <c r="Z128" i="7"/>
  <c r="Z148" i="7"/>
  <c r="Z209" i="7"/>
  <c r="Z200" i="7"/>
  <c r="Z199" i="7"/>
  <c r="Z153" i="7"/>
  <c r="Z215" i="7"/>
  <c r="Z109" i="7"/>
  <c r="Z196" i="7"/>
  <c r="Z163" i="7"/>
  <c r="Z218" i="7"/>
  <c r="Z167" i="7"/>
  <c r="Z174" i="7"/>
  <c r="Z185" i="7"/>
  <c r="Z221" i="7"/>
  <c r="Z187" i="7"/>
  <c r="Z112" i="7"/>
  <c r="Z133" i="7"/>
  <c r="Z172" i="7"/>
  <c r="Z202" i="7"/>
  <c r="Z138" i="7"/>
  <c r="Z246" i="7"/>
  <c r="Z157" i="7"/>
  <c r="Z164" i="7"/>
  <c r="Z250" i="7"/>
  <c r="Z227" i="7"/>
  <c r="Z261" i="7"/>
  <c r="Z192" i="7"/>
  <c r="Z241" i="7"/>
  <c r="Z211" i="7"/>
  <c r="Z132" i="7"/>
  <c r="Z121" i="7"/>
  <c r="Z190" i="7"/>
  <c r="Z120" i="7"/>
  <c r="Z234" i="7"/>
  <c r="Z139" i="7"/>
  <c r="Z145" i="7"/>
  <c r="Z110" i="7"/>
  <c r="Z198" i="7"/>
  <c r="Z177" i="7"/>
  <c r="Z160" i="7"/>
  <c r="Z243" i="7"/>
  <c r="Z228" i="7"/>
  <c r="Z216" i="7"/>
  <c r="Z111" i="7"/>
  <c r="Z242" i="7"/>
  <c r="Z173" i="7"/>
  <c r="Z249" i="7"/>
  <c r="Z127" i="7"/>
  <c r="Z208" i="7"/>
  <c r="Z125" i="7"/>
  <c r="Z183" i="7"/>
  <c r="Z159" i="7"/>
  <c r="Z201" i="7"/>
  <c r="Z154" i="7"/>
  <c r="Z193" i="7"/>
  <c r="Z115" i="7"/>
  <c r="Z207" i="7"/>
  <c r="Z137" i="7"/>
  <c r="Z108" i="7"/>
  <c r="Z226" i="7"/>
  <c r="Z165" i="7"/>
  <c r="Z176" i="7"/>
  <c r="Z210" i="7"/>
  <c r="Z254" i="7"/>
  <c r="Z251" i="7"/>
  <c r="Z240" i="7"/>
  <c r="Z256" i="7"/>
  <c r="Z244" i="7"/>
  <c r="Z238" i="7"/>
  <c r="Z131" i="7"/>
  <c r="Z213" i="7"/>
  <c r="Z113" i="7"/>
  <c r="Z248" i="7"/>
  <c r="Z255" i="7"/>
  <c r="Z126" i="7"/>
  <c r="Z262" i="7"/>
  <c r="Z245" i="7"/>
  <c r="Z152" i="7"/>
  <c r="Z237" i="7"/>
  <c r="Z189" i="7"/>
  <c r="Z253" i="7"/>
  <c r="Z232" i="7"/>
  <c r="Z257" i="7"/>
  <c r="Z263" i="7"/>
  <c r="Z151" i="7"/>
  <c r="Z233" i="7"/>
  <c r="Z170" i="7"/>
  <c r="Z224" i="7"/>
  <c r="Z260" i="7"/>
  <c r="Z134" i="7"/>
  <c r="Z231" i="7"/>
  <c r="Z230" i="7"/>
  <c r="Z239" i="7"/>
  <c r="Z171" i="7"/>
  <c r="Z229" i="7"/>
  <c r="Z259" i="7"/>
  <c r="Z225" i="7"/>
  <c r="Z186" i="7"/>
  <c r="Z204" i="7"/>
  <c r="Z247" i="7"/>
  <c r="Z219" i="7"/>
  <c r="Z122" i="7"/>
  <c r="Z258" i="7"/>
  <c r="Z223" i="7"/>
  <c r="Z236" i="7"/>
  <c r="Z222" i="7"/>
  <c r="Z114" i="7"/>
  <c r="Z252" i="7"/>
  <c r="Z119" i="7"/>
  <c r="Z180" i="7"/>
  <c r="Z235" i="7"/>
  <c r="Z195" i="7"/>
  <c r="Z146" i="7"/>
  <c r="Z116" i="7"/>
  <c r="J79" i="1"/>
  <c r="J209" i="1"/>
  <c r="L209" i="1" s="1"/>
  <c r="J127" i="1"/>
  <c r="P127" i="1" s="1"/>
  <c r="S127" i="1" s="1"/>
  <c r="J227" i="1"/>
  <c r="L227" i="1" s="1"/>
  <c r="J65" i="1"/>
  <c r="L65" i="1" s="1"/>
  <c r="J51" i="1"/>
  <c r="L51" i="1" s="1"/>
  <c r="J28" i="1"/>
  <c r="L28" i="1" s="1"/>
  <c r="J222" i="1"/>
  <c r="L222" i="1" s="1"/>
  <c r="J97" i="1"/>
  <c r="P97" i="1" s="1"/>
  <c r="S97" i="1" s="1"/>
  <c r="J47" i="1"/>
  <c r="L47" i="1" s="1"/>
  <c r="J150" i="1"/>
  <c r="L150" i="1" s="1"/>
  <c r="J253" i="1"/>
  <c r="L253" i="1" s="1"/>
  <c r="J206" i="1"/>
  <c r="L206" i="1" s="1"/>
  <c r="J87" i="1"/>
  <c r="L87" i="1" s="1"/>
  <c r="J247" i="1"/>
  <c r="L247" i="1" s="1"/>
  <c r="J190" i="1"/>
  <c r="L190" i="1" s="1"/>
  <c r="J149" i="1"/>
  <c r="L149" i="1" s="1"/>
  <c r="J103" i="1"/>
  <c r="L103" i="1" s="1"/>
  <c r="J178" i="1"/>
  <c r="L178" i="1" s="1"/>
  <c r="J254" i="1"/>
  <c r="L254" i="1" s="1"/>
  <c r="J238" i="1"/>
  <c r="L238" i="1" s="1"/>
  <c r="J8" i="1"/>
  <c r="L8" i="1" s="1"/>
  <c r="J218" i="1"/>
  <c r="L218" i="1" s="1"/>
  <c r="J172" i="1"/>
  <c r="L172" i="1" s="1"/>
  <c r="S93" i="1"/>
  <c r="J93" i="1"/>
  <c r="P93" i="1" s="1"/>
  <c r="J235" i="1"/>
  <c r="L235" i="1" s="1"/>
  <c r="J77" i="1"/>
  <c r="L77" i="1" s="1"/>
  <c r="S44" i="1"/>
  <c r="J44" i="1"/>
  <c r="P44" i="1" s="1"/>
  <c r="J135" i="1"/>
  <c r="P135" i="1" s="1"/>
  <c r="S135" i="1" s="1"/>
  <c r="J168" i="1"/>
  <c r="L168" i="1" s="1"/>
  <c r="J114" i="1"/>
  <c r="L114" i="1" s="1"/>
  <c r="J230" i="1"/>
  <c r="L230" i="1" s="1"/>
  <c r="J193" i="1"/>
  <c r="L193" i="1" s="1"/>
  <c r="J186" i="1"/>
  <c r="L186" i="1" s="1"/>
  <c r="J98" i="1"/>
  <c r="P98" i="1" s="1"/>
  <c r="S98" i="1" s="1"/>
  <c r="J39" i="1"/>
  <c r="L39" i="1" s="1"/>
  <c r="J257" i="1"/>
  <c r="L257" i="1" s="1"/>
  <c r="J173" i="1"/>
  <c r="L173" i="1" s="1"/>
  <c r="J138" i="1"/>
  <c r="L138" i="1" s="1"/>
  <c r="J207" i="1"/>
  <c r="L207" i="1" s="1"/>
  <c r="J113" i="1"/>
  <c r="L113" i="1" s="1"/>
  <c r="J43" i="1"/>
  <c r="L43" i="1" s="1"/>
  <c r="S131" i="1"/>
  <c r="J131" i="1"/>
  <c r="P131" i="1" s="1"/>
  <c r="J203" i="1"/>
  <c r="L203" i="1" s="1"/>
  <c r="J147" i="1"/>
  <c r="L147" i="1" s="1"/>
  <c r="J165" i="1"/>
  <c r="L165" i="1" s="1"/>
  <c r="J117" i="1"/>
  <c r="P117" i="1" s="1"/>
  <c r="S117" i="1" s="1"/>
  <c r="J219" i="1"/>
  <c r="L219" i="1" s="1"/>
  <c r="J164" i="1"/>
  <c r="L164" i="1" s="1"/>
  <c r="D129" i="8"/>
  <c r="J129" i="1"/>
  <c r="P129" i="1" s="1"/>
  <c r="S129" i="1" s="1"/>
  <c r="J85" i="1"/>
  <c r="L85" i="1" s="1"/>
  <c r="J144" i="1"/>
  <c r="L144" i="1" s="1"/>
  <c r="J66" i="1"/>
  <c r="P66" i="1" s="1"/>
  <c r="S66" i="1" s="1"/>
  <c r="J210" i="1"/>
  <c r="L210" i="1" s="1"/>
  <c r="J159" i="1"/>
  <c r="L159" i="1" s="1"/>
  <c r="J80" i="1"/>
  <c r="L80" i="1" s="1"/>
  <c r="J46" i="1"/>
  <c r="P46" i="1" s="1"/>
  <c r="S46" i="1" s="1"/>
  <c r="J90" i="1"/>
  <c r="J107" i="1"/>
  <c r="P107" i="1" s="1"/>
  <c r="S107" i="1" s="1"/>
  <c r="J252" i="1"/>
  <c r="L252" i="1" s="1"/>
  <c r="J58" i="1"/>
  <c r="L58" i="1" s="1"/>
  <c r="J57" i="1"/>
  <c r="J236" i="1"/>
  <c r="L236" i="1" s="1"/>
  <c r="J184" i="1"/>
  <c r="L184" i="1" s="1"/>
  <c r="J13" i="1"/>
  <c r="P13" i="1" s="1"/>
  <c r="S13" i="1" s="1"/>
  <c r="L213" i="1"/>
  <c r="J110" i="1"/>
  <c r="P110" i="1" s="1"/>
  <c r="S110" i="1" s="1"/>
  <c r="J119" i="1"/>
  <c r="L119" i="1" s="1"/>
  <c r="J71" i="1"/>
  <c r="P71" i="1" s="1"/>
  <c r="S71" i="1" s="1"/>
  <c r="J154" i="1"/>
  <c r="L154" i="1" s="1"/>
  <c r="J104" i="1"/>
  <c r="L104" i="1" s="1"/>
  <c r="J198" i="1"/>
  <c r="L198" i="1" s="1"/>
  <c r="S74" i="1"/>
  <c r="J74" i="1"/>
  <c r="P74" i="1" s="1"/>
  <c r="J171" i="1"/>
  <c r="L171" i="1" s="1"/>
  <c r="J167" i="1"/>
  <c r="L167" i="1" s="1"/>
  <c r="J181" i="1"/>
  <c r="L181" i="1" s="1"/>
  <c r="J26" i="1"/>
  <c r="L26" i="1" s="1"/>
  <c r="S15" i="1"/>
  <c r="J15" i="1"/>
  <c r="P15" i="1" s="1"/>
  <c r="J145" i="1"/>
  <c r="L145" i="1" s="1"/>
  <c r="J232" i="1"/>
  <c r="L232" i="1" s="1"/>
  <c r="S84" i="1"/>
  <c r="J84" i="1"/>
  <c r="P84" i="1" s="1"/>
  <c r="J123" i="1"/>
  <c r="L123" i="1" s="1"/>
  <c r="J67" i="1"/>
  <c r="P67" i="1" s="1"/>
  <c r="S67" i="1" s="1"/>
  <c r="J78" i="1"/>
  <c r="L78" i="1" s="1"/>
  <c r="J10" i="1"/>
  <c r="L10" i="1" s="1"/>
  <c r="J240" i="1"/>
  <c r="L240" i="1" s="1"/>
  <c r="S137" i="1"/>
  <c r="J137" i="1"/>
  <c r="P137" i="1" s="1"/>
  <c r="J105" i="1"/>
  <c r="L105" i="1" s="1"/>
  <c r="J35" i="1"/>
  <c r="P35" i="1" s="1"/>
  <c r="S35" i="1" s="1"/>
  <c r="J234" i="1"/>
  <c r="L234" i="1" s="1"/>
  <c r="J242" i="1"/>
  <c r="L242" i="1" s="1"/>
  <c r="J237" i="1"/>
  <c r="L237" i="1" s="1"/>
  <c r="J243" i="1"/>
  <c r="L243" i="1" s="1"/>
  <c r="J116" i="1"/>
  <c r="L116" i="1" s="1"/>
  <c r="J200" i="1"/>
  <c r="L200" i="1" s="1"/>
  <c r="J132" i="1"/>
  <c r="L132" i="1" s="1"/>
  <c r="J160" i="1"/>
  <c r="L160" i="1" s="1"/>
  <c r="J53" i="1"/>
  <c r="L53" i="1" s="1"/>
  <c r="J143" i="1"/>
  <c r="L143" i="1" s="1"/>
  <c r="J194" i="1"/>
  <c r="L194" i="1" s="1"/>
  <c r="J231" i="1"/>
  <c r="L231" i="1" s="1"/>
  <c r="J239" i="1"/>
  <c r="L239" i="1" s="1"/>
  <c r="J244" i="1"/>
  <c r="L244" i="1" s="1"/>
  <c r="J25" i="1"/>
  <c r="L25" i="1" s="1"/>
  <c r="J108" i="1"/>
  <c r="L108" i="1" s="1"/>
  <c r="J246" i="1"/>
  <c r="L246" i="1" s="1"/>
  <c r="J202" i="1"/>
  <c r="L202" i="1" s="1"/>
  <c r="J50" i="1"/>
  <c r="L50" i="1" s="1"/>
  <c r="J211" i="1"/>
  <c r="L211" i="1" s="1"/>
  <c r="J27" i="1"/>
  <c r="P27" i="1" s="1"/>
  <c r="S27" i="1" s="1"/>
  <c r="J76" i="1"/>
  <c r="P76" i="1" s="1"/>
  <c r="S76" i="1" s="1"/>
  <c r="J29" i="1"/>
  <c r="P29" i="1" s="1"/>
  <c r="S29" i="1" s="1"/>
  <c r="J188" i="1"/>
  <c r="L188" i="1" s="1"/>
  <c r="J256" i="1"/>
  <c r="L256" i="1" s="1"/>
  <c r="J64" i="1"/>
  <c r="L64" i="1" s="1"/>
  <c r="D133" i="8"/>
  <c r="J133" i="1"/>
  <c r="P133" i="1" s="1"/>
  <c r="J221" i="1"/>
  <c r="L221" i="1" s="1"/>
  <c r="J16" i="1"/>
  <c r="P16" i="1" s="1"/>
  <c r="S16" i="1" s="1"/>
  <c r="J216" i="1"/>
  <c r="L216" i="1" s="1"/>
  <c r="S121" i="1"/>
  <c r="J121" i="1"/>
  <c r="P121" i="1" s="1"/>
  <c r="J20" i="1"/>
  <c r="P20" i="1" s="1"/>
  <c r="S20" i="1" s="1"/>
  <c r="J179" i="1"/>
  <c r="L179" i="1" s="1"/>
  <c r="J248" i="1"/>
  <c r="L248" i="1" s="1"/>
  <c r="J7" i="1"/>
  <c r="J201" i="1"/>
  <c r="L201" i="1" s="1"/>
  <c r="J23" i="1"/>
  <c r="L23" i="1" s="1"/>
  <c r="J41" i="1"/>
  <c r="L41" i="1" s="1"/>
  <c r="J205" i="1"/>
  <c r="L205" i="1" s="1"/>
  <c r="J151" i="1"/>
  <c r="L151" i="1" s="1"/>
  <c r="J166" i="1"/>
  <c r="L166" i="1" s="1"/>
  <c r="D128" i="8"/>
  <c r="J128" i="1"/>
  <c r="L128" i="1" s="1"/>
  <c r="J197" i="1"/>
  <c r="L197" i="1" s="1"/>
  <c r="J130" i="1"/>
  <c r="P130" i="1" s="1"/>
  <c r="S130" i="1" s="1"/>
  <c r="J229" i="1"/>
  <c r="L229" i="1" s="1"/>
  <c r="J220" i="1"/>
  <c r="L220" i="1" s="1"/>
  <c r="J204" i="1"/>
  <c r="L204" i="1" s="1"/>
  <c r="J208" i="1"/>
  <c r="L208" i="1" s="1"/>
  <c r="J48" i="1"/>
  <c r="L48" i="1" s="1"/>
  <c r="J81" i="1"/>
  <c r="P81" i="1" s="1"/>
  <c r="S81" i="1" s="1"/>
  <c r="J217" i="1"/>
  <c r="L217" i="1" s="1"/>
  <c r="S73" i="1"/>
  <c r="S12" i="1"/>
  <c r="D130" i="8"/>
  <c r="S19" i="1"/>
  <c r="S99" i="1"/>
  <c r="D138" i="8"/>
  <c r="S40" i="1"/>
  <c r="D131" i="8"/>
  <c r="D139" i="8"/>
  <c r="D134" i="8"/>
  <c r="D136" i="8"/>
  <c r="S134" i="1"/>
  <c r="D132" i="8"/>
  <c r="S34" i="1"/>
  <c r="S42" i="1"/>
  <c r="S101" i="1"/>
  <c r="D137" i="8"/>
  <c r="S45" i="1"/>
  <c r="S82" i="1"/>
  <c r="S83" i="1"/>
  <c r="S133" i="1"/>
  <c r="D135" i="8"/>
  <c r="L42" i="1"/>
  <c r="P42" i="1"/>
  <c r="L82" i="1"/>
  <c r="P82" i="1"/>
  <c r="L91" i="1"/>
  <c r="P91" i="1"/>
  <c r="S91" i="1" s="1"/>
  <c r="L55" i="1"/>
  <c r="P55" i="1"/>
  <c r="S55" i="1" s="1"/>
  <c r="L61" i="1"/>
  <c r="P61" i="1"/>
  <c r="S61" i="1" s="1"/>
  <c r="L83" i="1"/>
  <c r="P83" i="1"/>
  <c r="L99" i="1"/>
  <c r="P99" i="1"/>
  <c r="L49" i="1"/>
  <c r="P49" i="1"/>
  <c r="S49" i="1" s="1"/>
  <c r="L102" i="1"/>
  <c r="P102" i="1"/>
  <c r="S102" i="1" s="1"/>
  <c r="L21" i="1"/>
  <c r="P21" i="1"/>
  <c r="S21" i="1" s="1"/>
  <c r="P59" i="1"/>
  <c r="S59" i="1" s="1"/>
  <c r="L94" i="1"/>
  <c r="P94" i="1"/>
  <c r="S94" i="1" s="1"/>
  <c r="L89" i="1"/>
  <c r="P89" i="1"/>
  <c r="S89" i="1" s="1"/>
  <c r="L136" i="1"/>
  <c r="P136" i="1"/>
  <c r="S136" i="1" s="1"/>
  <c r="L96" i="1"/>
  <c r="P96" i="1"/>
  <c r="S96" i="1" s="1"/>
  <c r="L12" i="1"/>
  <c r="P12" i="1"/>
  <c r="L75" i="1"/>
  <c r="P75" i="1"/>
  <c r="S75" i="1" s="1"/>
  <c r="L86" i="1"/>
  <c r="P86" i="1"/>
  <c r="S86" i="1" s="1"/>
  <c r="L19" i="1"/>
  <c r="P19" i="1"/>
  <c r="L112" i="1"/>
  <c r="P112" i="1"/>
  <c r="S112" i="1" s="1"/>
  <c r="L40" i="1"/>
  <c r="P40" i="1"/>
  <c r="L100" i="1"/>
  <c r="P100" i="1"/>
  <c r="S100" i="1" s="1"/>
  <c r="L54" i="1"/>
  <c r="P54" i="1"/>
  <c r="S54" i="1" s="1"/>
  <c r="L9" i="1"/>
  <c r="P9" i="1"/>
  <c r="S9" i="1" s="1"/>
  <c r="L14" i="1"/>
  <c r="P14" i="1"/>
  <c r="S14" i="1" s="1"/>
  <c r="L30" i="1"/>
  <c r="P30" i="1"/>
  <c r="S30" i="1" s="1"/>
  <c r="L134" i="1"/>
  <c r="P134" i="1"/>
  <c r="L36" i="1"/>
  <c r="P36" i="1"/>
  <c r="S36" i="1" s="1"/>
  <c r="L52" i="1"/>
  <c r="P52" i="1"/>
  <c r="S52" i="1" s="1"/>
  <c r="L122" i="1"/>
  <c r="P122" i="1"/>
  <c r="S122" i="1" s="1"/>
  <c r="L32" i="1"/>
  <c r="P32" i="1"/>
  <c r="S32" i="1" s="1"/>
  <c r="L11" i="1"/>
  <c r="P11" i="1"/>
  <c r="S11" i="1" s="1"/>
  <c r="L68" i="1"/>
  <c r="P68" i="1"/>
  <c r="S68" i="1" s="1"/>
  <c r="L92" i="1"/>
  <c r="P92" i="1"/>
  <c r="S92" i="1" s="1"/>
  <c r="L56" i="1"/>
  <c r="P56" i="1"/>
  <c r="S56" i="1" s="1"/>
  <c r="L70" i="1"/>
  <c r="P70" i="1"/>
  <c r="S70" i="1" s="1"/>
  <c r="L63" i="1"/>
  <c r="P63" i="1"/>
  <c r="S63" i="1" s="1"/>
  <c r="L69" i="1"/>
  <c r="P69" i="1"/>
  <c r="S69" i="1" s="1"/>
  <c r="L73" i="1"/>
  <c r="P73" i="1"/>
  <c r="L126" i="1"/>
  <c r="P126" i="1"/>
  <c r="S126" i="1" s="1"/>
  <c r="L22" i="1"/>
  <c r="P22" i="1"/>
  <c r="S22" i="1" s="1"/>
  <c r="L101" i="1"/>
  <c r="P101" i="1"/>
  <c r="L33" i="1"/>
  <c r="P33" i="1"/>
  <c r="S33" i="1" s="1"/>
  <c r="L37" i="1"/>
  <c r="P37" i="1"/>
  <c r="S37" i="1" s="1"/>
  <c r="L95" i="1"/>
  <c r="P95" i="1"/>
  <c r="S95" i="1" s="1"/>
  <c r="L118" i="1"/>
  <c r="P118" i="1"/>
  <c r="S118" i="1" s="1"/>
  <c r="L88" i="1"/>
  <c r="P88" i="1"/>
  <c r="S88" i="1" s="1"/>
  <c r="L62" i="1"/>
  <c r="P62" i="1"/>
  <c r="S62" i="1" s="1"/>
  <c r="L18" i="1"/>
  <c r="P18" i="1"/>
  <c r="S18" i="1" s="1"/>
  <c r="L125" i="1"/>
  <c r="P125" i="1"/>
  <c r="S125" i="1" s="1"/>
  <c r="L45" i="1"/>
  <c r="P45" i="1"/>
  <c r="L24" i="1"/>
  <c r="P24" i="1"/>
  <c r="S24" i="1" s="1"/>
  <c r="L72" i="1"/>
  <c r="P72" i="1"/>
  <c r="S72" i="1" s="1"/>
  <c r="L111" i="1"/>
  <c r="P111" i="1"/>
  <c r="S111" i="1" s="1"/>
  <c r="L34" i="1"/>
  <c r="P34" i="1"/>
  <c r="L124" i="1"/>
  <c r="P124" i="1"/>
  <c r="S124" i="1" s="1"/>
  <c r="L60" i="1"/>
  <c r="P60" i="1"/>
  <c r="S60" i="1" s="1"/>
  <c r="L120" i="1"/>
  <c r="P120" i="1"/>
  <c r="S120" i="1" s="1"/>
  <c r="L38" i="1"/>
  <c r="P38" i="1"/>
  <c r="S38" i="1" s="1"/>
  <c r="L17" i="1"/>
  <c r="P17" i="1"/>
  <c r="S17" i="1" s="1"/>
  <c r="L109" i="1"/>
  <c r="P109" i="1"/>
  <c r="S109" i="1" s="1"/>
  <c r="L115" i="1"/>
  <c r="P115" i="1"/>
  <c r="S115" i="1" s="1"/>
  <c r="D94" i="8"/>
  <c r="D75" i="8"/>
  <c r="D33" i="8"/>
  <c r="D107" i="8"/>
  <c r="D116" i="8"/>
  <c r="D35" i="8"/>
  <c r="D61" i="8"/>
  <c r="D65" i="8"/>
  <c r="D22" i="8"/>
  <c r="D46" i="8"/>
  <c r="D18" i="8"/>
  <c r="D123" i="8"/>
  <c r="D71" i="8"/>
  <c r="D117" i="8"/>
  <c r="D53" i="8"/>
  <c r="D69" i="8"/>
  <c r="D82" i="8"/>
  <c r="D29" i="8"/>
  <c r="D84" i="8"/>
  <c r="D11" i="8"/>
  <c r="D37" i="8"/>
  <c r="D93" i="8"/>
  <c r="D105" i="8"/>
  <c r="D98" i="8"/>
  <c r="D96" i="8"/>
  <c r="D47" i="8"/>
  <c r="D91" i="8"/>
  <c r="D66" i="8"/>
  <c r="D48" i="8"/>
  <c r="D67" i="8"/>
  <c r="D17" i="8"/>
  <c r="D86" i="8"/>
  <c r="D15" i="8"/>
  <c r="D40" i="8"/>
  <c r="D99" i="8"/>
  <c r="D60" i="8"/>
  <c r="D12" i="8"/>
  <c r="D102" i="8"/>
  <c r="D13" i="8"/>
  <c r="D79" i="8"/>
  <c r="D39" i="8"/>
  <c r="D77" i="8"/>
  <c r="D52" i="8"/>
  <c r="D74" i="8"/>
  <c r="D50" i="8"/>
  <c r="D64" i="8"/>
  <c r="D111" i="8"/>
  <c r="D95" i="8"/>
  <c r="D59" i="8"/>
  <c r="D112" i="8"/>
  <c r="D45" i="8"/>
  <c r="D28" i="8"/>
  <c r="D104" i="8"/>
  <c r="D89" i="8"/>
  <c r="D110" i="8"/>
  <c r="D100" i="8"/>
  <c r="D51" i="8"/>
  <c r="D9" i="8"/>
  <c r="D81" i="8"/>
  <c r="D125" i="8"/>
  <c r="D16" i="8"/>
  <c r="D10" i="8"/>
  <c r="D92" i="8"/>
  <c r="D124" i="8"/>
  <c r="D23" i="8"/>
  <c r="D27" i="8"/>
  <c r="D68" i="8"/>
  <c r="D126" i="8"/>
  <c r="D8" i="8"/>
  <c r="D127" i="8"/>
  <c r="D109" i="8"/>
  <c r="D114" i="8"/>
  <c r="D63" i="8"/>
  <c r="D83" i="8"/>
  <c r="D113" i="8"/>
  <c r="D54" i="8"/>
  <c r="D108" i="8"/>
  <c r="D38" i="8"/>
  <c r="D24" i="8"/>
  <c r="D85" i="8"/>
  <c r="D25" i="8"/>
  <c r="D41" i="8"/>
  <c r="D57" i="8"/>
  <c r="D121" i="8"/>
  <c r="D118" i="8"/>
  <c r="D26" i="8"/>
  <c r="D115" i="8"/>
  <c r="D49" i="8"/>
  <c r="D42" i="8"/>
  <c r="D103" i="8"/>
  <c r="D70" i="8"/>
  <c r="D78" i="8"/>
  <c r="D101" i="8"/>
  <c r="D21" i="8"/>
  <c r="D44" i="8"/>
  <c r="D19" i="8"/>
  <c r="D72" i="8"/>
  <c r="D56" i="8"/>
  <c r="D122" i="8"/>
  <c r="D55" i="8"/>
  <c r="D30" i="8"/>
  <c r="D76" i="8"/>
  <c r="D119" i="8"/>
  <c r="D90" i="8"/>
  <c r="D7" i="8"/>
  <c r="D97" i="8"/>
  <c r="D36" i="8"/>
  <c r="D73" i="8"/>
  <c r="D88" i="8"/>
  <c r="D43" i="8"/>
  <c r="D34" i="8"/>
  <c r="D20" i="8"/>
  <c r="D120" i="8"/>
  <c r="D58" i="8"/>
  <c r="D87" i="8"/>
  <c r="D14" i="8"/>
  <c r="D62" i="8"/>
  <c r="D32" i="8"/>
  <c r="D80" i="8"/>
  <c r="L90" i="1" l="1"/>
  <c r="P90" i="1"/>
  <c r="L57" i="1"/>
  <c r="P57" i="1"/>
  <c r="P158" i="1"/>
  <c r="L158" i="1"/>
  <c r="D142" i="8"/>
  <c r="J142" i="1"/>
  <c r="P142" i="1" s="1"/>
  <c r="F183" i="8"/>
  <c r="J183" i="8" s="1"/>
  <c r="Q183" i="8" s="1"/>
  <c r="L183" i="1"/>
  <c r="F233" i="8"/>
  <c r="J233" i="8" s="1"/>
  <c r="Q233" i="8" s="1"/>
  <c r="L233" i="1"/>
  <c r="F161" i="8"/>
  <c r="J161" i="8" s="1"/>
  <c r="Q161" i="8" s="1"/>
  <c r="L161" i="1"/>
  <c r="F215" i="8"/>
  <c r="L215" i="1"/>
  <c r="F191" i="8"/>
  <c r="J191" i="8" s="1"/>
  <c r="Q191" i="8" s="1"/>
  <c r="L191" i="1"/>
  <c r="F187" i="8"/>
  <c r="J187" i="8" s="1"/>
  <c r="Q187" i="8" s="1"/>
  <c r="L187" i="1"/>
  <c r="F175" i="8"/>
  <c r="J175" i="8" s="1"/>
  <c r="Q175" i="8" s="1"/>
  <c r="L175" i="1"/>
  <c r="F153" i="8"/>
  <c r="J153" i="8" s="1"/>
  <c r="Q153" i="8" s="1"/>
  <c r="L153" i="1"/>
  <c r="F146" i="8"/>
  <c r="J146" i="8" s="1"/>
  <c r="Q146" i="8" s="1"/>
  <c r="L146" i="1"/>
  <c r="F251" i="8"/>
  <c r="J251" i="8" s="1"/>
  <c r="Q251" i="8" s="1"/>
  <c r="L251" i="1"/>
  <c r="F245" i="8"/>
  <c r="J245" i="8" s="1"/>
  <c r="Q245" i="8" s="1"/>
  <c r="L245" i="1"/>
  <c r="F155" i="8"/>
  <c r="J155" i="8" s="1"/>
  <c r="Q155" i="8" s="1"/>
  <c r="L155" i="1"/>
  <c r="F162" i="8"/>
  <c r="J162" i="8" s="1"/>
  <c r="Q162" i="8" s="1"/>
  <c r="L162" i="1"/>
  <c r="P5" i="1"/>
  <c r="F5" i="8"/>
  <c r="J5" i="8" s="1"/>
  <c r="F140" i="8"/>
  <c r="J140" i="8" s="1"/>
  <c r="Q140" i="8" s="1"/>
  <c r="L140" i="1"/>
  <c r="F176" i="8"/>
  <c r="J176" i="8" s="1"/>
  <c r="Q176" i="8" s="1"/>
  <c r="L176" i="1"/>
  <c r="F259" i="8"/>
  <c r="J259" i="8" s="1"/>
  <c r="Q259" i="8" s="1"/>
  <c r="L259" i="1"/>
  <c r="F224" i="8"/>
  <c r="J224" i="8" s="1"/>
  <c r="Q224" i="8" s="1"/>
  <c r="L224" i="1"/>
  <c r="F148" i="8"/>
  <c r="J148" i="8" s="1"/>
  <c r="Q148" i="8" s="1"/>
  <c r="L148" i="1"/>
  <c r="F182" i="8"/>
  <c r="J182" i="8" s="1"/>
  <c r="Q182" i="8" s="1"/>
  <c r="L182" i="1"/>
  <c r="F260" i="8"/>
  <c r="J260" i="8" s="1"/>
  <c r="Q260" i="8" s="1"/>
  <c r="L260" i="1"/>
  <c r="F241" i="8"/>
  <c r="J241" i="8" s="1"/>
  <c r="Q241" i="8" s="1"/>
  <c r="L241" i="1"/>
  <c r="F156" i="8"/>
  <c r="J156" i="8" s="1"/>
  <c r="Q156" i="8" s="1"/>
  <c r="L156" i="1"/>
  <c r="F263" i="8"/>
  <c r="L263" i="1"/>
  <c r="F141" i="8"/>
  <c r="J141" i="8" s="1"/>
  <c r="Q141" i="8" s="1"/>
  <c r="L141" i="1"/>
  <c r="H265" i="1"/>
  <c r="J265" i="1" s="1"/>
  <c r="L265" i="1" s="1"/>
  <c r="F225" i="8"/>
  <c r="J225" i="8" s="1"/>
  <c r="Q225" i="8" s="1"/>
  <c r="L225" i="1"/>
  <c r="F185" i="8"/>
  <c r="J185" i="8" s="1"/>
  <c r="Q185" i="8" s="1"/>
  <c r="L185" i="1"/>
  <c r="F212" i="8"/>
  <c r="J212" i="8" s="1"/>
  <c r="Q212" i="8" s="1"/>
  <c r="L212" i="1"/>
  <c r="F196" i="8"/>
  <c r="J196" i="8" s="1"/>
  <c r="Q196" i="8" s="1"/>
  <c r="L196" i="1"/>
  <c r="F174" i="8"/>
  <c r="J174" i="8" s="1"/>
  <c r="Q174" i="8" s="1"/>
  <c r="L174" i="1"/>
  <c r="F195" i="8"/>
  <c r="J195" i="8" s="1"/>
  <c r="Q195" i="8" s="1"/>
  <c r="L195" i="1"/>
  <c r="F169" i="8"/>
  <c r="J169" i="8" s="1"/>
  <c r="Q169" i="8" s="1"/>
  <c r="L169" i="1"/>
  <c r="F214" i="8"/>
  <c r="J214" i="8" s="1"/>
  <c r="Q214" i="8" s="1"/>
  <c r="L214" i="1"/>
  <c r="F249" i="8"/>
  <c r="J249" i="8" s="1"/>
  <c r="Q249" i="8" s="1"/>
  <c r="L249" i="1"/>
  <c r="F189" i="8"/>
  <c r="J189" i="8" s="1"/>
  <c r="Q189" i="8" s="1"/>
  <c r="L189" i="1"/>
  <c r="F255" i="8"/>
  <c r="J255" i="8" s="1"/>
  <c r="Q255" i="8" s="1"/>
  <c r="L255" i="1"/>
  <c r="D263" i="8"/>
  <c r="S263" i="1"/>
  <c r="Z29" i="7"/>
  <c r="Z264" i="7"/>
  <c r="Z56" i="7"/>
  <c r="Z62" i="7"/>
  <c r="Z27" i="7"/>
  <c r="Z75" i="7"/>
  <c r="Z69" i="7"/>
  <c r="Z16" i="7"/>
  <c r="Z74" i="7"/>
  <c r="Z92" i="7"/>
  <c r="Z91" i="7"/>
  <c r="Z76" i="7"/>
  <c r="Z40" i="7"/>
  <c r="Z89" i="7"/>
  <c r="Z49" i="7"/>
  <c r="Z10" i="7"/>
  <c r="Z101" i="7"/>
  <c r="Z83" i="7"/>
  <c r="Z32" i="7"/>
  <c r="Z72" i="7"/>
  <c r="Z68" i="7"/>
  <c r="Z58" i="7"/>
  <c r="Z73" i="7"/>
  <c r="Z15" i="7"/>
  <c r="Z38" i="7"/>
  <c r="Z37" i="7"/>
  <c r="Z57" i="7"/>
  <c r="Z104" i="7"/>
  <c r="Z67" i="7"/>
  <c r="P139" i="1"/>
  <c r="Z12" i="7"/>
  <c r="Z98" i="7"/>
  <c r="Z50" i="7"/>
  <c r="Z44" i="7"/>
  <c r="AB79" i="7"/>
  <c r="Z21" i="7"/>
  <c r="Z93" i="7"/>
  <c r="Z85" i="7"/>
  <c r="Z84" i="7"/>
  <c r="Z30" i="7"/>
  <c r="Z102" i="7"/>
  <c r="Z22" i="7"/>
  <c r="Z52" i="7"/>
  <c r="Z11" i="7"/>
  <c r="Z24" i="7"/>
  <c r="Z7" i="7"/>
  <c r="Z43" i="7"/>
  <c r="Z47" i="7"/>
  <c r="Z65" i="7"/>
  <c r="Z82" i="7"/>
  <c r="Z20" i="7"/>
  <c r="Z78" i="7"/>
  <c r="Z81" i="7"/>
  <c r="AB105" i="7"/>
  <c r="Z35" i="7"/>
  <c r="Z19" i="7"/>
  <c r="X265" i="7"/>
  <c r="X267" i="7" s="1"/>
  <c r="AB87" i="7"/>
  <c r="Z77" i="7"/>
  <c r="Z17" i="7"/>
  <c r="Z8" i="7"/>
  <c r="AB61" i="7"/>
  <c r="AB46" i="7"/>
  <c r="AB13" i="7"/>
  <c r="Z86" i="7"/>
  <c r="Z64" i="7"/>
  <c r="Z41" i="7"/>
  <c r="Z94" i="7"/>
  <c r="Z33" i="7"/>
  <c r="Z95" i="7"/>
  <c r="AB99" i="7"/>
  <c r="Z39" i="7"/>
  <c r="Z45" i="7"/>
  <c r="Z51" i="7"/>
  <c r="Z66" i="7"/>
  <c r="Z97" i="7"/>
  <c r="Z88" i="7"/>
  <c r="AB34" i="7"/>
  <c r="AB90" i="7"/>
  <c r="AB96" i="7"/>
  <c r="Z42" i="7"/>
  <c r="Z55" i="7"/>
  <c r="Z80" i="7"/>
  <c r="Z48" i="7"/>
  <c r="Z18" i="7"/>
  <c r="Z70" i="7"/>
  <c r="AB54" i="7"/>
  <c r="AB100" i="7"/>
  <c r="Z71" i="7"/>
  <c r="AB60" i="7"/>
  <c r="AB9" i="7"/>
  <c r="AB28" i="7"/>
  <c r="AB59" i="7"/>
  <c r="AB36" i="7"/>
  <c r="AB23" i="7"/>
  <c r="AB103" i="7"/>
  <c r="AB63" i="7"/>
  <c r="AB6" i="7"/>
  <c r="AB25" i="7"/>
  <c r="AB53" i="7"/>
  <c r="AB26" i="7"/>
  <c r="Z14" i="7"/>
  <c r="F242" i="8"/>
  <c r="J242" i="8" s="1"/>
  <c r="Q242" i="8" s="1"/>
  <c r="P152" i="1"/>
  <c r="F152" i="8"/>
  <c r="J152" i="8" s="1"/>
  <c r="Q152" i="8" s="1"/>
  <c r="F234" i="8"/>
  <c r="J234" i="8" s="1"/>
  <c r="Q234" i="8" s="1"/>
  <c r="F236" i="8"/>
  <c r="J236" i="8" s="1"/>
  <c r="Q236" i="8" s="1"/>
  <c r="F216" i="8"/>
  <c r="J216" i="8" s="1"/>
  <c r="Q216" i="8" s="1"/>
  <c r="F157" i="8"/>
  <c r="J157" i="8" s="1"/>
  <c r="Q157" i="8" s="1"/>
  <c r="F219" i="8"/>
  <c r="J219" i="8" s="1"/>
  <c r="Q219" i="8" s="1"/>
  <c r="F227" i="8"/>
  <c r="J227" i="8" s="1"/>
  <c r="Q227" i="8" s="1"/>
  <c r="F244" i="8"/>
  <c r="J244" i="8" s="1"/>
  <c r="Q244" i="8" s="1"/>
  <c r="F178" i="8"/>
  <c r="J178" i="8" s="1"/>
  <c r="Q178" i="8" s="1"/>
  <c r="F165" i="8"/>
  <c r="J165" i="8" s="1"/>
  <c r="Q165" i="8" s="1"/>
  <c r="F231" i="8"/>
  <c r="J231" i="8" s="1"/>
  <c r="Q231" i="8" s="1"/>
  <c r="F151" i="8"/>
  <c r="J151" i="8" s="1"/>
  <c r="Q151" i="8" s="1"/>
  <c r="F143" i="8"/>
  <c r="J143" i="8" s="1"/>
  <c r="Q143" i="8" s="1"/>
  <c r="F247" i="8"/>
  <c r="J247" i="8" s="1"/>
  <c r="Q247" i="8" s="1"/>
  <c r="P170" i="1"/>
  <c r="F170" i="8"/>
  <c r="J170" i="8" s="1"/>
  <c r="Q170" i="8" s="1"/>
  <c r="F205" i="8"/>
  <c r="J205" i="8" s="1"/>
  <c r="Q205" i="8" s="1"/>
  <c r="F256" i="8"/>
  <c r="J256" i="8" s="1"/>
  <c r="Q256" i="8" s="1"/>
  <c r="F198" i="8"/>
  <c r="J198" i="8" s="1"/>
  <c r="Q198" i="8" s="1"/>
  <c r="P199" i="1"/>
  <c r="F199" i="8"/>
  <c r="J199" i="8" s="1"/>
  <c r="Q199" i="8" s="1"/>
  <c r="P228" i="1"/>
  <c r="F228" i="8"/>
  <c r="J228" i="8" s="1"/>
  <c r="Q228" i="8" s="1"/>
  <c r="P192" i="1"/>
  <c r="F192" i="8"/>
  <c r="J192" i="8" s="1"/>
  <c r="Q192" i="8" s="1"/>
  <c r="P226" i="1"/>
  <c r="F226" i="8"/>
  <c r="J226" i="8" s="1"/>
  <c r="Q226" i="8" s="1"/>
  <c r="F246" i="8"/>
  <c r="J246" i="8" s="1"/>
  <c r="Q246" i="8" s="1"/>
  <c r="F184" i="8"/>
  <c r="J184" i="8" s="1"/>
  <c r="Q184" i="8" s="1"/>
  <c r="P180" i="1"/>
  <c r="F180" i="8"/>
  <c r="J180" i="8" s="1"/>
  <c r="Q180" i="8" s="1"/>
  <c r="F229" i="8"/>
  <c r="J229" i="8" s="1"/>
  <c r="Q229" i="8" s="1"/>
  <c r="F164" i="8"/>
  <c r="J164" i="8" s="1"/>
  <c r="Q164" i="8" s="1"/>
  <c r="F186" i="8"/>
  <c r="J186" i="8" s="1"/>
  <c r="Q186" i="8" s="1"/>
  <c r="F193" i="8"/>
  <c r="J193" i="8" s="1"/>
  <c r="Q193" i="8" s="1"/>
  <c r="F171" i="8"/>
  <c r="J171" i="8" s="1"/>
  <c r="Q171" i="8" s="1"/>
  <c r="F149" i="8"/>
  <c r="J149" i="8" s="1"/>
  <c r="Q149" i="8" s="1"/>
  <c r="P163" i="1"/>
  <c r="F163" i="8"/>
  <c r="J163" i="8" s="1"/>
  <c r="Q163" i="8" s="1"/>
  <c r="F194" i="8"/>
  <c r="J194" i="8" s="1"/>
  <c r="Q194" i="8" s="1"/>
  <c r="F168" i="8"/>
  <c r="J168" i="8" s="1"/>
  <c r="Q168" i="8" s="1"/>
  <c r="F190" i="8"/>
  <c r="J190" i="8" s="1"/>
  <c r="Q190" i="8" s="1"/>
  <c r="F188" i="8"/>
  <c r="J188" i="8" s="1"/>
  <c r="Q188" i="8" s="1"/>
  <c r="F160" i="8"/>
  <c r="J160" i="8" s="1"/>
  <c r="Q160" i="8" s="1"/>
  <c r="F159" i="8"/>
  <c r="J159" i="8" s="1"/>
  <c r="Q159" i="8" s="1"/>
  <c r="F206" i="8"/>
  <c r="J206" i="8" s="1"/>
  <c r="Q206" i="8" s="1"/>
  <c r="F220" i="8"/>
  <c r="J220" i="8" s="1"/>
  <c r="Q220" i="8" s="1"/>
  <c r="F238" i="8"/>
  <c r="J238" i="8" s="1"/>
  <c r="Q238" i="8" s="1"/>
  <c r="F197" i="8"/>
  <c r="J197" i="8" s="1"/>
  <c r="Q197" i="8" s="1"/>
  <c r="F167" i="8"/>
  <c r="J167" i="8" s="1"/>
  <c r="Q167" i="8" s="1"/>
  <c r="F209" i="8"/>
  <c r="J209" i="8" s="1"/>
  <c r="Q209" i="8" s="1"/>
  <c r="F147" i="8"/>
  <c r="J147" i="8" s="1"/>
  <c r="Q147" i="8" s="1"/>
  <c r="F203" i="8"/>
  <c r="J203" i="8" s="1"/>
  <c r="Q203" i="8" s="1"/>
  <c r="P223" i="1"/>
  <c r="F223" i="8"/>
  <c r="J223" i="8" s="1"/>
  <c r="Q223" i="8" s="1"/>
  <c r="F154" i="8"/>
  <c r="J154" i="8" s="1"/>
  <c r="Q154" i="8" s="1"/>
  <c r="F253" i="8"/>
  <c r="J253" i="8" s="1"/>
  <c r="Q253" i="8" s="1"/>
  <c r="F221" i="8"/>
  <c r="J221" i="8" s="1"/>
  <c r="Q221" i="8" s="1"/>
  <c r="F217" i="8"/>
  <c r="J217" i="8" s="1"/>
  <c r="Q217" i="8" s="1"/>
  <c r="F201" i="8"/>
  <c r="J201" i="8" s="1"/>
  <c r="Q201" i="8" s="1"/>
  <c r="F200" i="8"/>
  <c r="J200" i="8" s="1"/>
  <c r="Q200" i="8" s="1"/>
  <c r="F210" i="8"/>
  <c r="J210" i="8" s="1"/>
  <c r="Q210" i="8" s="1"/>
  <c r="F235" i="8"/>
  <c r="J235" i="8" s="1"/>
  <c r="Q235" i="8" s="1"/>
  <c r="F150" i="8"/>
  <c r="J150" i="8" s="1"/>
  <c r="Q150" i="8" s="1"/>
  <c r="F252" i="8"/>
  <c r="J252" i="8" s="1"/>
  <c r="Q252" i="8" s="1"/>
  <c r="F240" i="8"/>
  <c r="J240" i="8" s="1"/>
  <c r="Q240" i="8" s="1"/>
  <c r="F207" i="8"/>
  <c r="J207" i="8" s="1"/>
  <c r="Q207" i="8" s="1"/>
  <c r="F239" i="8"/>
  <c r="J239" i="8" s="1"/>
  <c r="Q239" i="8" s="1"/>
  <c r="F248" i="8"/>
  <c r="J248" i="8" s="1"/>
  <c r="Q248" i="8" s="1"/>
  <c r="F211" i="8"/>
  <c r="J211" i="8" s="1"/>
  <c r="Q211" i="8" s="1"/>
  <c r="F243" i="8"/>
  <c r="J243" i="8" s="1"/>
  <c r="Q243" i="8" s="1"/>
  <c r="F232" i="8"/>
  <c r="J232" i="8" s="1"/>
  <c r="Q232" i="8" s="1"/>
  <c r="F144" i="8"/>
  <c r="J144" i="8" s="1"/>
  <c r="Q144" i="8" s="1"/>
  <c r="F230" i="8"/>
  <c r="J230" i="8" s="1"/>
  <c r="Q230" i="8" s="1"/>
  <c r="F208" i="8"/>
  <c r="J208" i="8" s="1"/>
  <c r="Q208" i="8" s="1"/>
  <c r="F179" i="8"/>
  <c r="J179" i="8" s="1"/>
  <c r="Q179" i="8" s="1"/>
  <c r="F145" i="8"/>
  <c r="J145" i="8" s="1"/>
  <c r="Q145" i="8" s="1"/>
  <c r="F213" i="8"/>
  <c r="J213" i="8" s="1"/>
  <c r="Q213" i="8" s="1"/>
  <c r="F173" i="8"/>
  <c r="J173" i="8" s="1"/>
  <c r="Q173" i="8" s="1"/>
  <c r="F172" i="8"/>
  <c r="J172" i="8" s="1"/>
  <c r="Q172" i="8" s="1"/>
  <c r="F222" i="8"/>
  <c r="J222" i="8" s="1"/>
  <c r="Q222" i="8" s="1"/>
  <c r="P262" i="1"/>
  <c r="F262" i="8"/>
  <c r="J262" i="8" s="1"/>
  <c r="Q262" i="8" s="1"/>
  <c r="F254" i="8"/>
  <c r="J254" i="8" s="1"/>
  <c r="Q254" i="8" s="1"/>
  <c r="F181" i="8"/>
  <c r="J181" i="8" s="1"/>
  <c r="Q181" i="8" s="1"/>
  <c r="F166" i="8"/>
  <c r="J166" i="8" s="1"/>
  <c r="Q166" i="8" s="1"/>
  <c r="P177" i="1"/>
  <c r="F177" i="8"/>
  <c r="J177" i="8" s="1"/>
  <c r="Q177" i="8" s="1"/>
  <c r="F204" i="8"/>
  <c r="J204" i="8" s="1"/>
  <c r="Q204" i="8" s="1"/>
  <c r="F202" i="8"/>
  <c r="J202" i="8" s="1"/>
  <c r="Q202" i="8" s="1"/>
  <c r="F237" i="8"/>
  <c r="J237" i="8" s="1"/>
  <c r="Q237" i="8" s="1"/>
  <c r="F257" i="8"/>
  <c r="J257" i="8" s="1"/>
  <c r="Q257" i="8" s="1"/>
  <c r="F218" i="8"/>
  <c r="J218" i="8" s="1"/>
  <c r="Q218" i="8" s="1"/>
  <c r="P258" i="1"/>
  <c r="F258" i="8"/>
  <c r="J258" i="8" s="1"/>
  <c r="Q258" i="8" s="1"/>
  <c r="P250" i="1"/>
  <c r="F250" i="8"/>
  <c r="J250" i="8" s="1"/>
  <c r="Q250" i="8" s="1"/>
  <c r="P140" i="1"/>
  <c r="P141" i="1"/>
  <c r="J261" i="8"/>
  <c r="Q261" i="8" s="1"/>
  <c r="J215" i="8"/>
  <c r="Q215" i="8" s="1"/>
  <c r="P264" i="1"/>
  <c r="P251" i="1"/>
  <c r="P224" i="1"/>
  <c r="P153" i="1"/>
  <c r="P175" i="1"/>
  <c r="P155" i="1"/>
  <c r="P176" i="1"/>
  <c r="P185" i="1"/>
  <c r="P146" i="1"/>
  <c r="P215" i="1"/>
  <c r="P245" i="1"/>
  <c r="P249" i="1"/>
  <c r="P211" i="1"/>
  <c r="P213" i="1"/>
  <c r="P183" i="1"/>
  <c r="P254" i="1"/>
  <c r="P221" i="1"/>
  <c r="P167" i="1"/>
  <c r="P252" i="1"/>
  <c r="P165" i="1"/>
  <c r="P230" i="1"/>
  <c r="P209" i="1"/>
  <c r="P182" i="1"/>
  <c r="P171" i="1"/>
  <c r="P149" i="1"/>
  <c r="P240" i="1"/>
  <c r="P147" i="1"/>
  <c r="P190" i="1"/>
  <c r="P243" i="1"/>
  <c r="P179" i="1"/>
  <c r="P219" i="1"/>
  <c r="P169" i="1"/>
  <c r="P161" i="1"/>
  <c r="P193" i="1"/>
  <c r="P195" i="1"/>
  <c r="P189" i="1"/>
  <c r="P187" i="1"/>
  <c r="P188" i="1"/>
  <c r="P159" i="1"/>
  <c r="P208" i="1"/>
  <c r="P222" i="1"/>
  <c r="P263" i="1"/>
  <c r="P174" i="1"/>
  <c r="P237" i="1"/>
  <c r="P218" i="1"/>
  <c r="P255" i="1"/>
  <c r="P229" i="1"/>
  <c r="P148" i="1"/>
  <c r="P203" i="1"/>
  <c r="P205" i="1"/>
  <c r="P198" i="1"/>
  <c r="P156" i="1"/>
  <c r="P162" i="1"/>
  <c r="P191" i="1"/>
  <c r="P206" i="1"/>
  <c r="P225" i="1"/>
  <c r="P233" i="1"/>
  <c r="P241" i="1"/>
  <c r="P259" i="1"/>
  <c r="P212" i="1"/>
  <c r="P260" i="1"/>
  <c r="P196" i="1"/>
  <c r="P210" i="1"/>
  <c r="P235" i="1"/>
  <c r="P150" i="1"/>
  <c r="D6" i="8"/>
  <c r="S6" i="1"/>
  <c r="L79" i="1"/>
  <c r="P79" i="1"/>
  <c r="L6" i="1"/>
  <c r="P6" i="1"/>
  <c r="L15" i="1"/>
  <c r="P26" i="1"/>
  <c r="S26" i="1" s="1"/>
  <c r="L7" i="1"/>
  <c r="L66" i="1"/>
  <c r="P172" i="1"/>
  <c r="L76" i="1"/>
  <c r="P10" i="1"/>
  <c r="S10" i="1" s="1"/>
  <c r="L67" i="1"/>
  <c r="P238" i="1"/>
  <c r="L81" i="1"/>
  <c r="L93" i="1"/>
  <c r="P220" i="1"/>
  <c r="P48" i="1"/>
  <c r="S48" i="1" s="1"/>
  <c r="P50" i="1"/>
  <c r="S50" i="1" s="1"/>
  <c r="P103" i="1"/>
  <c r="S103" i="1" s="1"/>
  <c r="P8" i="1"/>
  <c r="S8" i="1" s="1"/>
  <c r="P217" i="1"/>
  <c r="L117" i="1"/>
  <c r="L44" i="1"/>
  <c r="P207" i="1"/>
  <c r="P53" i="1"/>
  <c r="S53" i="1" s="1"/>
  <c r="L71" i="1"/>
  <c r="P144" i="1"/>
  <c r="P204" i="1"/>
  <c r="P173" i="1"/>
  <c r="P253" i="1"/>
  <c r="P157" i="1"/>
  <c r="L130" i="1"/>
  <c r="L27" i="1"/>
  <c r="P77" i="1"/>
  <c r="S77" i="1" s="1"/>
  <c r="P78" i="1"/>
  <c r="S78" i="1" s="1"/>
  <c r="P164" i="1"/>
  <c r="P138" i="1"/>
  <c r="P108" i="1"/>
  <c r="S108" i="1" s="1"/>
  <c r="L13" i="1"/>
  <c r="P181" i="1"/>
  <c r="P25" i="1"/>
  <c r="S25" i="1" s="1"/>
  <c r="L20" i="1"/>
  <c r="P104" i="1"/>
  <c r="S104" i="1" s="1"/>
  <c r="P202" i="1"/>
  <c r="P246" i="1"/>
  <c r="P151" i="1"/>
  <c r="P119" i="1"/>
  <c r="S119" i="1" s="1"/>
  <c r="P242" i="1"/>
  <c r="P41" i="1"/>
  <c r="S41" i="1" s="1"/>
  <c r="P43" i="1"/>
  <c r="S43" i="1" s="1"/>
  <c r="L74" i="1"/>
  <c r="L110" i="1"/>
  <c r="P132" i="1"/>
  <c r="S132" i="1" s="1"/>
  <c r="L29" i="1"/>
  <c r="L131" i="1"/>
  <c r="P197" i="1"/>
  <c r="P154" i="1"/>
  <c r="L137" i="1"/>
  <c r="P7" i="1"/>
  <c r="S7" i="1" s="1"/>
  <c r="L16" i="1"/>
  <c r="P201" i="1"/>
  <c r="P113" i="1"/>
  <c r="S113" i="1" s="1"/>
  <c r="P247" i="1"/>
  <c r="P239" i="1"/>
  <c r="P143" i="1"/>
  <c r="P166" i="1"/>
  <c r="P194" i="1"/>
  <c r="P178" i="1"/>
  <c r="P128" i="1"/>
  <c r="S128" i="1" s="1"/>
  <c r="P160" i="1"/>
  <c r="L98" i="1"/>
  <c r="L46" i="1"/>
  <c r="L133" i="1"/>
  <c r="P28" i="1"/>
  <c r="S28" i="1" s="1"/>
  <c r="P200" i="1"/>
  <c r="P116" i="1"/>
  <c r="S116" i="1" s="1"/>
  <c r="P231" i="1"/>
  <c r="P244" i="1"/>
  <c r="P248" i="1"/>
  <c r="P184" i="1"/>
  <c r="P87" i="1"/>
  <c r="S87" i="1" s="1"/>
  <c r="P64" i="1"/>
  <c r="S64" i="1" s="1"/>
  <c r="P51" i="1"/>
  <c r="S51" i="1" s="1"/>
  <c r="P232" i="1"/>
  <c r="P123" i="1"/>
  <c r="S123" i="1" s="1"/>
  <c r="P186" i="1"/>
  <c r="P65" i="1"/>
  <c r="S65" i="1" s="1"/>
  <c r="P216" i="1"/>
  <c r="S79" i="1"/>
  <c r="P58" i="1"/>
  <c r="S58" i="1" s="1"/>
  <c r="P236" i="1"/>
  <c r="L107" i="1"/>
  <c r="P257" i="1"/>
  <c r="P23" i="1"/>
  <c r="S23" i="1" s="1"/>
  <c r="L121" i="1"/>
  <c r="P39" i="1"/>
  <c r="S39" i="1" s="1"/>
  <c r="P80" i="1"/>
  <c r="S80" i="1" s="1"/>
  <c r="L84" i="1"/>
  <c r="P114" i="1"/>
  <c r="S114" i="1" s="1"/>
  <c r="L129" i="1"/>
  <c r="P227" i="1"/>
  <c r="P85" i="1"/>
  <c r="S85" i="1" s="1"/>
  <c r="P234" i="1"/>
  <c r="P47" i="1"/>
  <c r="S47" i="1" s="1"/>
  <c r="P145" i="1"/>
  <c r="L97" i="1"/>
  <c r="P105" i="1"/>
  <c r="S105" i="1" s="1"/>
  <c r="P168" i="1"/>
  <c r="L35" i="1"/>
  <c r="L127" i="1"/>
  <c r="L135" i="1"/>
  <c r="P256" i="1"/>
  <c r="F26" i="8"/>
  <c r="J26" i="8" s="1"/>
  <c r="Q26" i="8" s="1"/>
  <c r="F79" i="8"/>
  <c r="J79" i="8" s="1"/>
  <c r="Q79" i="8" s="1"/>
  <c r="F29" i="8"/>
  <c r="F116" i="8"/>
  <c r="J116" i="8" s="1"/>
  <c r="Q116" i="8" s="1"/>
  <c r="F101" i="8"/>
  <c r="J101" i="8" s="1"/>
  <c r="Q101" i="8" s="1"/>
  <c r="F128" i="8"/>
  <c r="J128" i="8" s="1"/>
  <c r="Q128" i="8" s="1"/>
  <c r="F38" i="8"/>
  <c r="J38" i="8" s="1"/>
  <c r="Q38" i="8" s="1"/>
  <c r="F89" i="8"/>
  <c r="J89" i="8" s="1"/>
  <c r="Q89" i="8" s="1"/>
  <c r="F12" i="8"/>
  <c r="J12" i="8" s="1"/>
  <c r="Q12" i="8" s="1"/>
  <c r="F94" i="8"/>
  <c r="J94" i="8" s="1"/>
  <c r="Q94" i="8" s="1"/>
  <c r="F34" i="8"/>
  <c r="J34" i="8" s="1"/>
  <c r="Q34" i="8" s="1"/>
  <c r="F132" i="8"/>
  <c r="J132" i="8" s="1"/>
  <c r="Q132" i="8" s="1"/>
  <c r="F25" i="8"/>
  <c r="J25" i="8" s="1"/>
  <c r="Q25" i="8" s="1"/>
  <c r="F6" i="8"/>
  <c r="J6" i="8" s="1"/>
  <c r="Q6" i="8" s="1"/>
  <c r="F124" i="8"/>
  <c r="J124" i="8" s="1"/>
  <c r="Q124" i="8" s="1"/>
  <c r="F81" i="8"/>
  <c r="J81" i="8" s="1"/>
  <c r="Q81" i="8" s="1"/>
  <c r="F59" i="8"/>
  <c r="J59" i="8" s="1"/>
  <c r="Q59" i="8" s="1"/>
  <c r="F74" i="8"/>
  <c r="J74" i="8" s="1"/>
  <c r="Q74" i="8" s="1"/>
  <c r="F60" i="8"/>
  <c r="J60" i="8" s="1"/>
  <c r="Q60" i="8" s="1"/>
  <c r="F131" i="8"/>
  <c r="J131" i="8" s="1"/>
  <c r="Q131" i="8" s="1"/>
  <c r="F84" i="8"/>
  <c r="J84" i="8" s="1"/>
  <c r="Q84" i="8" s="1"/>
  <c r="F71" i="8"/>
  <c r="J71" i="8" s="1"/>
  <c r="Q71" i="8" s="1"/>
  <c r="F129" i="8"/>
  <c r="J129" i="8" s="1"/>
  <c r="Q129" i="8" s="1"/>
  <c r="F133" i="8"/>
  <c r="J133" i="8" s="1"/>
  <c r="Q133" i="8" s="1"/>
  <c r="F14" i="8"/>
  <c r="J14" i="8" s="1"/>
  <c r="Q14" i="8" s="1"/>
  <c r="F20" i="8"/>
  <c r="J20" i="8" s="1"/>
  <c r="Q20" i="8" s="1"/>
  <c r="F73" i="8"/>
  <c r="J73" i="8" s="1"/>
  <c r="Q73" i="8" s="1"/>
  <c r="F44" i="8"/>
  <c r="J44" i="8" s="1"/>
  <c r="Q44" i="8" s="1"/>
  <c r="F118" i="8"/>
  <c r="J118" i="8" s="1"/>
  <c r="Q118" i="8" s="1"/>
  <c r="F114" i="8"/>
  <c r="J114" i="8" s="1"/>
  <c r="Q114" i="8" s="1"/>
  <c r="F104" i="8"/>
  <c r="J104" i="8" s="1"/>
  <c r="Q104" i="8" s="1"/>
  <c r="F67" i="8"/>
  <c r="J67" i="8" s="1"/>
  <c r="Q67" i="8" s="1"/>
  <c r="F96" i="8"/>
  <c r="J96" i="8" s="1"/>
  <c r="Q96" i="8" s="1"/>
  <c r="F37" i="8"/>
  <c r="J37" i="8" s="1"/>
  <c r="Q37" i="8" s="1"/>
  <c r="F42" i="8"/>
  <c r="J42" i="8" s="1"/>
  <c r="Q42" i="8" s="1"/>
  <c r="F8" i="8"/>
  <c r="J8" i="8" s="1"/>
  <c r="Q8" i="8" s="1"/>
  <c r="F92" i="8"/>
  <c r="J92" i="8" s="1"/>
  <c r="Q92" i="8" s="1"/>
  <c r="F95" i="8"/>
  <c r="J95" i="8" s="1"/>
  <c r="Q95" i="8" s="1"/>
  <c r="F98" i="8"/>
  <c r="J98" i="8" s="1"/>
  <c r="Q98" i="8" s="1"/>
  <c r="F69" i="8"/>
  <c r="J69" i="8" s="1"/>
  <c r="Q69" i="8" s="1"/>
  <c r="F127" i="8"/>
  <c r="J127" i="8" s="1"/>
  <c r="Q127" i="8" s="1"/>
  <c r="F27" i="8"/>
  <c r="J27" i="8" s="1"/>
  <c r="Q27" i="8" s="1"/>
  <c r="F17" i="8"/>
  <c r="J17" i="8" s="1"/>
  <c r="Q17" i="8" s="1"/>
  <c r="F47" i="8"/>
  <c r="J47" i="8" s="1"/>
  <c r="Q47" i="8" s="1"/>
  <c r="F93" i="8"/>
  <c r="J93" i="8" s="1"/>
  <c r="Q93" i="8" s="1"/>
  <c r="F80" i="8"/>
  <c r="J80" i="8" s="1"/>
  <c r="Q80" i="8" s="1"/>
  <c r="J264" i="8"/>
  <c r="Q264" i="8" s="1"/>
  <c r="F134" i="8"/>
  <c r="J134" i="8" s="1"/>
  <c r="Q134" i="8" s="1"/>
  <c r="F43" i="8"/>
  <c r="J43" i="8" s="1"/>
  <c r="Q43" i="8" s="1"/>
  <c r="F119" i="8"/>
  <c r="J119" i="8" s="1"/>
  <c r="Q119" i="8" s="1"/>
  <c r="F55" i="8"/>
  <c r="J55" i="8" s="1"/>
  <c r="Q55" i="8" s="1"/>
  <c r="F72" i="8"/>
  <c r="J72" i="8" s="1"/>
  <c r="Q72" i="8" s="1"/>
  <c r="F70" i="8"/>
  <c r="J70" i="8" s="1"/>
  <c r="Q70" i="8" s="1"/>
  <c r="F24" i="8"/>
  <c r="J24" i="8" s="1"/>
  <c r="Q24" i="8" s="1"/>
  <c r="F136" i="8"/>
  <c r="J136" i="8" s="1"/>
  <c r="Q136" i="8" s="1"/>
  <c r="F68" i="8"/>
  <c r="J68" i="8" s="1"/>
  <c r="Q68" i="8" s="1"/>
  <c r="F10" i="8"/>
  <c r="J10" i="8" s="1"/>
  <c r="Q10" i="8" s="1"/>
  <c r="F9" i="8"/>
  <c r="J9" i="8" s="1"/>
  <c r="Q9" i="8" s="1"/>
  <c r="F112" i="8"/>
  <c r="J112" i="8" s="1"/>
  <c r="Q112" i="8" s="1"/>
  <c r="F50" i="8"/>
  <c r="J50" i="8" s="1"/>
  <c r="Q50" i="8" s="1"/>
  <c r="F39" i="8"/>
  <c r="J39" i="8" s="1"/>
  <c r="Q39" i="8" s="1"/>
  <c r="F15" i="8"/>
  <c r="J15" i="8" s="1"/>
  <c r="Q15" i="8" s="1"/>
  <c r="F66" i="8"/>
  <c r="J66" i="8" s="1"/>
  <c r="Q66" i="8" s="1"/>
  <c r="F105" i="8"/>
  <c r="J105" i="8" s="1"/>
  <c r="Q105" i="8" s="1"/>
  <c r="F123" i="8"/>
  <c r="J123" i="8" s="1"/>
  <c r="Q123" i="8" s="1"/>
  <c r="F18" i="8"/>
  <c r="J18" i="8" s="1"/>
  <c r="Q18" i="8" s="1"/>
  <c r="F87" i="8"/>
  <c r="J87" i="8" s="1"/>
  <c r="Q87" i="8" s="1"/>
  <c r="F130" i="8"/>
  <c r="J130" i="8" s="1"/>
  <c r="Q130" i="8" s="1"/>
  <c r="F113" i="8"/>
  <c r="J113" i="8" s="1"/>
  <c r="Q113" i="8" s="1"/>
  <c r="F100" i="8"/>
  <c r="J100" i="8" s="1"/>
  <c r="Q100" i="8" s="1"/>
  <c r="F52" i="8"/>
  <c r="J52" i="8" s="1"/>
  <c r="Q52" i="8" s="1"/>
  <c r="F99" i="8"/>
  <c r="J99" i="8" s="1"/>
  <c r="Q99" i="8" s="1"/>
  <c r="F22" i="8"/>
  <c r="J22" i="8" s="1"/>
  <c r="Q22" i="8" s="1"/>
  <c r="F88" i="8"/>
  <c r="J88" i="8" s="1"/>
  <c r="Q88" i="8" s="1"/>
  <c r="F76" i="8"/>
  <c r="J76" i="8" s="1"/>
  <c r="Q76" i="8" s="1"/>
  <c r="F19" i="8"/>
  <c r="J19" i="8" s="1"/>
  <c r="Q19" i="8" s="1"/>
  <c r="F103" i="8"/>
  <c r="J103" i="8" s="1"/>
  <c r="Q103" i="8" s="1"/>
  <c r="F57" i="8"/>
  <c r="J57" i="8" s="1"/>
  <c r="Q57" i="8" s="1"/>
  <c r="F63" i="8"/>
  <c r="J63" i="8" s="1"/>
  <c r="Q63" i="8" s="1"/>
  <c r="F16" i="8"/>
  <c r="J16" i="8" s="1"/>
  <c r="Q16" i="8" s="1"/>
  <c r="F86" i="8"/>
  <c r="J86" i="8" s="1"/>
  <c r="Q86" i="8" s="1"/>
  <c r="F46" i="8"/>
  <c r="J46" i="8" s="1"/>
  <c r="Q46" i="8" s="1"/>
  <c r="F35" i="8"/>
  <c r="J35" i="8" s="1"/>
  <c r="Q35" i="8" s="1"/>
  <c r="F75" i="8"/>
  <c r="J75" i="8" s="1"/>
  <c r="Q75" i="8" s="1"/>
  <c r="F32" i="8"/>
  <c r="F7" i="8"/>
  <c r="J7" i="8" s="1"/>
  <c r="Q7" i="8" s="1"/>
  <c r="F30" i="8"/>
  <c r="J30" i="8" s="1"/>
  <c r="Q30" i="8" s="1"/>
  <c r="F21" i="8"/>
  <c r="J21" i="8" s="1"/>
  <c r="Q21" i="8" s="1"/>
  <c r="F115" i="8"/>
  <c r="J115" i="8" s="1"/>
  <c r="Q115" i="8" s="1"/>
  <c r="F121" i="8"/>
  <c r="J121" i="8" s="1"/>
  <c r="Q121" i="8" s="1"/>
  <c r="F41" i="8"/>
  <c r="J41" i="8" s="1"/>
  <c r="Q41" i="8" s="1"/>
  <c r="F54" i="8"/>
  <c r="J54" i="8" s="1"/>
  <c r="Q54" i="8" s="1"/>
  <c r="F137" i="8"/>
  <c r="J137" i="8" s="1"/>
  <c r="Q137" i="8" s="1"/>
  <c r="F138" i="8"/>
  <c r="F125" i="8"/>
  <c r="J125" i="8" s="1"/>
  <c r="Q125" i="8" s="1"/>
  <c r="F51" i="8"/>
  <c r="J51" i="8" s="1"/>
  <c r="Q51" i="8" s="1"/>
  <c r="F28" i="8"/>
  <c r="J28" i="8" s="1"/>
  <c r="Q28" i="8" s="1"/>
  <c r="F11" i="8"/>
  <c r="J11" i="8" s="1"/>
  <c r="Q11" i="8" s="1"/>
  <c r="F82" i="8"/>
  <c r="J82" i="8" s="1"/>
  <c r="Q82" i="8" s="1"/>
  <c r="F117" i="8"/>
  <c r="J117" i="8" s="1"/>
  <c r="Q117" i="8" s="1"/>
  <c r="F65" i="8"/>
  <c r="J65" i="8" s="1"/>
  <c r="Q65" i="8" s="1"/>
  <c r="F107" i="8"/>
  <c r="J107" i="8" s="1"/>
  <c r="Q107" i="8" s="1"/>
  <c r="F97" i="8"/>
  <c r="J97" i="8" s="1"/>
  <c r="Q97" i="8" s="1"/>
  <c r="F108" i="8"/>
  <c r="J108" i="8" s="1"/>
  <c r="Q108" i="8" s="1"/>
  <c r="F23" i="8"/>
  <c r="J23" i="8" s="1"/>
  <c r="Q23" i="8" s="1"/>
  <c r="F53" i="8"/>
  <c r="J53" i="8" s="1"/>
  <c r="Q53" i="8" s="1"/>
  <c r="F120" i="8"/>
  <c r="J120" i="8" s="1"/>
  <c r="Q120" i="8" s="1"/>
  <c r="F36" i="8"/>
  <c r="J36" i="8" s="1"/>
  <c r="Q36" i="8" s="1"/>
  <c r="F122" i="8"/>
  <c r="J122" i="8" s="1"/>
  <c r="Q122" i="8" s="1"/>
  <c r="F102" i="8"/>
  <c r="J102" i="8" s="1"/>
  <c r="Q102" i="8" s="1"/>
  <c r="F91" i="8"/>
  <c r="J91" i="8" s="1"/>
  <c r="Q91" i="8" s="1"/>
  <c r="F62" i="8"/>
  <c r="J62" i="8" s="1"/>
  <c r="Q62" i="8" s="1"/>
  <c r="F58" i="8"/>
  <c r="J58" i="8" s="1"/>
  <c r="Q58" i="8" s="1"/>
  <c r="F90" i="8"/>
  <c r="J90" i="8" s="1"/>
  <c r="Q90" i="8" s="1"/>
  <c r="F56" i="8"/>
  <c r="J56" i="8" s="1"/>
  <c r="Q56" i="8" s="1"/>
  <c r="F78" i="8"/>
  <c r="J78" i="8" s="1"/>
  <c r="Q78" i="8" s="1"/>
  <c r="F49" i="8"/>
  <c r="J49" i="8" s="1"/>
  <c r="Q49" i="8" s="1"/>
  <c r="F85" i="8"/>
  <c r="J85" i="8" s="1"/>
  <c r="Q85" i="8" s="1"/>
  <c r="F83" i="8"/>
  <c r="J83" i="8" s="1"/>
  <c r="Q83" i="8" s="1"/>
  <c r="F109" i="8"/>
  <c r="J109" i="8" s="1"/>
  <c r="Q109" i="8" s="1"/>
  <c r="F126" i="8"/>
  <c r="J126" i="8" s="1"/>
  <c r="Q126" i="8" s="1"/>
  <c r="F110" i="8"/>
  <c r="J110" i="8" s="1"/>
  <c r="Q110" i="8" s="1"/>
  <c r="F45" i="8"/>
  <c r="J45" i="8" s="1"/>
  <c r="Q45" i="8" s="1"/>
  <c r="F111" i="8"/>
  <c r="J111" i="8" s="1"/>
  <c r="Q111" i="8" s="1"/>
  <c r="F64" i="8"/>
  <c r="J64" i="8" s="1"/>
  <c r="Q64" i="8" s="1"/>
  <c r="F77" i="8"/>
  <c r="J77" i="8" s="1"/>
  <c r="Q77" i="8" s="1"/>
  <c r="F13" i="8"/>
  <c r="J13" i="8" s="1"/>
  <c r="Q13" i="8" s="1"/>
  <c r="F40" i="8"/>
  <c r="J40" i="8" s="1"/>
  <c r="Q40" i="8" s="1"/>
  <c r="F48" i="8"/>
  <c r="J48" i="8" s="1"/>
  <c r="Q48" i="8" s="1"/>
  <c r="F135" i="8"/>
  <c r="J135" i="8" s="1"/>
  <c r="Q135" i="8" s="1"/>
  <c r="F139" i="8"/>
  <c r="J139" i="8" s="1"/>
  <c r="Q139" i="8" s="1"/>
  <c r="J61" i="8"/>
  <c r="Q61" i="8" s="1"/>
  <c r="F33" i="8"/>
  <c r="J33" i="8" s="1"/>
  <c r="Q33" i="8" s="1"/>
  <c r="D265" i="8" l="1"/>
  <c r="D267" i="8" s="1"/>
  <c r="L142" i="1"/>
  <c r="F142" i="8"/>
  <c r="F265" i="8" s="1"/>
  <c r="F267" i="8" s="1"/>
  <c r="Q5" i="8"/>
  <c r="J32" i="8"/>
  <c r="Q32" i="8" s="1"/>
  <c r="J29" i="8"/>
  <c r="Q29" i="8" s="1"/>
  <c r="AB142" i="7"/>
  <c r="AB265" i="7"/>
  <c r="Z142" i="7"/>
  <c r="S265" i="1"/>
  <c r="S267" i="1" s="1"/>
  <c r="P265" i="1"/>
  <c r="P267" i="1" s="1"/>
  <c r="J267" i="1"/>
  <c r="L267" i="1" s="1"/>
  <c r="L5" i="1"/>
  <c r="Z265" i="7"/>
  <c r="H267" i="1"/>
  <c r="Z267" i="7" l="1"/>
  <c r="J263" i="8"/>
  <c r="Q263" i="8" s="1"/>
  <c r="J142" i="8"/>
  <c r="Q142" i="8" s="1"/>
  <c r="Q265" i="8" l="1"/>
  <c r="J265" i="8"/>
  <c r="J138" i="8"/>
  <c r="H267" i="8"/>
  <c r="H270" i="8" l="1"/>
  <c r="H271" i="8"/>
  <c r="Q138" i="8"/>
  <c r="Q267" i="8" s="1"/>
  <c r="J267" i="8"/>
  <c r="H273" i="8"/>
  <c r="J273" i="8" s="1"/>
  <c r="H272" i="8"/>
  <c r="J272" i="8" s="1"/>
  <c r="J270" i="8"/>
  <c r="J271" i="8"/>
  <c r="J275" i="8" l="1"/>
  <c r="H27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Bennett</author>
  </authors>
  <commentList>
    <comment ref="AB5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This is another formula used to make sure there is no difference and if so highlight them (not sure why we have two of these type of formulas).</t>
        </r>
      </text>
    </comment>
  </commentList>
</comments>
</file>

<file path=xl/sharedStrings.xml><?xml version="1.0" encoding="utf-8"?>
<sst xmlns="http://schemas.openxmlformats.org/spreadsheetml/2006/main" count="3678" uniqueCount="605">
  <si>
    <t>Total</t>
  </si>
  <si>
    <t>Payroll</t>
  </si>
  <si>
    <t>IFR</t>
  </si>
  <si>
    <t>Assessment</t>
  </si>
  <si>
    <t>% of</t>
  </si>
  <si>
    <t>Percentage</t>
  </si>
  <si>
    <t>Amount</t>
  </si>
  <si>
    <t>A101</t>
  </si>
  <si>
    <t>A102</t>
  </si>
  <si>
    <t>A103</t>
  </si>
  <si>
    <t>Legislative Council</t>
  </si>
  <si>
    <t>A104</t>
  </si>
  <si>
    <t>Legislative Budget Board</t>
  </si>
  <si>
    <t>A105</t>
  </si>
  <si>
    <t>Legislative Reference Library</t>
  </si>
  <si>
    <t>A116</t>
  </si>
  <si>
    <t>Sunset Advisory Commission</t>
  </si>
  <si>
    <t>A201</t>
  </si>
  <si>
    <t>Supreme Court of Texas</t>
  </si>
  <si>
    <t>A203</t>
  </si>
  <si>
    <t>Law Examiners, Board of</t>
  </si>
  <si>
    <t>A211</t>
  </si>
  <si>
    <t>Court of Criminal Appeals</t>
  </si>
  <si>
    <t>A212</t>
  </si>
  <si>
    <t>Court Administration, Office of</t>
  </si>
  <si>
    <t>A213</t>
  </si>
  <si>
    <t>Prosecuting Attorney, State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</si>
  <si>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</si>
  <si>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</si>
  <si>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</si>
  <si>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</si>
  <si>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</si>
  <si>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</si>
  <si>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</si>
  <si>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</si>
  <si>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</si>
  <si>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</si>
  <si>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</si>
  <si>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</si>
  <si>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</si>
  <si>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</si>
  <si>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A241</t>
  </si>
  <si>
    <t>A242</t>
  </si>
  <si>
    <t>Judicial Conduct, State Commission on</t>
  </si>
  <si>
    <t>A243</t>
  </si>
  <si>
    <t>Law Library, State</t>
  </si>
  <si>
    <t>A301</t>
  </si>
  <si>
    <t>Governor's Office</t>
  </si>
  <si>
    <t>A302</t>
  </si>
  <si>
    <t>Attorney General, Office of the</t>
  </si>
  <si>
    <t>A303</t>
  </si>
  <si>
    <t>A304</t>
  </si>
  <si>
    <t>Comptroller of Public Accounts, State</t>
  </si>
  <si>
    <t>A305</t>
  </si>
  <si>
    <t>General Land Office</t>
  </si>
  <si>
    <t>A306</t>
  </si>
  <si>
    <t>Library and Archives Commission</t>
  </si>
  <si>
    <t>A307</t>
  </si>
  <si>
    <t>Secretary of State</t>
  </si>
  <si>
    <t>A308</t>
  </si>
  <si>
    <t>State Auditor's Office</t>
  </si>
  <si>
    <t>A312</t>
  </si>
  <si>
    <t>A313</t>
  </si>
  <si>
    <t>Information Resources, Dept. of</t>
  </si>
  <si>
    <t>A320</t>
  </si>
  <si>
    <t>A329</t>
  </si>
  <si>
    <t>Real Estate Commission</t>
  </si>
  <si>
    <t>A332</t>
  </si>
  <si>
    <t>Housing and Community Affairs, Dept. of</t>
  </si>
  <si>
    <t>A338</t>
  </si>
  <si>
    <t>Pension Review Board, State</t>
  </si>
  <si>
    <t>A347</t>
  </si>
  <si>
    <t>Public Finance Authority</t>
  </si>
  <si>
    <t>A352</t>
  </si>
  <si>
    <t>Bond Review Board</t>
  </si>
  <si>
    <t>A356</t>
  </si>
  <si>
    <t>Ethics Commission</t>
  </si>
  <si>
    <t>A359</t>
  </si>
  <si>
    <t>Office of Public Insurance Counsel</t>
  </si>
  <si>
    <t>A360</t>
  </si>
  <si>
    <t>State Office of Administrative Hearings</t>
  </si>
  <si>
    <t>A362</t>
  </si>
  <si>
    <t>A364</t>
  </si>
  <si>
    <t>Health Professions Council</t>
  </si>
  <si>
    <t>A401</t>
  </si>
  <si>
    <t>A403</t>
  </si>
  <si>
    <t>Veterans Commission</t>
  </si>
  <si>
    <t>A405</t>
  </si>
  <si>
    <t>Public Safety, Department of</t>
  </si>
  <si>
    <t>A407</t>
  </si>
  <si>
    <t>A409</t>
  </si>
  <si>
    <t>Jail Standards, Commission on</t>
  </si>
  <si>
    <t>A411</t>
  </si>
  <si>
    <t>Fire Protection, Commission on</t>
  </si>
  <si>
    <t>A450</t>
  </si>
  <si>
    <t>A451</t>
  </si>
  <si>
    <t>Banking, State Department of</t>
  </si>
  <si>
    <t>A452</t>
  </si>
  <si>
    <t>Licensing and Regulation, Dept. of</t>
  </si>
  <si>
    <t>A454</t>
  </si>
  <si>
    <t>Insurance, Department of</t>
  </si>
  <si>
    <t>A455</t>
  </si>
  <si>
    <t>A456</t>
  </si>
  <si>
    <t>Plumbing Examiners, State Board of</t>
  </si>
  <si>
    <t>A457</t>
  </si>
  <si>
    <t>Public Accountancy, State Board of</t>
  </si>
  <si>
    <t>A458</t>
  </si>
  <si>
    <t>Alcoholic Beverage Commission</t>
  </si>
  <si>
    <t>A459</t>
  </si>
  <si>
    <t>Architectural Examiners, Board of</t>
  </si>
  <si>
    <t>A460</t>
  </si>
  <si>
    <t>A466</t>
  </si>
  <si>
    <t>Consumer Credit Commissioner, Office of</t>
  </si>
  <si>
    <t>A469</t>
  </si>
  <si>
    <t>Credit Union Department</t>
  </si>
  <si>
    <t>A473</t>
  </si>
  <si>
    <t>Public Utility Commission of Texas</t>
  </si>
  <si>
    <t>A475</t>
  </si>
  <si>
    <t>Public Utility Counsel, Office of</t>
  </si>
  <si>
    <t>A476</t>
  </si>
  <si>
    <t>Racing Commission</t>
  </si>
  <si>
    <t>A477</t>
  </si>
  <si>
    <t>A479</t>
  </si>
  <si>
    <t>Office of Risk Management, State</t>
  </si>
  <si>
    <t>A503</t>
  </si>
  <si>
    <t>A504</t>
  </si>
  <si>
    <t>Board of Dental Examiners</t>
  </si>
  <si>
    <t>A507</t>
  </si>
  <si>
    <t>A508</t>
  </si>
  <si>
    <t>Chiropractic Examiners, Board of</t>
  </si>
  <si>
    <t>A513</t>
  </si>
  <si>
    <t>Funeral Service Commission</t>
  </si>
  <si>
    <t>A514</t>
  </si>
  <si>
    <t>Optometry Board</t>
  </si>
  <si>
    <t>A515</t>
  </si>
  <si>
    <t>Pharmacy, Board of</t>
  </si>
  <si>
    <t>A529</t>
  </si>
  <si>
    <t>Health &amp; Human Services Commission</t>
  </si>
  <si>
    <t>A530</t>
  </si>
  <si>
    <t>A533</t>
  </si>
  <si>
    <t>Physical &amp; Occup Therapy Examr, Exec Counc</t>
  </si>
  <si>
    <t>A551</t>
  </si>
  <si>
    <t>Agriculture, Department of</t>
  </si>
  <si>
    <t>A554</t>
  </si>
  <si>
    <t>Animal Health Commission</t>
  </si>
  <si>
    <t>A578</t>
  </si>
  <si>
    <t>Veterinary Medical Examiners</t>
  </si>
  <si>
    <t>A580</t>
  </si>
  <si>
    <t>Water Development Board</t>
  </si>
  <si>
    <t>A582</t>
  </si>
  <si>
    <t>A592</t>
  </si>
  <si>
    <t>A696</t>
  </si>
  <si>
    <t>Criminal Justice, Department of</t>
  </si>
  <si>
    <t>A701</t>
  </si>
  <si>
    <t>Education Agency, Texas</t>
  </si>
  <si>
    <t>A717</t>
  </si>
  <si>
    <t>Texas Southern University</t>
  </si>
  <si>
    <t>A719</t>
  </si>
  <si>
    <t>Texas State Technical College - System</t>
  </si>
  <si>
    <t>A730</t>
  </si>
  <si>
    <t>University of Houston</t>
  </si>
  <si>
    <t>A731</t>
  </si>
  <si>
    <t>Texas Woman's University</t>
  </si>
  <si>
    <t>A733</t>
  </si>
  <si>
    <t>Texas Tech University</t>
  </si>
  <si>
    <t>A734</t>
  </si>
  <si>
    <t>Lamar University - Beaumont</t>
  </si>
  <si>
    <t>A735</t>
  </si>
  <si>
    <t>Midwestern State University</t>
  </si>
  <si>
    <t>A737</t>
  </si>
  <si>
    <t>Angelo State University</t>
  </si>
  <si>
    <t>A739</t>
  </si>
  <si>
    <t>A752</t>
  </si>
  <si>
    <t>University of North Texas</t>
  </si>
  <si>
    <t>A753</t>
  </si>
  <si>
    <t>Sam Houston State University</t>
  </si>
  <si>
    <t>A754</t>
  </si>
  <si>
    <t>A756</t>
  </si>
  <si>
    <t>Sul Ross State University</t>
  </si>
  <si>
    <t>A758</t>
  </si>
  <si>
    <t>A759</t>
  </si>
  <si>
    <t>University of Houston - Clear Lake</t>
  </si>
  <si>
    <t>A763</t>
  </si>
  <si>
    <t>Univ. of North Texas Health Science Center</t>
  </si>
  <si>
    <t>A765</t>
  </si>
  <si>
    <t>A771</t>
  </si>
  <si>
    <t>A772</t>
  </si>
  <si>
    <t>Deaf, School for the</t>
  </si>
  <si>
    <t>A781</t>
  </si>
  <si>
    <t>Coordinating Board, Higher Education</t>
  </si>
  <si>
    <t>A783</t>
  </si>
  <si>
    <t>A784</t>
  </si>
  <si>
    <t>University of Houston - Downtown</t>
  </si>
  <si>
    <t>A787</t>
  </si>
  <si>
    <t>A788</t>
  </si>
  <si>
    <t>A789</t>
  </si>
  <si>
    <t>A802</t>
  </si>
  <si>
    <t>A808</t>
  </si>
  <si>
    <t>Historical Commission</t>
  </si>
  <si>
    <t>A809</t>
  </si>
  <si>
    <t>Preservation Board, State</t>
  </si>
  <si>
    <t>A813</t>
  </si>
  <si>
    <t>Arts, Commission on the</t>
  </si>
  <si>
    <t>A907</t>
  </si>
  <si>
    <t>C001</t>
  </si>
  <si>
    <t>Anderson</t>
  </si>
  <si>
    <t>C002</t>
  </si>
  <si>
    <t>Andrews</t>
  </si>
  <si>
    <t>C003</t>
  </si>
  <si>
    <t>Angelina</t>
  </si>
  <si>
    <t>C011</t>
  </si>
  <si>
    <t>Bastrop</t>
  </si>
  <si>
    <t>C012</t>
  </si>
  <si>
    <t>Baylor</t>
  </si>
  <si>
    <t>C014</t>
  </si>
  <si>
    <t>Bell</t>
  </si>
  <si>
    <t>C015</t>
  </si>
  <si>
    <t>Bexar</t>
  </si>
  <si>
    <t>C019</t>
  </si>
  <si>
    <t>Bowie</t>
  </si>
  <si>
    <t>C020</t>
  </si>
  <si>
    <t>Brazoria</t>
  </si>
  <si>
    <t>C021</t>
  </si>
  <si>
    <t>Brazos</t>
  </si>
  <si>
    <t>C025</t>
  </si>
  <si>
    <t>Brown</t>
  </si>
  <si>
    <t>C027</t>
  </si>
  <si>
    <t>Burnet</t>
  </si>
  <si>
    <t>C028</t>
  </si>
  <si>
    <t>Caldwell</t>
  </si>
  <si>
    <t>C031</t>
  </si>
  <si>
    <t>Cameron</t>
  </si>
  <si>
    <t>C034</t>
  </si>
  <si>
    <t>Cass</t>
  </si>
  <si>
    <t>C037</t>
  </si>
  <si>
    <t>Cherokee</t>
  </si>
  <si>
    <t>C038</t>
  </si>
  <si>
    <t>Childress</t>
  </si>
  <si>
    <t>C043</t>
  </si>
  <si>
    <t>Collin</t>
  </si>
  <si>
    <t>C047</t>
  </si>
  <si>
    <t>Comanche</t>
  </si>
  <si>
    <t>C049</t>
  </si>
  <si>
    <t>Cooke</t>
  </si>
  <si>
    <t>C050</t>
  </si>
  <si>
    <t>Coryell</t>
  </si>
  <si>
    <t>C057</t>
  </si>
  <si>
    <t>Dallas</t>
  </si>
  <si>
    <t>C058</t>
  </si>
  <si>
    <t>Dawson</t>
  </si>
  <si>
    <t>C059</t>
  </si>
  <si>
    <t>Deaf Smith</t>
  </si>
  <si>
    <t>C061</t>
  </si>
  <si>
    <t>Denton</t>
  </si>
  <si>
    <t>C067</t>
  </si>
  <si>
    <t>Eastland</t>
  </si>
  <si>
    <t>C068</t>
  </si>
  <si>
    <t>Ector</t>
  </si>
  <si>
    <t>C070</t>
  </si>
  <si>
    <t>Ellis</t>
  </si>
  <si>
    <t>C071</t>
  </si>
  <si>
    <t>El Paso</t>
  </si>
  <si>
    <t>C072</t>
  </si>
  <si>
    <t>Erath</t>
  </si>
  <si>
    <t>C073</t>
  </si>
  <si>
    <t>Falls</t>
  </si>
  <si>
    <t>C074</t>
  </si>
  <si>
    <t>Fannin</t>
  </si>
  <si>
    <t>C075</t>
  </si>
  <si>
    <t>Fayette</t>
  </si>
  <si>
    <t>C077</t>
  </si>
  <si>
    <t>Floyd</t>
  </si>
  <si>
    <t>C079</t>
  </si>
  <si>
    <t>Fort Bend</t>
  </si>
  <si>
    <t>C084</t>
  </si>
  <si>
    <t>Galveston</t>
  </si>
  <si>
    <t>C090</t>
  </si>
  <si>
    <t>Gray</t>
  </si>
  <si>
    <t>C091</t>
  </si>
  <si>
    <t>Grayson</t>
  </si>
  <si>
    <t>C092</t>
  </si>
  <si>
    <t>Gregg</t>
  </si>
  <si>
    <t>C094</t>
  </si>
  <si>
    <t>Guadalupe</t>
  </si>
  <si>
    <t>C095</t>
  </si>
  <si>
    <t>Hale</t>
  </si>
  <si>
    <t>C100</t>
  </si>
  <si>
    <t>Hardin</t>
  </si>
  <si>
    <t>C101</t>
  </si>
  <si>
    <t>Harris</t>
  </si>
  <si>
    <t>C102</t>
  </si>
  <si>
    <t>Harrison</t>
  </si>
  <si>
    <t>C104</t>
  </si>
  <si>
    <t>Haskell</t>
  </si>
  <si>
    <t>C107</t>
  </si>
  <si>
    <t>Henderson</t>
  </si>
  <si>
    <t>C108</t>
  </si>
  <si>
    <t>Hidalgo</t>
  </si>
  <si>
    <t>C109</t>
  </si>
  <si>
    <t>Hill</t>
  </si>
  <si>
    <t>C110</t>
  </si>
  <si>
    <t>Hockley</t>
  </si>
  <si>
    <t>C111</t>
  </si>
  <si>
    <t>Hood</t>
  </si>
  <si>
    <t>C112</t>
  </si>
  <si>
    <t>Hopkins</t>
  </si>
  <si>
    <t>C114</t>
  </si>
  <si>
    <t>Howard</t>
  </si>
  <si>
    <t>C116</t>
  </si>
  <si>
    <t>Hunt</t>
  </si>
  <si>
    <t>C117</t>
  </si>
  <si>
    <t>Hutchinson</t>
  </si>
  <si>
    <t>C121</t>
  </si>
  <si>
    <t>Jasper</t>
  </si>
  <si>
    <t>C123</t>
  </si>
  <si>
    <t>Jefferson</t>
  </si>
  <si>
    <t>C125</t>
  </si>
  <si>
    <t>Jim Wells</t>
  </si>
  <si>
    <t>C126</t>
  </si>
  <si>
    <t>Johnson</t>
  </si>
  <si>
    <t>C127</t>
  </si>
  <si>
    <t>Jones</t>
  </si>
  <si>
    <t>C129</t>
  </si>
  <si>
    <t>Kaufman</t>
  </si>
  <si>
    <t>C133</t>
  </si>
  <si>
    <t>Kerr</t>
  </si>
  <si>
    <t>C137</t>
  </si>
  <si>
    <t>Kleberg</t>
  </si>
  <si>
    <t>C139</t>
  </si>
  <si>
    <t>Lamar</t>
  </si>
  <si>
    <t>C140</t>
  </si>
  <si>
    <t>Lamb</t>
  </si>
  <si>
    <t>C143</t>
  </si>
  <si>
    <t>Lavaca</t>
  </si>
  <si>
    <t>C146</t>
  </si>
  <si>
    <t>Liberty</t>
  </si>
  <si>
    <t>C147</t>
  </si>
  <si>
    <t>Limestone</t>
  </si>
  <si>
    <t>C152</t>
  </si>
  <si>
    <t>Lubbock</t>
  </si>
  <si>
    <t>McCulloch</t>
  </si>
  <si>
    <t>McLennan</t>
  </si>
  <si>
    <t>C161</t>
  </si>
  <si>
    <t>Matagorda</t>
  </si>
  <si>
    <t>Maverick</t>
  </si>
  <si>
    <t>C165</t>
  </si>
  <si>
    <t>Midland</t>
  </si>
  <si>
    <t>C166</t>
  </si>
  <si>
    <t>Milam</t>
  </si>
  <si>
    <t>C169</t>
  </si>
  <si>
    <t>Montague</t>
  </si>
  <si>
    <t>C170</t>
  </si>
  <si>
    <t>Montgomery</t>
  </si>
  <si>
    <t>C171</t>
  </si>
  <si>
    <t>Moore</t>
  </si>
  <si>
    <t>C172</t>
  </si>
  <si>
    <t>Morris</t>
  </si>
  <si>
    <t>C174</t>
  </si>
  <si>
    <t>Nacogdoches</t>
  </si>
  <si>
    <t>C175</t>
  </si>
  <si>
    <t>Navarro</t>
  </si>
  <si>
    <t>C177</t>
  </si>
  <si>
    <t>Nolan</t>
  </si>
  <si>
    <t>C178</t>
  </si>
  <si>
    <t>Nueces</t>
  </si>
  <si>
    <t>C181</t>
  </si>
  <si>
    <t>Orange</t>
  </si>
  <si>
    <t>C182</t>
  </si>
  <si>
    <t>Palo Pinto</t>
  </si>
  <si>
    <t>C183</t>
  </si>
  <si>
    <t>Panola</t>
  </si>
  <si>
    <t>C184</t>
  </si>
  <si>
    <t>Parker</t>
  </si>
  <si>
    <t>C186</t>
  </si>
  <si>
    <t>Pecos</t>
  </si>
  <si>
    <t>C187</t>
  </si>
  <si>
    <t>Polk</t>
  </si>
  <si>
    <t>C188</t>
  </si>
  <si>
    <t>Potter</t>
  </si>
  <si>
    <t>C195</t>
  </si>
  <si>
    <t>Reeves</t>
  </si>
  <si>
    <t>C199</t>
  </si>
  <si>
    <t>Rockwall</t>
  </si>
  <si>
    <t>C201</t>
  </si>
  <si>
    <t>Rusk</t>
  </si>
  <si>
    <t>C205</t>
  </si>
  <si>
    <t>San Patricio</t>
  </si>
  <si>
    <t>C208</t>
  </si>
  <si>
    <t>Scurry</t>
  </si>
  <si>
    <t>C212</t>
  </si>
  <si>
    <t>Smith</t>
  </si>
  <si>
    <t>C214</t>
  </si>
  <si>
    <t>Starr</t>
  </si>
  <si>
    <t>C220</t>
  </si>
  <si>
    <t>Tarrant</t>
  </si>
  <si>
    <t>C221</t>
  </si>
  <si>
    <t>Taylor</t>
  </si>
  <si>
    <t>C223</t>
  </si>
  <si>
    <t>Terry</t>
  </si>
  <si>
    <t>C226</t>
  </si>
  <si>
    <t>Tom Green</t>
  </si>
  <si>
    <t>C227</t>
  </si>
  <si>
    <t>Travis</t>
  </si>
  <si>
    <t>C229</t>
  </si>
  <si>
    <t>Tyler</t>
  </si>
  <si>
    <t>C230</t>
  </si>
  <si>
    <t>Upshur</t>
  </si>
  <si>
    <t>C232</t>
  </si>
  <si>
    <t>Uvalde</t>
  </si>
  <si>
    <t>C233</t>
  </si>
  <si>
    <t>Val Verde</t>
  </si>
  <si>
    <t>C234</t>
  </si>
  <si>
    <t>Van Zandt</t>
  </si>
  <si>
    <t>C235</t>
  </si>
  <si>
    <t>Victoria</t>
  </si>
  <si>
    <t>C236</t>
  </si>
  <si>
    <t>Walker</t>
  </si>
  <si>
    <t>C240</t>
  </si>
  <si>
    <t>Webb</t>
  </si>
  <si>
    <t>C242</t>
  </si>
  <si>
    <t>Wheeler</t>
  </si>
  <si>
    <t>C243</t>
  </si>
  <si>
    <t>Wichita</t>
  </si>
  <si>
    <t>C244</t>
  </si>
  <si>
    <t>Wilbarger</t>
  </si>
  <si>
    <t>C246</t>
  </si>
  <si>
    <t>Williamson</t>
  </si>
  <si>
    <t>C248</t>
  </si>
  <si>
    <t>Winkler</t>
  </si>
  <si>
    <t>C250</t>
  </si>
  <si>
    <t>Wood</t>
  </si>
  <si>
    <t>C252</t>
  </si>
  <si>
    <t>Young</t>
  </si>
  <si>
    <t>weighted</t>
  </si>
  <si>
    <t>average</t>
  </si>
  <si>
    <t>raw</t>
  </si>
  <si>
    <t>adjusted</t>
  </si>
  <si>
    <t>IFR portion of</t>
  </si>
  <si>
    <t>With</t>
  </si>
  <si>
    <t xml:space="preserve">weighted </t>
  </si>
  <si>
    <t>FTE</t>
  </si>
  <si>
    <t>claims</t>
  </si>
  <si>
    <t>IFR avg.</t>
  </si>
  <si>
    <t>Limit</t>
  </si>
  <si>
    <t>Difference</t>
  </si>
  <si>
    <t>PAYOUT portion of</t>
  </si>
  <si>
    <t>avg.</t>
  </si>
  <si>
    <t>cap</t>
  </si>
  <si>
    <t>adjuster</t>
  </si>
  <si>
    <t>Costs</t>
  </si>
  <si>
    <t>(Payouts)</t>
  </si>
  <si>
    <t>Code</t>
  </si>
  <si>
    <t>Name</t>
  </si>
  <si>
    <t>Agency</t>
  </si>
  <si>
    <t>Comptroller's State Energy Conservation Office</t>
  </si>
  <si>
    <t>1</t>
  </si>
  <si>
    <t>2</t>
  </si>
  <si>
    <t>3</t>
  </si>
  <si>
    <t>4</t>
  </si>
  <si>
    <t>difference</t>
  </si>
  <si>
    <t>total</t>
  </si>
  <si>
    <t># Claims</t>
  </si>
  <si>
    <t>FTEs</t>
  </si>
  <si>
    <t>IFR MULTIPLIER:</t>
  </si>
  <si>
    <t>low</t>
  </si>
  <si>
    <t>less than</t>
  </si>
  <si>
    <t>moderate</t>
  </si>
  <si>
    <t>between low and high values</t>
  </si>
  <si>
    <t>high</t>
  </si>
  <si>
    <t>modifier</t>
  </si>
  <si>
    <t>modified</t>
  </si>
  <si>
    <t>FTE avg.</t>
  </si>
  <si>
    <t>Texas Comm. on Environmental Quality</t>
  </si>
  <si>
    <t>A769</t>
  </si>
  <si>
    <t>University of North Texas System Administration</t>
  </si>
  <si>
    <t>A481</t>
  </si>
  <si>
    <t>CSCDs</t>
  </si>
  <si>
    <t>A537</t>
  </si>
  <si>
    <t>Dept. of Family and Protective Services</t>
  </si>
  <si>
    <t>C159</t>
  </si>
  <si>
    <t>C160</t>
  </si>
  <si>
    <t>Dept. of State Health Services</t>
  </si>
  <si>
    <t>A448</t>
  </si>
  <si>
    <t>Office of Injured Employee Counsel</t>
  </si>
  <si>
    <t>Dept of Savings and Mortgage Lending</t>
  </si>
  <si>
    <t>Texas Medical Board</t>
  </si>
  <si>
    <t>over</t>
  </si>
  <si>
    <t>C052</t>
  </si>
  <si>
    <t>Crane</t>
  </si>
  <si>
    <t>Texas Facilities Commission</t>
  </si>
  <si>
    <t>Texas Lottery Commission</t>
  </si>
  <si>
    <t>Commission on State Emergency Communication</t>
  </si>
  <si>
    <t>Blind and Visually Impaired, School for the</t>
  </si>
  <si>
    <t>Lamar Institute of Technology</t>
  </si>
  <si>
    <t>Atascosa</t>
  </si>
  <si>
    <t>Kendall</t>
  </si>
  <si>
    <t>C007</t>
  </si>
  <si>
    <t>C130</t>
  </si>
  <si>
    <t>A542</t>
  </si>
  <si>
    <t>Previous FY Collected Shortage (Overage)</t>
  </si>
  <si>
    <t>Payroll *</t>
  </si>
  <si>
    <t>A608</t>
  </si>
  <si>
    <t>Department of Motor Vehicles</t>
  </si>
  <si>
    <t>C185</t>
  </si>
  <si>
    <t>Parmer</t>
  </si>
  <si>
    <t>Windham School District</t>
  </si>
  <si>
    <t>WSD</t>
  </si>
  <si>
    <t>Texas Senate</t>
  </si>
  <si>
    <t>Texas House of Representatives</t>
  </si>
  <si>
    <t>Court of Civil Appeals - First District</t>
  </si>
  <si>
    <t>Court of Civil Appeals - Second District</t>
  </si>
  <si>
    <t>Court of Civil Appeals - Third District</t>
  </si>
  <si>
    <t>Court of Civil Appeals - Fourth District</t>
  </si>
  <si>
    <t>Court of Civil Appeals - Fifth District</t>
  </si>
  <si>
    <t>Court of Civil Appeals - Sixth District</t>
  </si>
  <si>
    <t>Court of Civil Appeals - Seventh District</t>
  </si>
  <si>
    <t>Court of Civil Appeals - Eighth District</t>
  </si>
  <si>
    <t>Court of Civil Appeals - Ninth District</t>
  </si>
  <si>
    <t>Court of Civil Appeals - Tenth District</t>
  </si>
  <si>
    <t>Court of Civil Appeals - Eleventh District</t>
  </si>
  <si>
    <t>Court of Civil Appeals - Twelfth District</t>
  </si>
  <si>
    <t>Court of Civil Appeals - Thirteenth District</t>
  </si>
  <si>
    <t>Court of Civil Appeals - Fourteenth District</t>
  </si>
  <si>
    <t>District Courts (Comptroller's Jud. Section)</t>
  </si>
  <si>
    <t>Securities Board</t>
  </si>
  <si>
    <t>Texas Workforce Commission</t>
  </si>
  <si>
    <t>Railroad Commission</t>
  </si>
  <si>
    <t>Texas Board of Geoscientist</t>
  </si>
  <si>
    <t>Texas Board of Nursing</t>
  </si>
  <si>
    <t>Soil &amp; Water Conservation Board</t>
  </si>
  <si>
    <t>Texas Tech University Health Sciences Center</t>
  </si>
  <si>
    <t>Texas State University System Administration</t>
  </si>
  <si>
    <t>University of Houston - Victoria</t>
  </si>
  <si>
    <t>University of Houston System Administration</t>
  </si>
  <si>
    <t>Lamar State College - Orange</t>
  </si>
  <si>
    <t>Lamar State College - Port Arthur</t>
  </si>
  <si>
    <t>Parks and Wildlife Department</t>
  </si>
  <si>
    <t>=</t>
  </si>
  <si>
    <t>-</t>
  </si>
  <si>
    <t>Cancer Prevention and Research Institute</t>
  </si>
  <si>
    <t>A215</t>
  </si>
  <si>
    <t>Risk Management and Workers' Comp. Administration(incl.required funding for emp.benefits)</t>
  </si>
  <si>
    <t>A773</t>
  </si>
  <si>
    <t>University of North Texas Dallas</t>
  </si>
  <si>
    <t>A644</t>
  </si>
  <si>
    <t>Texas Juvenile Justice Department</t>
  </si>
  <si>
    <t>A326</t>
  </si>
  <si>
    <t>Texas Emergency Services Retirement System</t>
  </si>
  <si>
    <t>Law Enforcement Commission</t>
  </si>
  <si>
    <t>Texas State University</t>
  </si>
  <si>
    <t>Texas Military Department</t>
  </si>
  <si>
    <t>Invoiced</t>
  </si>
  <si>
    <t>Risk Management and Workers' Comp. Administration</t>
  </si>
  <si>
    <t>Texas Commission on Law Enforcement</t>
  </si>
  <si>
    <t>Texas Tech University Health Sciences Center at El Paso</t>
  </si>
  <si>
    <t>C194</t>
  </si>
  <si>
    <t>Red River</t>
  </si>
  <si>
    <t>C249</t>
  </si>
  <si>
    <t>Wise</t>
  </si>
  <si>
    <t>A774</t>
  </si>
  <si>
    <t>Previous</t>
  </si>
  <si>
    <t xml:space="preserve">Payment </t>
  </si>
  <si>
    <t>Initial</t>
  </si>
  <si>
    <t>Office of Capital and Forensic Writs</t>
  </si>
  <si>
    <t>Professional Engineers and Land Surveyors, Texas Board of</t>
  </si>
  <si>
    <t>A510</t>
  </si>
  <si>
    <t>Texas Behavioral Health Executive Council</t>
  </si>
  <si>
    <t>FY2021</t>
  </si>
  <si>
    <t>2021 Avg.</t>
  </si>
  <si>
    <t>Atascosa - Previously Karnes C128</t>
  </si>
  <si>
    <t>Parmer - Formerly Bailey</t>
  </si>
  <si>
    <t>Jasper - Formerly Shelby</t>
  </si>
  <si>
    <t>Liberty - Merged with Chambers</t>
  </si>
  <si>
    <t>Governor's Office &amp; Office of the Governor, Trustee Program</t>
  </si>
  <si>
    <t>FY2022</t>
  </si>
  <si>
    <t>2022 Avg.</t>
  </si>
  <si>
    <t>A706</t>
  </si>
  <si>
    <t>Texas Permanent School Fund Corporation</t>
  </si>
  <si>
    <t>A909</t>
  </si>
  <si>
    <t>A930</t>
  </si>
  <si>
    <t>Comptroller - Texas Broadband Development Office</t>
  </si>
  <si>
    <t>Texas Treasury Safekeeping Trust Company</t>
  </si>
  <si>
    <t>C036</t>
  </si>
  <si>
    <t>Chambers</t>
  </si>
  <si>
    <t>License</t>
  </si>
  <si>
    <t>Paid</t>
  </si>
  <si>
    <t>Fees</t>
  </si>
  <si>
    <t>Total Previous</t>
  </si>
  <si>
    <t xml:space="preserve">Additional </t>
  </si>
  <si>
    <t xml:space="preserve">License's </t>
  </si>
  <si>
    <t>Requested</t>
  </si>
  <si>
    <t>Fee</t>
  </si>
  <si>
    <t>Subtotal</t>
  </si>
  <si>
    <t>Invoice</t>
  </si>
  <si>
    <t>Amount Due</t>
  </si>
  <si>
    <t>Jasper - Merged with Shelby</t>
  </si>
  <si>
    <t>FY 2025</t>
  </si>
  <si>
    <t>FY2023</t>
  </si>
  <si>
    <t>2023 Avg.</t>
  </si>
  <si>
    <t>A235</t>
  </si>
  <si>
    <t>Court of Civil Appeals - Fifteenth District</t>
  </si>
  <si>
    <t>Tyler - Merged with Jasper</t>
  </si>
  <si>
    <t>C155</t>
  </si>
  <si>
    <t xml:space="preserve">McLennan </t>
  </si>
  <si>
    <t>Projected Current FY (2025) Claim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</si>
</sst>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* #,##0.0000_);_(* \(#,##0.0000\);_(* &quot;-&quot;??_);_(@_)"/>
    <numFmt numFmtId="167" formatCode="#,##0.00;[Red]#,##0.00"/>
    <numFmt numFmtId="168" formatCode="#,##0.000;[Red]#,##0.000"/>
    <numFmt numFmtId="169" formatCode="&quot;$&quot;#,##0.00"/>
    <numFmt numFmtId="170" formatCode="0.00_);[Red]\(0.00\)"/>
    <numFmt numFmtId="171" formatCode="0.00000000000000%"/>
    <numFmt numFmtId="172" formatCode="&quot;$&quot;#,##0.000000000000"/>
    <numFmt numFmtId="173" formatCode="#,##0.0_);\(#,##0.0\)"/>
    <numFmt numFmtId="174" formatCode="0.0"/>
  </numFmts>
  <fonts count="37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0"/>
      <name val="MS Sans Serif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7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3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5" fillId="0" borderId="0"/>
    <xf numFmtId="0" fontId="9" fillId="0" borderId="0"/>
    <xf numFmtId="0" fontId="24" fillId="0" borderId="0"/>
    <xf numFmtId="0" fontId="2" fillId="0" borderId="0"/>
    <xf numFmtId="0" fontId="2" fillId="23" borderId="9" applyNumberFormat="0" applyFont="0" applyAlignment="0" applyProtection="0"/>
    <xf numFmtId="0" fontId="25" fillId="20" borderId="10" applyNumberFormat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0" fontId="15" fillId="0" borderId="0"/>
    <xf numFmtId="0" fontId="2" fillId="0" borderId="0"/>
    <xf numFmtId="43" fontId="31" fillId="0" borderId="0" applyFont="0" applyFill="0" applyBorder="0" applyAlignment="0" applyProtection="0"/>
    <xf numFmtId="0" fontId="30" fillId="0" borderId="0"/>
    <xf numFmtId="0" fontId="33" fillId="0" borderId="0">
      <alignment wrapText="1"/>
    </xf>
    <xf numFmtId="0" fontId="3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wrapText="1"/>
    </xf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wrapText="1"/>
    </xf>
  </cellStyleXfs>
  <cellXfs count="98">
    <xf numFmtId="0" fontId="0" fillId="0" borderId="0" xfId="0"/>
    <xf numFmtId="0" fontId="0" fillId="0" borderId="0" xfId="0" applyFill="1"/>
    <xf numFmtId="39" fontId="0" fillId="0" borderId="0" xfId="0" applyNumberFormat="1" applyFill="1"/>
    <xf numFmtId="40" fontId="2" fillId="0" borderId="0" xfId="0" applyNumberFormat="1" applyFont="1" applyFill="1" applyBorder="1"/>
    <xf numFmtId="40" fontId="0" fillId="0" borderId="0" xfId="0" applyNumberFormat="1" applyFill="1"/>
    <xf numFmtId="39" fontId="2" fillId="0" borderId="0" xfId="0" applyNumberFormat="1" applyFont="1" applyFill="1"/>
    <xf numFmtId="168" fontId="2" fillId="0" borderId="0" xfId="2" applyNumberFormat="1" applyFill="1"/>
    <xf numFmtId="10" fontId="2" fillId="0" borderId="0" xfId="2" applyNumberFormat="1" applyFill="1"/>
    <xf numFmtId="166" fontId="2" fillId="0" borderId="0" xfId="1" applyNumberFormat="1" applyFill="1"/>
    <xf numFmtId="164" fontId="2" fillId="0" borderId="0" xfId="2" applyNumberFormat="1" applyFill="1"/>
    <xf numFmtId="4" fontId="0" fillId="0" borderId="0" xfId="0" applyNumberForma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" fontId="0" fillId="0" borderId="2" xfId="0" applyNumberFormat="1" applyFill="1" applyBorder="1"/>
    <xf numFmtId="10" fontId="3" fillId="0" borderId="0" xfId="2" applyNumberFormat="1" applyFont="1" applyFill="1" applyAlignment="1">
      <alignment horizontal="center"/>
    </xf>
    <xf numFmtId="39" fontId="0" fillId="0" borderId="2" xfId="0" applyNumberFormat="1" applyFill="1" applyBorder="1"/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170" fontId="0" fillId="0" borderId="0" xfId="0" applyNumberFormat="1" applyFill="1"/>
    <xf numFmtId="169" fontId="0" fillId="0" borderId="0" xfId="0" applyNumberFormat="1" applyFill="1"/>
    <xf numFmtId="0" fontId="3" fillId="0" borderId="0" xfId="0" applyFont="1" applyFill="1" applyAlignment="1">
      <alignment horizontal="centerContinuous"/>
    </xf>
    <xf numFmtId="9" fontId="4" fillId="0" borderId="0" xfId="2" applyFont="1" applyFill="1" applyAlignment="1">
      <alignment horizontal="center"/>
    </xf>
    <xf numFmtId="165" fontId="0" fillId="0" borderId="0" xfId="0" applyNumberFormat="1" applyFill="1"/>
    <xf numFmtId="39" fontId="8" fillId="0" borderId="0" xfId="0" applyNumberFormat="1" applyFont="1" applyFill="1"/>
    <xf numFmtId="0" fontId="0" fillId="0" borderId="1" xfId="0" applyFill="1" applyBorder="1"/>
    <xf numFmtId="39" fontId="0" fillId="0" borderId="1" xfId="0" applyNumberFormat="1" applyFill="1" applyBorder="1"/>
    <xf numFmtId="164" fontId="0" fillId="0" borderId="0" xfId="0" applyNumberFormat="1" applyFill="1"/>
    <xf numFmtId="170" fontId="4" fillId="0" borderId="0" xfId="0" applyNumberFormat="1" applyFont="1" applyFill="1" applyAlignment="1">
      <alignment horizontal="center"/>
    </xf>
    <xf numFmtId="4" fontId="2" fillId="0" borderId="0" xfId="0" applyNumberFormat="1" applyFont="1" applyFill="1"/>
    <xf numFmtId="164" fontId="2" fillId="0" borderId="0" xfId="2" applyNumberFormat="1" applyFont="1" applyFill="1"/>
    <xf numFmtId="0" fontId="1" fillId="0" borderId="0" xfId="0" applyFont="1" applyFill="1"/>
    <xf numFmtId="164" fontId="7" fillId="0" borderId="0" xfId="2" applyNumberFormat="1" applyFont="1" applyFill="1"/>
    <xf numFmtId="170" fontId="2" fillId="0" borderId="0" xfId="0" applyNumberFormat="1" applyFont="1" applyFill="1"/>
    <xf numFmtId="39" fontId="2" fillId="0" borderId="1" xfId="0" applyNumberFormat="1" applyFont="1" applyFill="1" applyBorder="1"/>
    <xf numFmtId="170" fontId="2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10" fontId="7" fillId="0" borderId="0" xfId="2" applyNumberFormat="1" applyFont="1" applyFill="1"/>
    <xf numFmtId="164" fontId="2" fillId="0" borderId="0" xfId="0" applyNumberFormat="1" applyFont="1" applyFill="1"/>
    <xf numFmtId="39" fontId="2" fillId="0" borderId="2" xfId="0" applyNumberFormat="1" applyFont="1" applyFill="1" applyBorder="1"/>
    <xf numFmtId="40" fontId="0" fillId="0" borderId="2" xfId="0" applyNumberFormat="1" applyFill="1" applyBorder="1"/>
    <xf numFmtId="165" fontId="2" fillId="0" borderId="0" xfId="2" applyNumberFormat="1" applyFont="1" applyFill="1"/>
    <xf numFmtId="0" fontId="6" fillId="0" borderId="0" xfId="0" applyFont="1" applyFill="1" applyAlignment="1">
      <alignment horizontal="right" vertical="center"/>
    </xf>
    <xf numFmtId="2" fontId="0" fillId="0" borderId="0" xfId="2" applyNumberFormat="1" applyFont="1" applyFill="1"/>
    <xf numFmtId="39" fontId="2" fillId="0" borderId="0" xfId="0" applyNumberFormat="1" applyFont="1" applyFill="1" applyBorder="1"/>
    <xf numFmtId="39" fontId="0" fillId="0" borderId="12" xfId="0" applyNumberFormat="1" applyFill="1" applyBorder="1"/>
    <xf numFmtId="164" fontId="2" fillId="0" borderId="2" xfId="2" applyNumberFormat="1" applyFill="1" applyBorder="1"/>
    <xf numFmtId="0" fontId="8" fillId="0" borderId="0" xfId="0" applyFont="1" applyFill="1"/>
    <xf numFmtId="0" fontId="4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36" fillId="0" borderId="0" xfId="0" applyFont="1" applyFill="1" applyAlignment="1">
      <alignment horizontal="center"/>
    </xf>
    <xf numFmtId="37" fontId="0" fillId="0" borderId="0" xfId="1" applyNumberFormat="1" applyFont="1" applyFill="1"/>
    <xf numFmtId="39" fontId="2" fillId="0" borderId="12" xfId="0" applyNumberFormat="1" applyFont="1" applyFill="1" applyBorder="1"/>
    <xf numFmtId="10" fontId="2" fillId="0" borderId="0" xfId="2" applyNumberFormat="1" applyFont="1" applyFill="1"/>
    <xf numFmtId="37" fontId="2" fillId="0" borderId="0" xfId="1" applyNumberFormat="1" applyFont="1" applyFill="1"/>
    <xf numFmtId="10" fontId="2" fillId="0" borderId="2" xfId="2" applyNumberFormat="1" applyFont="1" applyFill="1" applyBorder="1"/>
    <xf numFmtId="37" fontId="2" fillId="0" borderId="2" xfId="1" applyNumberFormat="1" applyFont="1" applyFill="1" applyBorder="1"/>
    <xf numFmtId="168" fontId="2" fillId="0" borderId="1" xfId="2" applyNumberFormat="1" applyFill="1" applyBorder="1"/>
    <xf numFmtId="37" fontId="2" fillId="0" borderId="1" xfId="1" applyNumberFormat="1" applyFont="1" applyFill="1" applyBorder="1"/>
    <xf numFmtId="167" fontId="0" fillId="0" borderId="2" xfId="0" applyNumberFormat="1" applyFill="1" applyBorder="1"/>
    <xf numFmtId="10" fontId="0" fillId="0" borderId="0" xfId="0" applyNumberFormat="1" applyFill="1" applyBorder="1"/>
    <xf numFmtId="0" fontId="0" fillId="0" borderId="0" xfId="0" quotePrefix="1" applyFill="1" applyAlignment="1">
      <alignment horizontal="center"/>
    </xf>
    <xf numFmtId="10" fontId="2" fillId="0" borderId="0" xfId="0" applyNumberFormat="1" applyFont="1" applyFill="1"/>
    <xf numFmtId="37" fontId="2" fillId="0" borderId="0" xfId="0" applyNumberFormat="1" applyFont="1" applyFill="1"/>
    <xf numFmtId="164" fontId="0" fillId="0" borderId="2" xfId="0" applyNumberFormat="1" applyFill="1" applyBorder="1"/>
    <xf numFmtId="0" fontId="2" fillId="0" borderId="0" xfId="0" applyFont="1" applyFill="1" applyBorder="1"/>
    <xf numFmtId="43" fontId="2" fillId="0" borderId="0" xfId="1" applyFont="1" applyFill="1" applyBorder="1"/>
    <xf numFmtId="0" fontId="3" fillId="0" borderId="0" xfId="0" applyFont="1" applyFill="1" applyAlignment="1"/>
    <xf numFmtId="171" fontId="0" fillId="0" borderId="0" xfId="0" applyNumberFormat="1" applyFill="1"/>
    <xf numFmtId="0" fontId="0" fillId="0" borderId="0" xfId="0" applyFont="1" applyFill="1"/>
    <xf numFmtId="172" fontId="0" fillId="0" borderId="0" xfId="0" applyNumberFormat="1" applyFill="1"/>
    <xf numFmtId="0" fontId="0" fillId="0" borderId="0" xfId="0" applyFill="1" applyAlignment="1">
      <alignment horizontal="center"/>
    </xf>
    <xf numFmtId="174" fontId="0" fillId="0" borderId="0" xfId="0" applyNumberFormat="1" applyFill="1" applyAlignment="1">
      <alignment horizontal="center"/>
    </xf>
    <xf numFmtId="40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39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39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39" fontId="8" fillId="0" borderId="0" xfId="0" applyNumberFormat="1" applyFont="1" applyFill="1" applyBorder="1"/>
    <xf numFmtId="10" fontId="0" fillId="0" borderId="0" xfId="0" applyNumberFormat="1" applyFill="1"/>
    <xf numFmtId="164" fontId="2" fillId="0" borderId="1" xfId="2" applyNumberFormat="1" applyFill="1" applyBorder="1"/>
    <xf numFmtId="39" fontId="8" fillId="0" borderId="1" xfId="0" applyNumberFormat="1" applyFont="1" applyFill="1" applyBorder="1"/>
    <xf numFmtId="173" fontId="0" fillId="0" borderId="0" xfId="0" applyNumberFormat="1" applyFill="1" applyAlignment="1">
      <alignment horizontal="center"/>
    </xf>
    <xf numFmtId="170" fontId="8" fillId="0" borderId="0" xfId="0" applyNumberFormat="1" applyFont="1" applyFill="1"/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4" xfId="0" applyNumberFormat="1" applyFont="1" applyFill="1" applyBorder="1"/>
    <xf numFmtId="4" fontId="2" fillId="0" borderId="15" xfId="0" applyNumberFormat="1" applyFont="1" applyFill="1" applyBorder="1"/>
    <xf numFmtId="2" fontId="0" fillId="0" borderId="0" xfId="0" applyNumberFormat="1" applyFill="1"/>
    <xf numFmtId="37" fontId="0" fillId="0" borderId="0" xfId="0" applyNumberFormat="1" applyFill="1"/>
    <xf numFmtId="4" fontId="2" fillId="24" borderId="0" xfId="0" applyNumberFormat="1" applyFont="1" applyFill="1"/>
  </cellXfs>
  <cellStyles count="77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" xfId="1" builtinId="3"/>
    <cellStyle name="Comma 2" xfId="31" xr:uid="{00000000-0005-0000-0000-00001C000000}"/>
    <cellStyle name="Comma 2 2" xfId="54" xr:uid="{00000000-0005-0000-0000-00001D000000}"/>
    <cellStyle name="Comma 3" xfId="65" xr:uid="{00000000-0005-0000-0000-00001E000000}"/>
    <cellStyle name="Comma 4" xfId="69" xr:uid="{00000000-0005-0000-0000-00001F000000}"/>
    <cellStyle name="Comma 5" xfId="74" xr:uid="{00000000-0005-0000-0000-000020000000}"/>
    <cellStyle name="Currency 2" xfId="32" xr:uid="{00000000-0005-0000-0000-000021000000}"/>
    <cellStyle name="Currency 2 2" xfId="55" xr:uid="{00000000-0005-0000-0000-000022000000}"/>
    <cellStyle name="Currency 3" xfId="33" xr:uid="{00000000-0005-0000-0000-000023000000}"/>
    <cellStyle name="Currency 3 2" xfId="56" xr:uid="{00000000-0005-0000-0000-000024000000}"/>
    <cellStyle name="Explanatory Text 2" xfId="34" xr:uid="{00000000-0005-0000-0000-000025000000}"/>
    <cellStyle name="Good 2" xfId="35" xr:uid="{00000000-0005-0000-0000-000026000000}"/>
    <cellStyle name="Heading 1 2" xfId="36" xr:uid="{00000000-0005-0000-0000-000027000000}"/>
    <cellStyle name="Heading 2 2" xfId="37" xr:uid="{00000000-0005-0000-0000-000028000000}"/>
    <cellStyle name="Heading 3 2" xfId="38" xr:uid="{00000000-0005-0000-0000-000029000000}"/>
    <cellStyle name="Heading 4 2" xfId="39" xr:uid="{00000000-0005-0000-0000-00002A000000}"/>
    <cellStyle name="Input 2" xfId="40" xr:uid="{00000000-0005-0000-0000-00002B000000}"/>
    <cellStyle name="Linked Cell 2" xfId="41" xr:uid="{00000000-0005-0000-0000-00002C000000}"/>
    <cellStyle name="Neutral 2" xfId="42" xr:uid="{00000000-0005-0000-0000-00002D000000}"/>
    <cellStyle name="Normal" xfId="0" builtinId="0"/>
    <cellStyle name="Normal 10" xfId="67" xr:uid="{00000000-0005-0000-0000-00002F000000}"/>
    <cellStyle name="Normal 10 2" xfId="76" xr:uid="{00000000-0005-0000-0000-000030000000}"/>
    <cellStyle name="Normal 11" xfId="71" xr:uid="{00000000-0005-0000-0000-000031000000}"/>
    <cellStyle name="Normal 12" xfId="73" xr:uid="{00000000-0005-0000-0000-000032000000}"/>
    <cellStyle name="Normal 2" xfId="43" xr:uid="{00000000-0005-0000-0000-000033000000}"/>
    <cellStyle name="Normal 2 2" xfId="57" xr:uid="{00000000-0005-0000-0000-000034000000}"/>
    <cellStyle name="Normal 3" xfId="44" xr:uid="{00000000-0005-0000-0000-000035000000}"/>
    <cellStyle name="Normal 3 2" xfId="58" xr:uid="{00000000-0005-0000-0000-000036000000}"/>
    <cellStyle name="Normal 3 2 2" xfId="62" xr:uid="{00000000-0005-0000-0000-000037000000}"/>
    <cellStyle name="Normal 3 3" xfId="66" xr:uid="{00000000-0005-0000-0000-000038000000}"/>
    <cellStyle name="Normal 4" xfId="45" xr:uid="{00000000-0005-0000-0000-000039000000}"/>
    <cellStyle name="Normal 4 2" xfId="63" xr:uid="{00000000-0005-0000-0000-00003A000000}"/>
    <cellStyle name="Normal 4 3" xfId="64" xr:uid="{00000000-0005-0000-0000-00003B000000}"/>
    <cellStyle name="Normal 5" xfId="46" xr:uid="{00000000-0005-0000-0000-00003C000000}"/>
    <cellStyle name="Normal 5 2" xfId="59" xr:uid="{00000000-0005-0000-0000-00003D000000}"/>
    <cellStyle name="Normal 6" xfId="53" xr:uid="{00000000-0005-0000-0000-00003E000000}"/>
    <cellStyle name="Normal 7" xfId="61" xr:uid="{00000000-0005-0000-0000-00003F000000}"/>
    <cellStyle name="Normal 8" xfId="3" xr:uid="{00000000-0005-0000-0000-000040000000}"/>
    <cellStyle name="Normal 9" xfId="68" xr:uid="{00000000-0005-0000-0000-000041000000}"/>
    <cellStyle name="Normal 9 2" xfId="72" xr:uid="{00000000-0005-0000-0000-000042000000}"/>
    <cellStyle name="Note 2" xfId="47" xr:uid="{00000000-0005-0000-0000-000043000000}"/>
    <cellStyle name="Output 2" xfId="48" xr:uid="{00000000-0005-0000-0000-000044000000}"/>
    <cellStyle name="Percent" xfId="2" builtinId="5"/>
    <cellStyle name="Percent 2" xfId="49" xr:uid="{00000000-0005-0000-0000-000046000000}"/>
    <cellStyle name="Percent 2 2" xfId="60" xr:uid="{00000000-0005-0000-0000-000047000000}"/>
    <cellStyle name="Percent 3" xfId="70" xr:uid="{00000000-0005-0000-0000-000048000000}"/>
    <cellStyle name="Percent 4" xfId="75" xr:uid="{00000000-0005-0000-0000-000049000000}"/>
    <cellStyle name="Title 2" xfId="50" xr:uid="{00000000-0005-0000-0000-00004A000000}"/>
    <cellStyle name="Total 2" xfId="51" xr:uid="{00000000-0005-0000-0000-00004B000000}"/>
    <cellStyle name="Warning Text 2" xfId="52" xr:uid="{00000000-0005-0000-0000-00004C000000}"/>
  </cellStyles>
  <dxfs count="0"/>
  <tableStyles count="0" defaultTableStyle="TableStyleMedium9" defaultPivotStyle="PivotStyleLight16"/>
  <colors>
    <mruColors>
      <color rgb="FFCC9900"/>
      <color rgb="FF78FAA0"/>
      <color rgb="FFFF9999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Common\Accounting%20Data%20by%20FY\FY%202025\Assessments\Initial%20Assessment%20Project\FY25%20assessment%20intial.xlsx" TargetMode="External"/><Relationship Id="rId1" Type="http://schemas.openxmlformats.org/officeDocument/2006/relationships/externalLinkPath" Target="/Common/Accounting%20Data%20by%20FY/FY%202025/Assessments/Initial%20Assessment%20Project/FY25%20assessment%20inti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CCOUNTING\Common\Accounting%20Data%20by%20FY\FY%202022\Assessment%20FY22\FY22%20Initial%20Invoices\FY22%20assessments%20init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s"/>
      <sheetName val="assessment"/>
      <sheetName val="payroll"/>
      <sheetName val="IFR"/>
      <sheetName val="claims"/>
      <sheetName val="costs"/>
    </sheetNames>
    <sheetDataSet>
      <sheetData sheetId="0"/>
      <sheetData sheetId="1">
        <row r="3">
          <cell r="E3">
            <v>0.15</v>
          </cell>
          <cell r="F3">
            <v>0.6</v>
          </cell>
        </row>
        <row r="274">
          <cell r="J274">
            <v>55717154</v>
          </cell>
        </row>
      </sheetData>
      <sheetData sheetId="2">
        <row r="5">
          <cell r="F5">
            <v>33627267.921666674</v>
          </cell>
        </row>
        <row r="6">
          <cell r="F6">
            <v>37073540.229999997</v>
          </cell>
        </row>
        <row r="7">
          <cell r="F7">
            <v>30366206.495000005</v>
          </cell>
        </row>
        <row r="8">
          <cell r="F8">
            <v>12039170.278333334</v>
          </cell>
        </row>
        <row r="9">
          <cell r="F9">
            <v>1329503.6316666666</v>
          </cell>
        </row>
        <row r="10">
          <cell r="F10">
            <v>2057892.14</v>
          </cell>
        </row>
        <row r="11">
          <cell r="F11">
            <v>8004546</v>
          </cell>
        </row>
        <row r="12">
          <cell r="F12">
            <v>1625398.7283333335</v>
          </cell>
        </row>
        <row r="13">
          <cell r="F13">
            <v>6958589.7633333327</v>
          </cell>
        </row>
        <row r="14">
          <cell r="F14">
            <v>23189307.179999996</v>
          </cell>
        </row>
        <row r="15">
          <cell r="F15">
            <v>437121.48333333334</v>
          </cell>
        </row>
        <row r="16">
          <cell r="F16">
            <v>1756594.3766666667</v>
          </cell>
        </row>
        <row r="17">
          <cell r="F17">
            <v>4485671.9733333336</v>
          </cell>
        </row>
        <row r="18">
          <cell r="F18">
            <v>3576250.0333333332</v>
          </cell>
        </row>
        <row r="19">
          <cell r="F19">
            <v>3078877.0866666664</v>
          </cell>
        </row>
        <row r="20">
          <cell r="F20">
            <v>3637196.39</v>
          </cell>
        </row>
        <row r="21">
          <cell r="F21">
            <v>6411529.333333333</v>
          </cell>
        </row>
        <row r="22">
          <cell r="F22">
            <v>1597901.8333333333</v>
          </cell>
        </row>
        <row r="23">
          <cell r="F23">
            <v>1662975.6233333333</v>
          </cell>
        </row>
        <row r="24">
          <cell r="F24">
            <v>1635023.3333333333</v>
          </cell>
        </row>
        <row r="25">
          <cell r="F25">
            <v>2078368.5466666666</v>
          </cell>
        </row>
        <row r="26">
          <cell r="F26">
            <v>1649357.8333333333</v>
          </cell>
        </row>
        <row r="27">
          <cell r="F27">
            <v>1591054.1666666667</v>
          </cell>
        </row>
        <row r="28">
          <cell r="F28">
            <v>1639573.8283333331</v>
          </cell>
        </row>
        <row r="29">
          <cell r="F29">
            <v>3164231.5733333328</v>
          </cell>
        </row>
        <row r="30">
          <cell r="F30">
            <v>4909121.7983333329</v>
          </cell>
        </row>
        <row r="31">
          <cell r="F31">
            <v>106094946.2</v>
          </cell>
        </row>
        <row r="32">
          <cell r="F32">
            <v>969311.33333333337</v>
          </cell>
        </row>
        <row r="33">
          <cell r="F33">
            <v>636666.34333333327</v>
          </cell>
        </row>
        <row r="34">
          <cell r="F34">
            <v>22524667.606666666</v>
          </cell>
        </row>
        <row r="35">
          <cell r="F35">
            <v>253211186.66666666</v>
          </cell>
        </row>
        <row r="36">
          <cell r="F36">
            <v>22744129.530000001</v>
          </cell>
        </row>
        <row r="37">
          <cell r="F37">
            <v>188190691.46666667</v>
          </cell>
        </row>
        <row r="38">
          <cell r="F38">
            <v>63187151.5</v>
          </cell>
        </row>
        <row r="39">
          <cell r="F39">
            <v>8628564.666666666</v>
          </cell>
        </row>
        <row r="40">
          <cell r="F40">
            <v>11910210.906666666</v>
          </cell>
        </row>
        <row r="41">
          <cell r="F41">
            <v>16317438.700000001</v>
          </cell>
        </row>
        <row r="42">
          <cell r="F42">
            <v>6296589.3083333336</v>
          </cell>
        </row>
        <row r="43">
          <cell r="F43">
            <v>20439675.010000002</v>
          </cell>
        </row>
        <row r="44">
          <cell r="F44">
            <v>238340201.66666666</v>
          </cell>
        </row>
        <row r="45">
          <cell r="F45">
            <v>485520.07500000001</v>
          </cell>
        </row>
        <row r="46">
          <cell r="F46">
            <v>10113533.775</v>
          </cell>
        </row>
        <row r="47">
          <cell r="F47">
            <v>27328929.833333332</v>
          </cell>
        </row>
        <row r="48">
          <cell r="F48">
            <v>963705.05666666664</v>
          </cell>
        </row>
        <row r="49">
          <cell r="F49">
            <v>1364582.5783333334</v>
          </cell>
        </row>
        <row r="50">
          <cell r="F50">
            <v>753153.65666666662</v>
          </cell>
        </row>
        <row r="51">
          <cell r="F51">
            <v>1914853.5533333335</v>
          </cell>
        </row>
        <row r="52">
          <cell r="F52">
            <v>798304.50666666671</v>
          </cell>
        </row>
        <row r="53">
          <cell r="F53">
            <v>9060368.3466666657</v>
          </cell>
        </row>
        <row r="54">
          <cell r="F54">
            <v>22327538.545000002</v>
          </cell>
        </row>
        <row r="55">
          <cell r="F55">
            <v>540483.24</v>
          </cell>
        </row>
        <row r="56">
          <cell r="F56">
            <v>386353636.70666665</v>
          </cell>
        </row>
        <row r="57">
          <cell r="F57">
            <v>23672734.261666667</v>
          </cell>
        </row>
        <row r="58">
          <cell r="F58">
            <v>676969411.57833338</v>
          </cell>
        </row>
        <row r="59">
          <cell r="F59">
            <v>3467461.6533333338</v>
          </cell>
        </row>
        <row r="60">
          <cell r="F60">
            <v>1503972.8333333333</v>
          </cell>
        </row>
        <row r="61">
          <cell r="F61">
            <v>1635945.6116666666</v>
          </cell>
        </row>
        <row r="62">
          <cell r="F62">
            <v>7140151.6383333327</v>
          </cell>
        </row>
        <row r="63">
          <cell r="F63">
            <v>4878612.3449999997</v>
          </cell>
        </row>
        <row r="64">
          <cell r="F64">
            <v>19048944.103333335</v>
          </cell>
        </row>
        <row r="65">
          <cell r="F65">
            <v>31623101.969999999</v>
          </cell>
        </row>
        <row r="66">
          <cell r="F66">
            <v>83135480.166666672</v>
          </cell>
        </row>
        <row r="67">
          <cell r="F67">
            <v>65136758.5</v>
          </cell>
        </row>
        <row r="68">
          <cell r="F68">
            <v>1911015.6633333333</v>
          </cell>
        </row>
        <row r="69">
          <cell r="F69">
            <v>3027522.6733333338</v>
          </cell>
        </row>
        <row r="70">
          <cell r="F70">
            <v>36427103.411666669</v>
          </cell>
        </row>
        <row r="71">
          <cell r="F71">
            <v>1761659.14</v>
          </cell>
        </row>
        <row r="72">
          <cell r="F72">
            <v>2622946.4383333335</v>
          </cell>
        </row>
        <row r="73">
          <cell r="F73">
            <v>4726247.0516666668</v>
          </cell>
        </row>
        <row r="74">
          <cell r="F74">
            <v>2591452.3333333335</v>
          </cell>
        </row>
        <row r="75">
          <cell r="F75">
            <v>17348341.063333333</v>
          </cell>
        </row>
        <row r="76">
          <cell r="F76">
            <v>1075877.9766666666</v>
          </cell>
        </row>
        <row r="77">
          <cell r="F77">
            <v>2378045.4533333336</v>
          </cell>
        </row>
        <row r="78">
          <cell r="F78">
            <v>1726023.4833333334</v>
          </cell>
        </row>
        <row r="79">
          <cell r="F79">
            <v>6831225.166666667</v>
          </cell>
        </row>
        <row r="80">
          <cell r="F80">
            <v>364591.09</v>
          </cell>
        </row>
        <row r="81">
          <cell r="F81">
            <v>11240007.761666665</v>
          </cell>
        </row>
        <row r="82">
          <cell r="F82">
            <v>2782725.5</v>
          </cell>
        </row>
        <row r="83">
          <cell r="F83">
            <v>7679285.833333333</v>
          </cell>
        </row>
        <row r="84">
          <cell r="F84">
            <v>690479.6366666666</v>
          </cell>
        </row>
        <row r="85">
          <cell r="F85">
            <v>3113662.1183333336</v>
          </cell>
        </row>
        <row r="86">
          <cell r="F86">
            <v>535344.28333333333</v>
          </cell>
        </row>
        <row r="87">
          <cell r="F87">
            <v>330051.33333333331</v>
          </cell>
        </row>
        <row r="88">
          <cell r="F88">
            <v>5992129.0566666676</v>
          </cell>
        </row>
        <row r="89">
          <cell r="F89">
            <v>1670954776.9616668</v>
          </cell>
        </row>
        <row r="90">
          <cell r="F90">
            <v>651173241.33833325</v>
          </cell>
        </row>
        <row r="91">
          <cell r="F91">
            <v>1027036.5133333333</v>
          </cell>
        </row>
        <row r="92">
          <cell r="F92">
            <v>206267345.53999999</v>
          </cell>
        </row>
        <row r="93">
          <cell r="F93">
            <v>4265528.291666667</v>
          </cell>
        </row>
        <row r="94">
          <cell r="F94">
            <v>38959682.701666668</v>
          </cell>
        </row>
        <row r="95">
          <cell r="F95">
            <v>10179157.953333333</v>
          </cell>
        </row>
        <row r="96">
          <cell r="F96">
            <v>1077917.1383333334</v>
          </cell>
        </row>
        <row r="97">
          <cell r="F97">
            <v>29082671.666666668</v>
          </cell>
        </row>
        <row r="98">
          <cell r="F98">
            <v>174211302.83333334</v>
          </cell>
        </row>
        <row r="99">
          <cell r="F99">
            <v>4440760.4683333328</v>
          </cell>
        </row>
        <row r="100">
          <cell r="F100">
            <v>44057654.833333336</v>
          </cell>
        </row>
        <row r="101">
          <cell r="F101">
            <v>108580045.5</v>
          </cell>
        </row>
        <row r="102">
          <cell r="F102">
            <v>1394792371.6666667</v>
          </cell>
        </row>
        <row r="103">
          <cell r="F103">
            <v>51524101.833333336</v>
          </cell>
        </row>
        <row r="104">
          <cell r="F104">
            <v>100378948.83333333</v>
          </cell>
        </row>
        <row r="105">
          <cell r="F105">
            <v>9765638.6699999999</v>
          </cell>
        </row>
        <row r="106">
          <cell r="F106">
            <v>88607988.798333332</v>
          </cell>
        </row>
        <row r="107">
          <cell r="F107">
            <v>101588663.5</v>
          </cell>
        </row>
        <row r="108">
          <cell r="F108">
            <v>554779185.99666667</v>
          </cell>
        </row>
        <row r="109">
          <cell r="F109">
            <v>124598730.78833334</v>
          </cell>
        </row>
        <row r="110">
          <cell r="F110">
            <v>475970664.83333331</v>
          </cell>
        </row>
        <row r="111">
          <cell r="F111">
            <v>90760981.333333328</v>
          </cell>
        </row>
        <row r="112">
          <cell r="F112">
            <v>44069563.43333333</v>
          </cell>
        </row>
        <row r="113">
          <cell r="F113">
            <v>55158631.006666668</v>
          </cell>
        </row>
        <row r="114">
          <cell r="F114">
            <v>390635895.65333337</v>
          </cell>
        </row>
        <row r="115">
          <cell r="F115">
            <v>356590701.79833335</v>
          </cell>
        </row>
        <row r="116">
          <cell r="F116">
            <v>186723627.76999998</v>
          </cell>
        </row>
        <row r="117">
          <cell r="F117">
            <v>313225577.85499996</v>
          </cell>
        </row>
        <row r="118">
          <cell r="F118">
            <v>22956764.5</v>
          </cell>
        </row>
        <row r="119">
          <cell r="F119">
            <v>8228265.6849999996</v>
          </cell>
        </row>
        <row r="120">
          <cell r="F120">
            <v>72207574.833333328</v>
          </cell>
        </row>
        <row r="121">
          <cell r="F121">
            <v>120966231.83</v>
          </cell>
        </row>
        <row r="122">
          <cell r="F122">
            <v>29627578.833333332</v>
          </cell>
        </row>
        <row r="123">
          <cell r="F123">
            <v>33469106</v>
          </cell>
        </row>
        <row r="124">
          <cell r="F124">
            <v>22362367.286666665</v>
          </cell>
        </row>
        <row r="125">
          <cell r="F125">
            <v>28551444.560000002</v>
          </cell>
        </row>
        <row r="126">
          <cell r="F126">
            <v>33465029.549999997</v>
          </cell>
        </row>
        <row r="127">
          <cell r="F127">
            <v>152641028</v>
          </cell>
        </row>
        <row r="128">
          <cell r="F128">
            <v>26076801.333333332</v>
          </cell>
        </row>
        <row r="129">
          <cell r="F129">
            <v>9022501.666666666</v>
          </cell>
        </row>
        <row r="130">
          <cell r="F130">
            <v>87334749.5</v>
          </cell>
        </row>
        <row r="131">
          <cell r="F131">
            <v>9549960.166666666</v>
          </cell>
        </row>
        <row r="132">
          <cell r="F132">
            <v>8776381.5</v>
          </cell>
        </row>
        <row r="133">
          <cell r="F133">
            <v>12778958.785000002</v>
          </cell>
        </row>
        <row r="134">
          <cell r="F134">
            <v>184196821</v>
          </cell>
        </row>
        <row r="135">
          <cell r="F135">
            <v>17271190.381666664</v>
          </cell>
        </row>
        <row r="136">
          <cell r="F136">
            <v>12155896.903333336</v>
          </cell>
        </row>
        <row r="137">
          <cell r="F137">
            <v>933871.39500000002</v>
          </cell>
        </row>
        <row r="138">
          <cell r="F138">
            <v>803138.5166666666</v>
          </cell>
        </row>
        <row r="139">
          <cell r="F139">
            <v>354137.53400000004</v>
          </cell>
        </row>
        <row r="140">
          <cell r="F140">
            <v>13567410.619999999</v>
          </cell>
        </row>
        <row r="141">
          <cell r="F141">
            <v>952929.67500000016</v>
          </cell>
        </row>
        <row r="142">
          <cell r="F142">
            <v>229364.495</v>
          </cell>
        </row>
        <row r="143">
          <cell r="F143">
            <v>1017645.4483333332</v>
          </cell>
        </row>
        <row r="144">
          <cell r="F144">
            <v>1054177.0833333333</v>
          </cell>
        </row>
        <row r="145">
          <cell r="F145">
            <v>1108066.1816666666</v>
          </cell>
        </row>
        <row r="146">
          <cell r="F146">
            <v>65187.378333333327</v>
          </cell>
        </row>
        <row r="147">
          <cell r="F147">
            <v>2688816.0416666665</v>
          </cell>
        </row>
        <row r="148">
          <cell r="F148">
            <v>18809645.726666663</v>
          </cell>
        </row>
        <row r="149">
          <cell r="F149">
            <v>3156192.0183333331</v>
          </cell>
        </row>
        <row r="150">
          <cell r="F150">
            <v>3875190.8000000003</v>
          </cell>
        </row>
        <row r="151">
          <cell r="F151">
            <v>2241957.2533333334</v>
          </cell>
        </row>
        <row r="152">
          <cell r="F152">
            <v>512115.39166666666</v>
          </cell>
        </row>
        <row r="153">
          <cell r="F153">
            <v>1906410.0616666668</v>
          </cell>
        </row>
        <row r="154">
          <cell r="F154">
            <v>4630006.6750000007</v>
          </cell>
        </row>
        <row r="155">
          <cell r="F155">
            <v>4915542.0866666669</v>
          </cell>
        </row>
        <row r="156">
          <cell r="F156">
            <v>577425.93499999994</v>
          </cell>
        </row>
        <row r="157">
          <cell r="F157">
            <v>485193.47333333333</v>
          </cell>
        </row>
        <row r="158">
          <cell r="F158">
            <v>576120.51666666672</v>
          </cell>
        </row>
        <row r="159">
          <cell r="F159">
            <v>274035.22833333333</v>
          </cell>
        </row>
        <row r="160">
          <cell r="F160">
            <v>5476524.4616666669</v>
          </cell>
        </row>
        <row r="161">
          <cell r="F161">
            <v>353047.43166666664</v>
          </cell>
        </row>
        <row r="162">
          <cell r="F162">
            <v>391951.38833333337</v>
          </cell>
        </row>
        <row r="163">
          <cell r="F163">
            <v>428443.08833333338</v>
          </cell>
        </row>
        <row r="164">
          <cell r="F164">
            <v>35055.328333333331</v>
          </cell>
        </row>
        <row r="165">
          <cell r="F165">
            <v>23404203.176666666</v>
          </cell>
        </row>
        <row r="166">
          <cell r="F166">
            <v>432776.78333333338</v>
          </cell>
        </row>
        <row r="167">
          <cell r="F167">
            <v>389856.2</v>
          </cell>
        </row>
        <row r="168">
          <cell r="F168">
            <v>4846109.96</v>
          </cell>
        </row>
        <row r="169">
          <cell r="F169">
            <v>383146.34833333333</v>
          </cell>
        </row>
        <row r="170">
          <cell r="F170">
            <v>1716086.2933333332</v>
          </cell>
        </row>
        <row r="171">
          <cell r="F171">
            <v>1507516.845</v>
          </cell>
        </row>
        <row r="172">
          <cell r="F172">
            <v>7370216.9183333339</v>
          </cell>
        </row>
        <row r="173">
          <cell r="F173">
            <v>346038.19</v>
          </cell>
        </row>
        <row r="174">
          <cell r="F174">
            <v>450971.89500000002</v>
          </cell>
        </row>
        <row r="175">
          <cell r="F175">
            <v>497639.66666666669</v>
          </cell>
        </row>
        <row r="176">
          <cell r="F176">
            <v>979389.80333333334</v>
          </cell>
        </row>
        <row r="177">
          <cell r="F177">
            <v>88417.668333333335</v>
          </cell>
        </row>
        <row r="178">
          <cell r="F178">
            <v>3546381.4983333335</v>
          </cell>
        </row>
        <row r="179">
          <cell r="F179">
            <v>2656245.2433333336</v>
          </cell>
        </row>
        <row r="180">
          <cell r="F180">
            <v>165382.62</v>
          </cell>
        </row>
        <row r="181">
          <cell r="F181">
            <v>1877992.2383333333</v>
          </cell>
        </row>
        <row r="182">
          <cell r="F182">
            <v>1320734.4166666667</v>
          </cell>
        </row>
        <row r="183">
          <cell r="F183">
            <v>1226050.1950000001</v>
          </cell>
        </row>
        <row r="184">
          <cell r="F184">
            <v>498942.90000000008</v>
          </cell>
        </row>
        <row r="185">
          <cell r="F185">
            <v>828336.11333333328</v>
          </cell>
        </row>
        <row r="186">
          <cell r="F186">
            <v>26614434.576666664</v>
          </cell>
        </row>
        <row r="187">
          <cell r="F187">
            <v>627679.1166666667</v>
          </cell>
        </row>
        <row r="188">
          <cell r="F188">
            <v>79424.205000000002</v>
          </cell>
        </row>
        <row r="189">
          <cell r="F189">
            <v>613554.5116666666</v>
          </cell>
        </row>
        <row r="190">
          <cell r="F190">
            <v>8051810.4866666673</v>
          </cell>
        </row>
        <row r="191">
          <cell r="F191">
            <v>639535.04</v>
          </cell>
        </row>
        <row r="192">
          <cell r="F192">
            <v>232585.36166666666</v>
          </cell>
        </row>
        <row r="193">
          <cell r="F193">
            <v>662392.72666666668</v>
          </cell>
        </row>
        <row r="194">
          <cell r="F194">
            <v>850725.52166666661</v>
          </cell>
        </row>
        <row r="195">
          <cell r="F195">
            <v>475993.22333333333</v>
          </cell>
        </row>
        <row r="196">
          <cell r="F196">
            <v>938314.29999999993</v>
          </cell>
        </row>
        <row r="197">
          <cell r="F197">
            <v>260765.56666666668</v>
          </cell>
        </row>
        <row r="198">
          <cell r="F198">
            <v>960999.45666666667</v>
          </cell>
        </row>
        <row r="199">
          <cell r="F199">
            <v>3788503.1616666666</v>
          </cell>
        </row>
        <row r="200">
          <cell r="F200">
            <v>818545.09500000009</v>
          </cell>
        </row>
        <row r="201">
          <cell r="F201">
            <v>2402080.3716666666</v>
          </cell>
        </row>
        <row r="202">
          <cell r="F202">
            <v>240931.77333333332</v>
          </cell>
        </row>
        <row r="203">
          <cell r="F203">
            <v>1139721.8816666666</v>
          </cell>
        </row>
        <row r="204">
          <cell r="F204">
            <v>469557.63166666665</v>
          </cell>
        </row>
        <row r="205">
          <cell r="F205">
            <v>1069363.33</v>
          </cell>
        </row>
        <row r="206">
          <cell r="F206">
            <v>560817.86166666669</v>
          </cell>
        </row>
        <row r="207">
          <cell r="F207">
            <v>549838.04333333333</v>
          </cell>
        </row>
        <row r="208">
          <cell r="F208">
            <v>161462.75333333333</v>
          </cell>
        </row>
        <row r="209">
          <cell r="F209">
            <v>1718041.5316666665</v>
          </cell>
        </row>
        <row r="210">
          <cell r="F210">
            <v>824237.86</v>
          </cell>
        </row>
        <row r="211">
          <cell r="F211">
            <v>560896.55166666664</v>
          </cell>
        </row>
        <row r="212">
          <cell r="F212">
            <v>5021862.3783333329</v>
          </cell>
        </row>
        <row r="213">
          <cell r="F213">
            <v>985511.52333333332</v>
          </cell>
        </row>
        <row r="214">
          <cell r="F214">
            <v>549602.89333333331</v>
          </cell>
        </row>
        <row r="215">
          <cell r="F215">
            <v>229559.28333333333</v>
          </cell>
        </row>
        <row r="216">
          <cell r="F216">
            <v>3095942.9216666669</v>
          </cell>
        </row>
        <row r="217">
          <cell r="F217">
            <v>2412401.7566666664</v>
          </cell>
        </row>
        <row r="218">
          <cell r="F218">
            <v>311449.4433333333</v>
          </cell>
        </row>
        <row r="219">
          <cell r="F219">
            <v>406083.16666666669</v>
          </cell>
        </row>
        <row r="220">
          <cell r="F220">
            <v>2854008.1799999997</v>
          </cell>
        </row>
        <row r="221">
          <cell r="F221">
            <v>503563.54833333334</v>
          </cell>
        </row>
        <row r="222">
          <cell r="F222">
            <v>550024.40833333333</v>
          </cell>
        </row>
        <row r="223">
          <cell r="F223">
            <v>899181.32833333325</v>
          </cell>
        </row>
        <row r="224">
          <cell r="F224">
            <v>902683.63833333331</v>
          </cell>
        </row>
        <row r="225">
          <cell r="F225">
            <v>373622.0166666666</v>
          </cell>
        </row>
        <row r="226">
          <cell r="F226">
            <v>5580765.0583333327</v>
          </cell>
        </row>
        <row r="227">
          <cell r="F227">
            <v>867049.54999999993</v>
          </cell>
        </row>
        <row r="228">
          <cell r="F228">
            <v>364660.22833333333</v>
          </cell>
        </row>
        <row r="229">
          <cell r="F229">
            <v>232737.61166666666</v>
          </cell>
        </row>
        <row r="230">
          <cell r="F230">
            <v>1492462.53</v>
          </cell>
        </row>
        <row r="231">
          <cell r="F231">
            <v>191439.56000000003</v>
          </cell>
        </row>
        <row r="232">
          <cell r="F232">
            <v>731837.91666666663</v>
          </cell>
        </row>
        <row r="233">
          <cell r="F233">
            <v>922775.31</v>
          </cell>
        </row>
        <row r="234">
          <cell r="F234">
            <v>2810425.8299999996</v>
          </cell>
        </row>
        <row r="235">
          <cell r="F235">
            <v>128404.77833333332</v>
          </cell>
        </row>
        <row r="236">
          <cell r="F236">
            <v>466013.80833333335</v>
          </cell>
        </row>
        <row r="237">
          <cell r="F237">
            <v>1137988.2866666666</v>
          </cell>
        </row>
        <row r="238">
          <cell r="F238">
            <v>231230.60166666665</v>
          </cell>
        </row>
        <row r="239">
          <cell r="F239">
            <v>2940585.8383333334</v>
          </cell>
        </row>
        <row r="240">
          <cell r="F240">
            <v>423744.1166666667</v>
          </cell>
        </row>
        <row r="241">
          <cell r="F241">
            <v>2331855.041666667</v>
          </cell>
        </row>
        <row r="242">
          <cell r="F242">
            <v>898083.33833333338</v>
          </cell>
        </row>
        <row r="243">
          <cell r="F243">
            <v>17145896.356666666</v>
          </cell>
        </row>
        <row r="244">
          <cell r="F244">
            <v>4107412.3450000002</v>
          </cell>
        </row>
        <row r="245">
          <cell r="F245">
            <v>922540.80500000005</v>
          </cell>
        </row>
        <row r="246">
          <cell r="F246">
            <v>5141038.8666666662</v>
          </cell>
        </row>
        <row r="247">
          <cell r="F247">
            <v>9407143.5783333331</v>
          </cell>
        </row>
        <row r="248">
          <cell r="F248">
            <v>134199.34666666665</v>
          </cell>
        </row>
        <row r="249">
          <cell r="F249">
            <v>561047.51500000001</v>
          </cell>
        </row>
        <row r="250">
          <cell r="F250">
            <v>2195172.6183333336</v>
          </cell>
        </row>
        <row r="251">
          <cell r="F251">
            <v>603297.15833333333</v>
          </cell>
        </row>
        <row r="252">
          <cell r="F252">
            <v>551416.27833333332</v>
          </cell>
        </row>
        <row r="253">
          <cell r="F253">
            <v>2456819.5983333332</v>
          </cell>
        </row>
        <row r="254">
          <cell r="F254">
            <v>1136054.9583333333</v>
          </cell>
        </row>
        <row r="255">
          <cell r="F255">
            <v>1783700.9033333331</v>
          </cell>
        </row>
        <row r="256">
          <cell r="F256">
            <v>70518.375</v>
          </cell>
        </row>
        <row r="257">
          <cell r="F257">
            <v>1096300.345</v>
          </cell>
        </row>
        <row r="258">
          <cell r="F258">
            <v>275612.93333333335</v>
          </cell>
        </row>
        <row r="259">
          <cell r="F259">
            <v>3478624.668333333</v>
          </cell>
        </row>
        <row r="260">
          <cell r="F260">
            <v>96455.506666666668</v>
          </cell>
        </row>
        <row r="261">
          <cell r="F261">
            <v>1152306.0566666666</v>
          </cell>
        </row>
        <row r="262">
          <cell r="F262">
            <v>373369.93166666664</v>
          </cell>
        </row>
        <row r="263">
          <cell r="F263">
            <v>361141.85000000003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s"/>
      <sheetName val="assessment"/>
      <sheetName val="payroll"/>
      <sheetName val="IFR"/>
      <sheetName val="claims"/>
      <sheetName val="costs"/>
    </sheetNames>
    <sheetDataSet>
      <sheetData sheetId="0" refreshError="1"/>
      <sheetData sheetId="1" refreshError="1"/>
      <sheetData sheetId="2" refreshError="1"/>
      <sheetData sheetId="3" refreshError="1">
        <row r="5">
          <cell r="AD5">
            <v>3.0181513912180369E-3</v>
          </cell>
        </row>
        <row r="261">
          <cell r="AD261">
            <v>1.2107212057282749E-2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4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34" sqref="F34"/>
    </sheetView>
  </sheetViews>
  <sheetFormatPr defaultColWidth="9.140625" defaultRowHeight="12.75" outlineLevelRow="1"/>
  <cols>
    <col min="1" max="1" width="6" style="1" customWidth="1"/>
    <col min="2" max="2" width="33.5703125" style="1" customWidth="1"/>
    <col min="3" max="3" width="2.42578125" style="1" customWidth="1"/>
    <col min="4" max="4" width="10.140625" style="1" customWidth="1"/>
    <col min="5" max="5" width="2.28515625" style="1" customWidth="1"/>
    <col min="6" max="6" width="13.140625" style="1" customWidth="1"/>
    <col min="7" max="7" width="1.5703125" style="1" customWidth="1"/>
    <col min="8" max="8" width="14" style="1" bestFit="1" customWidth="1"/>
    <col min="9" max="9" width="1.5703125" style="1" customWidth="1"/>
    <col min="10" max="10" width="15" style="1" customWidth="1"/>
    <col min="11" max="11" width="11.42578125" style="1" customWidth="1"/>
    <col min="12" max="12" width="14.85546875" style="1" customWidth="1"/>
    <col min="13" max="13" width="13.28515625" style="71" customWidth="1"/>
    <col min="14" max="14" width="12.7109375" style="71" customWidth="1"/>
    <col min="15" max="18" width="13.42578125" style="71" customWidth="1"/>
    <col min="19" max="19" width="9.140625" style="1" customWidth="1"/>
    <col min="20" max="20" width="19.5703125" style="1" customWidth="1"/>
    <col min="21" max="21" width="9.140625" style="1" customWidth="1"/>
    <col min="22" max="22" width="11.7109375" style="1" customWidth="1"/>
    <col min="23" max="26" width="9.140625" style="1" customWidth="1"/>
    <col min="27" max="16384" width="9.140625" style="1"/>
  </cols>
  <sheetData>
    <row r="1" spans="1:20">
      <c r="D1" s="12" t="s">
        <v>0</v>
      </c>
      <c r="F1" s="12"/>
      <c r="H1" s="12" t="s">
        <v>560</v>
      </c>
      <c r="J1" s="12"/>
      <c r="K1" s="12" t="s">
        <v>585</v>
      </c>
      <c r="L1" s="12" t="s">
        <v>587</v>
      </c>
      <c r="M1" s="12" t="s">
        <v>562</v>
      </c>
      <c r="N1" s="12" t="s">
        <v>588</v>
      </c>
    </row>
    <row r="2" spans="1:20">
      <c r="A2" s="67" t="s">
        <v>453</v>
      </c>
      <c r="B2" s="12"/>
      <c r="D2" s="12" t="s">
        <v>3</v>
      </c>
      <c r="F2" s="12" t="s">
        <v>3</v>
      </c>
      <c r="H2" s="12" t="s">
        <v>561</v>
      </c>
      <c r="J2" s="12" t="s">
        <v>551</v>
      </c>
      <c r="K2" s="12" t="s">
        <v>584</v>
      </c>
      <c r="L2" s="12" t="s">
        <v>561</v>
      </c>
      <c r="M2" s="12" t="s">
        <v>589</v>
      </c>
      <c r="N2" s="12" t="s">
        <v>589</v>
      </c>
      <c r="O2" s="12" t="s">
        <v>584</v>
      </c>
      <c r="P2" s="12" t="s">
        <v>584</v>
      </c>
      <c r="Q2" s="12" t="s">
        <v>593</v>
      </c>
      <c r="R2" s="12"/>
    </row>
    <row r="3" spans="1:20">
      <c r="A3" s="13" t="s">
        <v>451</v>
      </c>
      <c r="B3" s="13" t="s">
        <v>452</v>
      </c>
      <c r="D3" s="22" t="s">
        <v>5</v>
      </c>
      <c r="F3" s="22" t="s">
        <v>6</v>
      </c>
      <c r="H3" s="22" t="s">
        <v>6</v>
      </c>
      <c r="J3" s="22" t="s">
        <v>6</v>
      </c>
      <c r="K3" s="13" t="s">
        <v>586</v>
      </c>
      <c r="L3" s="13" t="s">
        <v>6</v>
      </c>
      <c r="M3" s="13" t="s">
        <v>590</v>
      </c>
      <c r="N3" s="13" t="s">
        <v>590</v>
      </c>
      <c r="O3" s="13" t="s">
        <v>591</v>
      </c>
      <c r="P3" s="13" t="s">
        <v>592</v>
      </c>
      <c r="Q3" s="13" t="s">
        <v>594</v>
      </c>
      <c r="R3" s="13"/>
    </row>
    <row r="4" spans="1:20">
      <c r="D4" s="23"/>
      <c r="F4" s="10"/>
    </row>
    <row r="5" spans="1:20">
      <c r="A5" s="1" t="s">
        <v>7</v>
      </c>
      <c r="B5" s="1" t="s">
        <v>507</v>
      </c>
      <c r="D5" s="9">
        <f>+assessment!H5</f>
        <v>8.0942690115472704E-4</v>
      </c>
      <c r="F5" s="2">
        <f>+assessment!J5</f>
        <v>45098.963303380704</v>
      </c>
      <c r="H5" s="24">
        <v>-33831.002151710491</v>
      </c>
      <c r="J5" s="4">
        <f>SUM(F5:H5)</f>
        <v>11267.961151670213</v>
      </c>
      <c r="K5" s="24">
        <v>-450</v>
      </c>
      <c r="L5" s="24">
        <f>H5+K5</f>
        <v>-34281.002151710491</v>
      </c>
      <c r="M5" s="87">
        <v>2</v>
      </c>
      <c r="N5" s="72">
        <v>0</v>
      </c>
      <c r="O5" s="75">
        <v>225</v>
      </c>
      <c r="P5" s="75">
        <f>O5*N5</f>
        <v>0</v>
      </c>
      <c r="Q5" s="79">
        <f>P5+J5</f>
        <v>11267.961151670213</v>
      </c>
      <c r="R5" s="75"/>
      <c r="T5" s="20"/>
    </row>
    <row r="6" spans="1:20">
      <c r="A6" s="1" t="s">
        <v>8</v>
      </c>
      <c r="B6" s="1" t="s">
        <v>508</v>
      </c>
      <c r="D6" s="9">
        <f>+assessment!H6</f>
        <v>9.3747114344860309E-4</v>
      </c>
      <c r="F6" s="2">
        <f>+assessment!J6</f>
        <v>52233.224070081909</v>
      </c>
      <c r="H6" s="24">
        <v>-39179.598999140289</v>
      </c>
      <c r="J6" s="4">
        <f t="shared" ref="J6:J28" si="0">SUM(F6:H6)</f>
        <v>13053.62507094162</v>
      </c>
      <c r="K6" s="24">
        <v>-225</v>
      </c>
      <c r="L6" s="24">
        <f t="shared" ref="L6:L70" si="1">H6+K6</f>
        <v>-39404.598999140289</v>
      </c>
      <c r="M6" s="87">
        <v>1</v>
      </c>
      <c r="N6" s="72">
        <v>1</v>
      </c>
      <c r="O6" s="75">
        <v>225</v>
      </c>
      <c r="P6" s="75">
        <f>O6*N6</f>
        <v>225</v>
      </c>
      <c r="Q6" s="79">
        <f t="shared" ref="Q6:Q70" si="2">P6+J6</f>
        <v>13278.62507094162</v>
      </c>
      <c r="R6" s="75"/>
      <c r="T6" s="20"/>
    </row>
    <row r="7" spans="1:20">
      <c r="A7" s="1" t="s">
        <v>9</v>
      </c>
      <c r="B7" s="1" t="s">
        <v>10</v>
      </c>
      <c r="D7" s="9">
        <f>+assessment!H7</f>
        <v>6.0264394727479749E-4</v>
      </c>
      <c r="F7" s="2">
        <f>+assessment!J7</f>
        <v>33577.60561747777</v>
      </c>
      <c r="H7" s="24">
        <v>-25423.548767328593</v>
      </c>
      <c r="J7" s="4">
        <f t="shared" si="0"/>
        <v>8154.0568501491762</v>
      </c>
      <c r="K7" s="24">
        <v>-450</v>
      </c>
      <c r="L7" s="24">
        <f t="shared" si="1"/>
        <v>-25873.548767328593</v>
      </c>
      <c r="M7" s="87">
        <v>2</v>
      </c>
      <c r="N7" s="72">
        <v>0</v>
      </c>
      <c r="O7" s="75">
        <v>225</v>
      </c>
      <c r="P7" s="75">
        <f t="shared" ref="P7:P70" si="3">O7*N7</f>
        <v>0</v>
      </c>
      <c r="Q7" s="79">
        <f t="shared" si="2"/>
        <v>8154.0568501491762</v>
      </c>
      <c r="R7" s="75"/>
      <c r="T7" s="20"/>
    </row>
    <row r="8" spans="1:20">
      <c r="A8" s="1" t="s">
        <v>11</v>
      </c>
      <c r="B8" s="1" t="s">
        <v>12</v>
      </c>
      <c r="D8" s="9">
        <f>+assessment!H8</f>
        <v>2.2133684376780409E-4</v>
      </c>
      <c r="F8" s="2">
        <f>+assessment!J8</f>
        <v>12332.259010084681</v>
      </c>
      <c r="H8" s="24">
        <v>-9250.1495954069869</v>
      </c>
      <c r="J8" s="4">
        <f t="shared" si="0"/>
        <v>3082.1094146776941</v>
      </c>
      <c r="K8" s="24">
        <v>-450</v>
      </c>
      <c r="L8" s="24">
        <f t="shared" si="1"/>
        <v>-9700.1495954069869</v>
      </c>
      <c r="M8" s="87">
        <v>2</v>
      </c>
      <c r="N8" s="72">
        <v>0</v>
      </c>
      <c r="O8" s="75">
        <v>225</v>
      </c>
      <c r="P8" s="75">
        <f t="shared" si="3"/>
        <v>0</v>
      </c>
      <c r="Q8" s="79">
        <f t="shared" si="2"/>
        <v>3082.1094146776941</v>
      </c>
      <c r="R8" s="75"/>
      <c r="T8" s="20"/>
    </row>
    <row r="9" spans="1:20">
      <c r="A9" s="1" t="s">
        <v>13</v>
      </c>
      <c r="B9" s="1" t="s">
        <v>14</v>
      </c>
      <c r="D9" s="9">
        <f>+assessment!H9</f>
        <v>3.0840988734539625E-5</v>
      </c>
      <c r="F9" s="2">
        <f>+assessment!J9</f>
        <v>1718.3721188346094</v>
      </c>
      <c r="H9" s="24">
        <v>-1288.9132120858719</v>
      </c>
      <c r="J9" s="4">
        <f t="shared" si="0"/>
        <v>429.45890674873749</v>
      </c>
      <c r="K9" s="24">
        <v>-225</v>
      </c>
      <c r="L9" s="24">
        <f t="shared" si="1"/>
        <v>-1513.9132120858719</v>
      </c>
      <c r="M9" s="87">
        <v>1</v>
      </c>
      <c r="N9" s="72">
        <v>0</v>
      </c>
      <c r="O9" s="75">
        <v>225</v>
      </c>
      <c r="P9" s="75">
        <f t="shared" si="3"/>
        <v>0</v>
      </c>
      <c r="Q9" s="79">
        <f t="shared" si="2"/>
        <v>429.45890674873749</v>
      </c>
      <c r="R9" s="75"/>
      <c r="T9" s="20"/>
    </row>
    <row r="10" spans="1:20">
      <c r="A10" s="1" t="s">
        <v>15</v>
      </c>
      <c r="B10" s="1" t="s">
        <v>16</v>
      </c>
      <c r="D10" s="9">
        <f>+assessment!H10</f>
        <v>4.0905935237974055E-5</v>
      </c>
      <c r="F10" s="2">
        <f>+assessment!J10</f>
        <v>2279.1622931682273</v>
      </c>
      <c r="H10" s="24">
        <v>-1709.5487620601871</v>
      </c>
      <c r="J10" s="4">
        <f t="shared" si="0"/>
        <v>569.61353110804021</v>
      </c>
      <c r="K10" s="24">
        <v>-450</v>
      </c>
      <c r="L10" s="24">
        <f t="shared" si="1"/>
        <v>-2159.5487620601871</v>
      </c>
      <c r="M10" s="87">
        <v>2</v>
      </c>
      <c r="N10" s="72">
        <v>0</v>
      </c>
      <c r="O10" s="75">
        <v>225</v>
      </c>
      <c r="P10" s="75">
        <f t="shared" si="3"/>
        <v>0</v>
      </c>
      <c r="Q10" s="79">
        <f>P10+J10</f>
        <v>569.61353110804021</v>
      </c>
      <c r="R10" s="75"/>
      <c r="T10" s="20"/>
    </row>
    <row r="11" spans="1:20">
      <c r="A11" s="1" t="s">
        <v>17</v>
      </c>
      <c r="B11" s="1" t="s">
        <v>18</v>
      </c>
      <c r="D11" s="9">
        <f>+assessment!H11</f>
        <v>1.5979516334094384E-4</v>
      </c>
      <c r="F11" s="2">
        <f>+assessment!J11</f>
        <v>8903.3317243225229</v>
      </c>
      <c r="H11" s="24">
        <v>-6678.5371407382481</v>
      </c>
      <c r="J11" s="4">
        <f t="shared" si="0"/>
        <v>2224.7945835842747</v>
      </c>
      <c r="K11" s="24">
        <v>-450</v>
      </c>
      <c r="L11" s="24">
        <f t="shared" si="1"/>
        <v>-7128.5371407382481</v>
      </c>
      <c r="M11" s="87">
        <v>2</v>
      </c>
      <c r="N11" s="72">
        <v>0</v>
      </c>
      <c r="O11" s="75">
        <v>225</v>
      </c>
      <c r="P11" s="75">
        <f t="shared" si="3"/>
        <v>0</v>
      </c>
      <c r="Q11" s="79">
        <f>P11+J11</f>
        <v>2224.7945835842747</v>
      </c>
      <c r="R11" s="75"/>
      <c r="T11" s="20"/>
    </row>
    <row r="12" spans="1:20">
      <c r="A12" s="1" t="s">
        <v>19</v>
      </c>
      <c r="B12" s="1" t="s">
        <v>20</v>
      </c>
      <c r="D12" s="9">
        <f>+assessment!H12</f>
        <v>3.3957476029369528E-5</v>
      </c>
      <c r="F12" s="2">
        <f>+assessment!J12</f>
        <v>1892.0139213796906</v>
      </c>
      <c r="H12" s="24">
        <v>-1419.1576499174848</v>
      </c>
      <c r="J12" s="4">
        <f t="shared" si="0"/>
        <v>472.85627146220577</v>
      </c>
      <c r="K12" s="24">
        <v>-225</v>
      </c>
      <c r="L12" s="24">
        <f t="shared" si="1"/>
        <v>-1644.1576499174848</v>
      </c>
      <c r="M12" s="87">
        <v>1</v>
      </c>
      <c r="N12" s="72">
        <v>0</v>
      </c>
      <c r="O12" s="75">
        <v>225</v>
      </c>
      <c r="P12" s="75">
        <f t="shared" si="3"/>
        <v>0</v>
      </c>
      <c r="Q12" s="79">
        <f t="shared" si="2"/>
        <v>472.85627146220577</v>
      </c>
      <c r="R12" s="75"/>
      <c r="T12" s="20"/>
    </row>
    <row r="13" spans="1:20">
      <c r="A13" s="1" t="s">
        <v>21</v>
      </c>
      <c r="B13" s="1" t="s">
        <v>22</v>
      </c>
      <c r="D13" s="9">
        <f>+assessment!H13</f>
        <v>1.245749933884832E-4</v>
      </c>
      <c r="F13" s="2">
        <f>+assessment!J13</f>
        <v>6940.9640911751003</v>
      </c>
      <c r="H13" s="24">
        <v>-5206.2602330170203</v>
      </c>
      <c r="J13" s="4">
        <f t="shared" si="0"/>
        <v>1734.70385815808</v>
      </c>
      <c r="K13" s="24">
        <v>-450</v>
      </c>
      <c r="L13" s="24">
        <f t="shared" si="1"/>
        <v>-5656.2602330170203</v>
      </c>
      <c r="M13" s="87">
        <v>2</v>
      </c>
      <c r="N13" s="72">
        <v>0</v>
      </c>
      <c r="O13" s="75">
        <v>225</v>
      </c>
      <c r="P13" s="75">
        <f t="shared" si="3"/>
        <v>0</v>
      </c>
      <c r="Q13" s="79">
        <f t="shared" si="2"/>
        <v>1734.70385815808</v>
      </c>
      <c r="R13" s="75"/>
      <c r="T13" s="20"/>
    </row>
    <row r="14" spans="1:20">
      <c r="A14" s="1" t="s">
        <v>23</v>
      </c>
      <c r="B14" s="1" t="s">
        <v>24</v>
      </c>
      <c r="D14" s="9">
        <f>+assessment!H14</f>
        <v>4.5776909870141002E-4</v>
      </c>
      <c r="F14" s="2">
        <f>+assessment!J14</f>
        <v>25505.59136878766</v>
      </c>
      <c r="H14" s="24">
        <v>-19131.324347706919</v>
      </c>
      <c r="J14" s="4">
        <f t="shared" si="0"/>
        <v>6374.267021080741</v>
      </c>
      <c r="K14" s="24">
        <v>-225</v>
      </c>
      <c r="L14" s="24">
        <f t="shared" si="1"/>
        <v>-19356.324347706919</v>
      </c>
      <c r="M14" s="87">
        <v>1</v>
      </c>
      <c r="N14" s="72">
        <v>0</v>
      </c>
      <c r="O14" s="75">
        <v>225</v>
      </c>
      <c r="P14" s="75">
        <f t="shared" si="3"/>
        <v>0</v>
      </c>
      <c r="Q14" s="79">
        <f t="shared" si="2"/>
        <v>6374.267021080741</v>
      </c>
      <c r="R14" s="75"/>
      <c r="T14" s="20"/>
    </row>
    <row r="15" spans="1:20">
      <c r="A15" s="1" t="s">
        <v>25</v>
      </c>
      <c r="B15" s="1" t="s">
        <v>26</v>
      </c>
      <c r="D15" s="9">
        <f>+assessment!H15</f>
        <v>7.7331514302313037E-6</v>
      </c>
      <c r="F15" s="2">
        <f>+assessment!J15</f>
        <v>430.86918914351781</v>
      </c>
      <c r="H15" s="24">
        <v>-323.1852221185099</v>
      </c>
      <c r="J15" s="4">
        <f t="shared" si="0"/>
        <v>107.68396702500792</v>
      </c>
      <c r="K15" s="24">
        <v>-450</v>
      </c>
      <c r="L15" s="24">
        <f t="shared" si="1"/>
        <v>-773.18522211850996</v>
      </c>
      <c r="M15" s="87">
        <v>2</v>
      </c>
      <c r="N15" s="72">
        <v>0</v>
      </c>
      <c r="O15" s="75">
        <v>225</v>
      </c>
      <c r="P15" s="75">
        <f t="shared" si="3"/>
        <v>0</v>
      </c>
      <c r="Q15" s="79">
        <f t="shared" si="2"/>
        <v>107.68396702500792</v>
      </c>
      <c r="R15" s="75"/>
      <c r="T15" s="20"/>
    </row>
    <row r="16" spans="1:20">
      <c r="A16" s="1" t="s">
        <v>540</v>
      </c>
      <c r="B16" s="1" t="s">
        <v>563</v>
      </c>
      <c r="D16" s="9">
        <f>+assessment!H16</f>
        <v>3.485977113268297E-5</v>
      </c>
      <c r="F16" s="2">
        <f>+assessment!J16</f>
        <v>1942.2872366044514</v>
      </c>
      <c r="H16" s="24">
        <v>-1456.8662933408445</v>
      </c>
      <c r="J16" s="4">
        <f>SUM(F16:H16)</f>
        <v>485.42094326360689</v>
      </c>
      <c r="K16" s="24">
        <v>-225</v>
      </c>
      <c r="L16" s="24">
        <f t="shared" si="1"/>
        <v>-1681.8662933408445</v>
      </c>
      <c r="M16" s="87">
        <v>1</v>
      </c>
      <c r="N16" s="72">
        <v>0</v>
      </c>
      <c r="O16" s="75">
        <v>225</v>
      </c>
      <c r="P16" s="75">
        <f t="shared" si="3"/>
        <v>0</v>
      </c>
      <c r="Q16" s="79">
        <f t="shared" si="2"/>
        <v>485.42094326360689</v>
      </c>
      <c r="R16" s="75"/>
      <c r="T16" s="20"/>
    </row>
    <row r="17" spans="1:20">
      <c r="A17" s="1" t="s">
        <v>27</v>
      </c>
      <c r="B17" s="1" t="s">
        <v>509</v>
      </c>
      <c r="D17" s="9">
        <f>+assessment!H17</f>
        <v>7.6849805607825291E-5</v>
      </c>
      <c r="F17" s="2">
        <f>+assessment!J17</f>
        <v>4281.8524539212649</v>
      </c>
      <c r="H17" s="24">
        <v>-3211.7201570815851</v>
      </c>
      <c r="J17" s="4">
        <f>SUM(F17:H17)</f>
        <v>1070.1322968396798</v>
      </c>
      <c r="K17" s="24">
        <v>-450</v>
      </c>
      <c r="L17" s="24">
        <f t="shared" si="1"/>
        <v>-3661.7201570815851</v>
      </c>
      <c r="M17" s="87">
        <v>2</v>
      </c>
      <c r="N17" s="72">
        <v>0</v>
      </c>
      <c r="O17" s="75">
        <v>225</v>
      </c>
      <c r="P17" s="75">
        <f t="shared" si="3"/>
        <v>0</v>
      </c>
      <c r="Q17" s="79">
        <f t="shared" si="2"/>
        <v>1070.1322968396798</v>
      </c>
      <c r="R17" s="75"/>
      <c r="T17" s="20"/>
    </row>
    <row r="18" spans="1:20">
      <c r="A18" s="1" t="s">
        <v>28</v>
      </c>
      <c r="B18" s="1" t="s">
        <v>510</v>
      </c>
      <c r="D18" s="9">
        <f>+assessment!H18</f>
        <v>9.0455118054750709E-5</v>
      </c>
      <c r="F18" s="2">
        <f>+assessment!J18</f>
        <v>5039.9017427447261</v>
      </c>
      <c r="H18" s="24">
        <v>-3781.034756236561</v>
      </c>
      <c r="J18" s="4">
        <f t="shared" si="0"/>
        <v>1258.8669865081652</v>
      </c>
      <c r="K18" s="24">
        <v>-225</v>
      </c>
      <c r="L18" s="24">
        <f t="shared" si="1"/>
        <v>-4006.034756236561</v>
      </c>
      <c r="M18" s="87">
        <v>1</v>
      </c>
      <c r="N18" s="72">
        <v>0</v>
      </c>
      <c r="O18" s="75">
        <v>225</v>
      </c>
      <c r="P18" s="75">
        <f t="shared" si="3"/>
        <v>0</v>
      </c>
      <c r="Q18" s="79">
        <f t="shared" si="2"/>
        <v>1258.8669865081652</v>
      </c>
      <c r="R18" s="75"/>
      <c r="T18" s="20"/>
    </row>
    <row r="19" spans="1:20">
      <c r="A19" s="1" t="s">
        <v>29</v>
      </c>
      <c r="B19" s="1" t="s">
        <v>511</v>
      </c>
      <c r="D19" s="9">
        <f>+assessment!H19</f>
        <v>5.6722772041810246E-5</v>
      </c>
      <c r="F19" s="2">
        <f>+assessment!J19</f>
        <v>3160.431425160436</v>
      </c>
      <c r="H19" s="24">
        <v>-2370.5684152977642</v>
      </c>
      <c r="J19" s="4">
        <f t="shared" si="0"/>
        <v>789.86300986267179</v>
      </c>
      <c r="K19" s="24">
        <v>-225</v>
      </c>
      <c r="L19" s="24">
        <f t="shared" si="1"/>
        <v>-2595.5684152977642</v>
      </c>
      <c r="M19" s="87">
        <v>1</v>
      </c>
      <c r="N19" s="72">
        <v>0</v>
      </c>
      <c r="O19" s="75">
        <v>225</v>
      </c>
      <c r="P19" s="75">
        <f t="shared" si="3"/>
        <v>0</v>
      </c>
      <c r="Q19" s="79">
        <f t="shared" si="2"/>
        <v>789.86300986267179</v>
      </c>
      <c r="R19" s="75"/>
      <c r="T19" s="20"/>
    </row>
    <row r="20" spans="1:20">
      <c r="A20" s="1" t="s">
        <v>30</v>
      </c>
      <c r="B20" s="1" t="s">
        <v>512</v>
      </c>
      <c r="D20" s="9">
        <f>+assessment!H20</f>
        <v>6.3581218564760583E-5</v>
      </c>
      <c r="F20" s="2">
        <f>+assessment!J20</f>
        <v>3542.5645462804246</v>
      </c>
      <c r="H20" s="24">
        <v>-2657.1973228547386</v>
      </c>
      <c r="J20" s="4">
        <f t="shared" si="0"/>
        <v>885.36722342568601</v>
      </c>
      <c r="K20" s="24">
        <v>-675</v>
      </c>
      <c r="L20" s="24">
        <f t="shared" si="1"/>
        <v>-3332.1973228547386</v>
      </c>
      <c r="M20" s="87">
        <v>3</v>
      </c>
      <c r="N20" s="72">
        <v>0</v>
      </c>
      <c r="O20" s="75">
        <v>225</v>
      </c>
      <c r="P20" s="75">
        <f t="shared" si="3"/>
        <v>0</v>
      </c>
      <c r="Q20" s="79">
        <f t="shared" si="2"/>
        <v>885.36722342568601</v>
      </c>
      <c r="R20" s="75"/>
      <c r="T20" s="20"/>
    </row>
    <row r="21" spans="1:20">
      <c r="A21" s="1" t="s">
        <v>31</v>
      </c>
      <c r="B21" s="1" t="s">
        <v>513</v>
      </c>
      <c r="D21" s="9">
        <f>+assessment!H21</f>
        <v>1.1184765815744573E-4</v>
      </c>
      <c r="F21" s="2">
        <f>+assessment!J21</f>
        <v>6231.8331940977596</v>
      </c>
      <c r="H21" s="24">
        <v>-4674.3567062756829</v>
      </c>
      <c r="J21" s="4">
        <f t="shared" si="0"/>
        <v>1557.4764878220767</v>
      </c>
      <c r="K21" s="24">
        <v>-225</v>
      </c>
      <c r="L21" s="24">
        <f t="shared" si="1"/>
        <v>-4899.3567062756829</v>
      </c>
      <c r="M21" s="87">
        <v>1</v>
      </c>
      <c r="N21" s="72">
        <v>0</v>
      </c>
      <c r="O21" s="75">
        <v>225</v>
      </c>
      <c r="P21" s="75">
        <f t="shared" si="3"/>
        <v>0</v>
      </c>
      <c r="Q21" s="79">
        <f t="shared" si="2"/>
        <v>1557.4764878220767</v>
      </c>
      <c r="R21" s="75"/>
      <c r="T21" s="20"/>
    </row>
    <row r="22" spans="1:20">
      <c r="A22" s="1" t="s">
        <v>32</v>
      </c>
      <c r="B22" s="1" t="s">
        <v>514</v>
      </c>
      <c r="D22" s="9">
        <f>+assessment!H22</f>
        <v>2.8361535389763517E-5</v>
      </c>
      <c r="F22" s="2">
        <f>+assessment!J22</f>
        <v>1580.2240349879039</v>
      </c>
      <c r="H22" s="24">
        <v>-1185.2902810371095</v>
      </c>
      <c r="J22" s="4">
        <f t="shared" si="0"/>
        <v>394.93375395079443</v>
      </c>
      <c r="K22" s="24">
        <v>-225</v>
      </c>
      <c r="L22" s="24">
        <f t="shared" si="1"/>
        <v>-1410.2902810371095</v>
      </c>
      <c r="M22" s="87">
        <v>1</v>
      </c>
      <c r="N22" s="72">
        <v>0</v>
      </c>
      <c r="O22" s="75">
        <v>225</v>
      </c>
      <c r="P22" s="75">
        <f t="shared" si="3"/>
        <v>0</v>
      </c>
      <c r="Q22" s="79">
        <f t="shared" si="2"/>
        <v>394.93375395079443</v>
      </c>
      <c r="R22" s="75"/>
      <c r="T22" s="20"/>
    </row>
    <row r="23" spans="1:20">
      <c r="A23" s="1" t="s">
        <v>33</v>
      </c>
      <c r="B23" s="1" t="s">
        <v>515</v>
      </c>
      <c r="D23" s="9">
        <f>+assessment!H23</f>
        <v>3.0351108900750147E-5</v>
      </c>
      <c r="F23" s="2">
        <f>+assessment!J23</f>
        <v>1691.0774086938666</v>
      </c>
      <c r="H23" s="24">
        <v>-1268.4390235303219</v>
      </c>
      <c r="J23" s="4">
        <f t="shared" si="0"/>
        <v>422.63838516354463</v>
      </c>
      <c r="K23" s="24">
        <v>-450</v>
      </c>
      <c r="L23" s="24">
        <f t="shared" si="1"/>
        <v>-1718.4390235303219</v>
      </c>
      <c r="M23" s="87">
        <v>2</v>
      </c>
      <c r="N23" s="72">
        <v>0</v>
      </c>
      <c r="O23" s="75">
        <v>225</v>
      </c>
      <c r="P23" s="75">
        <f t="shared" si="3"/>
        <v>0</v>
      </c>
      <c r="Q23" s="79">
        <f t="shared" si="2"/>
        <v>422.63838516354463</v>
      </c>
      <c r="R23" s="75"/>
      <c r="T23" s="20"/>
    </row>
    <row r="24" spans="1:20">
      <c r="A24" s="1" t="s">
        <v>34</v>
      </c>
      <c r="B24" s="1" t="s">
        <v>516</v>
      </c>
      <c r="D24" s="9">
        <f>+assessment!H24</f>
        <v>3.0388144471605937E-5</v>
      </c>
      <c r="F24" s="2">
        <f>+assessment!J24</f>
        <v>1693.1409252987166</v>
      </c>
      <c r="H24" s="24">
        <v>-1269.9869075064826</v>
      </c>
      <c r="J24" s="4">
        <f t="shared" si="0"/>
        <v>423.15401779223407</v>
      </c>
      <c r="K24" s="24">
        <v>-225</v>
      </c>
      <c r="L24" s="24">
        <f t="shared" si="1"/>
        <v>-1494.9869075064826</v>
      </c>
      <c r="M24" s="87">
        <v>1</v>
      </c>
      <c r="N24" s="72">
        <v>0</v>
      </c>
      <c r="O24" s="75">
        <v>225</v>
      </c>
      <c r="P24" s="75">
        <f t="shared" si="3"/>
        <v>0</v>
      </c>
      <c r="Q24" s="79">
        <f t="shared" si="2"/>
        <v>423.15401779223407</v>
      </c>
      <c r="R24" s="75"/>
      <c r="T24" s="20"/>
    </row>
    <row r="25" spans="1:20">
      <c r="A25" s="1" t="s">
        <v>35</v>
      </c>
      <c r="B25" s="1" t="s">
        <v>517</v>
      </c>
      <c r="D25" s="9">
        <f>+assessment!H25</f>
        <v>4.9033275164462236E-5</v>
      </c>
      <c r="F25" s="2">
        <f>+assessment!J25</f>
        <v>2731.994543462718</v>
      </c>
      <c r="H25" s="24">
        <v>-2049.550975576939</v>
      </c>
      <c r="J25" s="4">
        <f t="shared" si="0"/>
        <v>682.44356788577898</v>
      </c>
      <c r="K25" s="24">
        <v>-450</v>
      </c>
      <c r="L25" s="24">
        <f t="shared" si="1"/>
        <v>-2499.550975576939</v>
      </c>
      <c r="M25" s="87">
        <v>2</v>
      </c>
      <c r="N25" s="72">
        <v>0</v>
      </c>
      <c r="O25" s="75">
        <v>225</v>
      </c>
      <c r="P25" s="75">
        <f t="shared" si="3"/>
        <v>0</v>
      </c>
      <c r="Q25" s="79">
        <f t="shared" si="2"/>
        <v>682.44356788577898</v>
      </c>
      <c r="R25" s="75"/>
      <c r="T25" s="20"/>
    </row>
    <row r="26" spans="1:20">
      <c r="A26" s="1" t="s">
        <v>36</v>
      </c>
      <c r="B26" s="1" t="s">
        <v>518</v>
      </c>
      <c r="D26" s="9">
        <f>+assessment!H26</f>
        <v>2.8559738561944633E-5</v>
      </c>
      <c r="F26" s="2">
        <f>+assessment!J26</f>
        <v>1591.2673516556076</v>
      </c>
      <c r="H26" s="24">
        <v>-1193.5735063863881</v>
      </c>
      <c r="J26" s="4">
        <f t="shared" si="0"/>
        <v>397.69384526921954</v>
      </c>
      <c r="K26" s="24">
        <v>-225</v>
      </c>
      <c r="L26" s="24">
        <f t="shared" si="1"/>
        <v>-1418.5735063863881</v>
      </c>
      <c r="M26" s="87">
        <v>1</v>
      </c>
      <c r="N26" s="72">
        <v>0</v>
      </c>
      <c r="O26" s="75">
        <v>225</v>
      </c>
      <c r="P26" s="75">
        <f t="shared" si="3"/>
        <v>0</v>
      </c>
      <c r="Q26" s="79">
        <f t="shared" si="2"/>
        <v>397.69384526921954</v>
      </c>
      <c r="R26" s="75"/>
      <c r="T26" s="20"/>
    </row>
    <row r="27" spans="1:20">
      <c r="A27" s="1" t="s">
        <v>37</v>
      </c>
      <c r="B27" s="1" t="s">
        <v>519</v>
      </c>
      <c r="D27" s="9">
        <f>+assessment!H27</f>
        <v>5.3599036887104089E-5</v>
      </c>
      <c r="F27" s="2">
        <f>+assessment!J27</f>
        <v>2986.3857924904592</v>
      </c>
      <c r="H27" s="24">
        <v>-2240.6554385418917</v>
      </c>
      <c r="J27" s="4">
        <f t="shared" si="0"/>
        <v>745.73035394856743</v>
      </c>
      <c r="K27" s="24">
        <v>-225</v>
      </c>
      <c r="L27" s="24">
        <f t="shared" si="1"/>
        <v>-2465.6554385418917</v>
      </c>
      <c r="M27" s="87">
        <v>1</v>
      </c>
      <c r="N27" s="72">
        <v>0</v>
      </c>
      <c r="O27" s="75">
        <v>225</v>
      </c>
      <c r="P27" s="75">
        <f t="shared" si="3"/>
        <v>0</v>
      </c>
      <c r="Q27" s="79">
        <f t="shared" si="2"/>
        <v>745.73035394856743</v>
      </c>
      <c r="R27" s="75"/>
      <c r="T27" s="20"/>
    </row>
    <row r="28" spans="1:20">
      <c r="A28" s="1" t="s">
        <v>38</v>
      </c>
      <c r="B28" s="1" t="s">
        <v>520</v>
      </c>
      <c r="D28" s="9">
        <f>+assessment!H28</f>
        <v>2.8710422192765362E-5</v>
      </c>
      <c r="F28" s="2">
        <f>+assessment!J28</f>
        <v>1599.6630147193252</v>
      </c>
      <c r="H28" s="24">
        <v>-1199.8709560690252</v>
      </c>
      <c r="J28" s="4">
        <f t="shared" si="0"/>
        <v>399.79205865030008</v>
      </c>
      <c r="K28" s="24">
        <v>-225</v>
      </c>
      <c r="L28" s="24">
        <f t="shared" si="1"/>
        <v>-1424.8709560690252</v>
      </c>
      <c r="M28" s="87">
        <v>1</v>
      </c>
      <c r="N28" s="72">
        <v>0</v>
      </c>
      <c r="O28" s="75">
        <v>225</v>
      </c>
      <c r="P28" s="75">
        <f t="shared" si="3"/>
        <v>0</v>
      </c>
      <c r="Q28" s="79">
        <f t="shared" si="2"/>
        <v>399.79205865030008</v>
      </c>
      <c r="R28" s="75"/>
      <c r="T28" s="20"/>
    </row>
    <row r="29" spans="1:20">
      <c r="A29" s="1" t="s">
        <v>39</v>
      </c>
      <c r="B29" s="1" t="s">
        <v>521</v>
      </c>
      <c r="D29" s="9">
        <f>+assessment!H29</f>
        <v>5.5676139480932297E-5</v>
      </c>
      <c r="F29" s="2">
        <f>+assessment!J29</f>
        <v>3102.1160375845848</v>
      </c>
      <c r="H29" s="24">
        <v>-2326.8269456133471</v>
      </c>
      <c r="J29" s="4">
        <f>SUM(F29:H29)</f>
        <v>775.28909197123767</v>
      </c>
      <c r="K29" s="24">
        <v>-225</v>
      </c>
      <c r="L29" s="24">
        <f t="shared" si="1"/>
        <v>-2551.8269456133471</v>
      </c>
      <c r="M29" s="87">
        <v>1</v>
      </c>
      <c r="N29" s="72">
        <v>0</v>
      </c>
      <c r="O29" s="75">
        <v>225</v>
      </c>
      <c r="P29" s="75">
        <f t="shared" si="3"/>
        <v>0</v>
      </c>
      <c r="Q29" s="79">
        <f t="shared" si="2"/>
        <v>775.28909197123767</v>
      </c>
      <c r="R29" s="75"/>
      <c r="T29" s="20"/>
    </row>
    <row r="30" spans="1:20">
      <c r="A30" s="1" t="s">
        <v>40</v>
      </c>
      <c r="B30" s="1" t="s">
        <v>522</v>
      </c>
      <c r="D30" s="9">
        <f>+assessment!H30</f>
        <v>8.3233471752724159E-5</v>
      </c>
      <c r="F30" s="2">
        <f>+assessment!J30</f>
        <v>4637.5321636011822</v>
      </c>
      <c r="H30" s="24">
        <v>-3478.5072721793017</v>
      </c>
      <c r="J30" s="4">
        <f t="shared" ref="J30:J86" si="4">SUM(F30:H30)</f>
        <v>1159.0248914218805</v>
      </c>
      <c r="K30" s="24">
        <v>-225</v>
      </c>
      <c r="L30" s="24">
        <f t="shared" si="1"/>
        <v>-3703.5072721793017</v>
      </c>
      <c r="M30" s="87">
        <v>1</v>
      </c>
      <c r="N30" s="72">
        <v>0</v>
      </c>
      <c r="O30" s="75">
        <v>225</v>
      </c>
      <c r="P30" s="75">
        <f t="shared" si="3"/>
        <v>0</v>
      </c>
      <c r="Q30" s="79">
        <f t="shared" si="2"/>
        <v>1159.0248914218805</v>
      </c>
      <c r="R30" s="75"/>
      <c r="T30" s="20"/>
    </row>
    <row r="31" spans="1:20">
      <c r="A31" s="69" t="s">
        <v>599</v>
      </c>
      <c r="B31" s="69" t="s">
        <v>600</v>
      </c>
      <c r="D31" s="9">
        <f>+assessment!H31</f>
        <v>3.0256345313405843E-5</v>
      </c>
      <c r="F31" s="2">
        <f>+assessment!J31</f>
        <v>1685.7974513042116</v>
      </c>
      <c r="H31" s="24">
        <v>0</v>
      </c>
      <c r="J31" s="4">
        <f>SUM(F31:H31)</f>
        <v>1685.7974513042116</v>
      </c>
      <c r="K31" s="24">
        <v>0</v>
      </c>
      <c r="L31" s="24">
        <f>H31+K31</f>
        <v>0</v>
      </c>
      <c r="M31" s="87">
        <v>0</v>
      </c>
      <c r="N31" s="72">
        <v>1</v>
      </c>
      <c r="O31" s="75">
        <v>225</v>
      </c>
      <c r="P31" s="75">
        <f>O31*N31</f>
        <v>225</v>
      </c>
      <c r="Q31" s="79">
        <f>P31+J31</f>
        <v>1910.7974513042116</v>
      </c>
      <c r="R31" s="75"/>
      <c r="T31" s="20"/>
    </row>
    <row r="32" spans="1:20">
      <c r="A32" s="1" t="s">
        <v>41</v>
      </c>
      <c r="B32" s="1" t="s">
        <v>523</v>
      </c>
      <c r="D32" s="9">
        <f>+assessment!H32</f>
        <v>1.7651457669804149E-2</v>
      </c>
      <c r="F32" s="2">
        <f>+assessment!J32</f>
        <v>983488.98531295895</v>
      </c>
      <c r="H32" s="24">
        <v>-738310.82661352423</v>
      </c>
      <c r="J32" s="4">
        <f>SUM(F32:H32)</f>
        <v>245178.15869943472</v>
      </c>
      <c r="K32" s="24">
        <v>-225</v>
      </c>
      <c r="L32" s="24">
        <f t="shared" si="1"/>
        <v>-738535.82661352423</v>
      </c>
      <c r="M32" s="87">
        <v>1</v>
      </c>
      <c r="N32" s="72">
        <v>0</v>
      </c>
      <c r="O32" s="75">
        <v>225</v>
      </c>
      <c r="P32" s="75">
        <f t="shared" si="3"/>
        <v>0</v>
      </c>
      <c r="Q32" s="79">
        <f t="shared" si="2"/>
        <v>245178.15869943472</v>
      </c>
      <c r="R32" s="75"/>
      <c r="T32" s="20"/>
    </row>
    <row r="33" spans="1:22">
      <c r="A33" s="1" t="s">
        <v>42</v>
      </c>
      <c r="B33" s="1" t="s">
        <v>43</v>
      </c>
      <c r="D33" s="9">
        <f>+assessment!H33</f>
        <v>2.0093845240616728E-5</v>
      </c>
      <c r="F33" s="2">
        <f>+assessment!J33</f>
        <v>1119.5718697236093</v>
      </c>
      <c r="H33" s="24">
        <v>-839.76598931349872</v>
      </c>
      <c r="J33" s="4">
        <f t="shared" si="4"/>
        <v>279.8058804101106</v>
      </c>
      <c r="K33" s="24">
        <v>-225</v>
      </c>
      <c r="L33" s="24">
        <f t="shared" si="1"/>
        <v>-1064.7659893134987</v>
      </c>
      <c r="M33" s="87">
        <v>1</v>
      </c>
      <c r="N33" s="72">
        <v>0</v>
      </c>
      <c r="O33" s="75">
        <v>225</v>
      </c>
      <c r="P33" s="75">
        <f t="shared" si="3"/>
        <v>0</v>
      </c>
      <c r="Q33" s="79">
        <f t="shared" si="2"/>
        <v>279.8058804101106</v>
      </c>
      <c r="R33" s="75"/>
      <c r="T33" s="20"/>
    </row>
    <row r="34" spans="1:22">
      <c r="A34" s="1" t="s">
        <v>44</v>
      </c>
      <c r="B34" s="1" t="s">
        <v>45</v>
      </c>
      <c r="D34" s="9">
        <f>+assessment!H34</f>
        <v>1.4316102844530194E-5</v>
      </c>
      <c r="F34" s="2">
        <f>+assessment!J34</f>
        <v>797.65250686852687</v>
      </c>
      <c r="H34" s="24">
        <v>-598.30158232992346</v>
      </c>
      <c r="J34" s="4">
        <f t="shared" si="4"/>
        <v>199.35092453860341</v>
      </c>
      <c r="K34" s="24">
        <v>-450</v>
      </c>
      <c r="L34" s="24">
        <f t="shared" si="1"/>
        <v>-1048.3015823299233</v>
      </c>
      <c r="M34" s="87">
        <v>2</v>
      </c>
      <c r="N34" s="72">
        <v>0</v>
      </c>
      <c r="O34" s="75">
        <v>225</v>
      </c>
      <c r="P34" s="75">
        <f t="shared" si="3"/>
        <v>0</v>
      </c>
      <c r="Q34" s="79">
        <f t="shared" si="2"/>
        <v>199.35092453860341</v>
      </c>
      <c r="R34" s="75"/>
      <c r="T34" s="20"/>
    </row>
    <row r="35" spans="1:22">
      <c r="A35" s="1" t="s">
        <v>46</v>
      </c>
      <c r="B35" s="1" t="s">
        <v>47</v>
      </c>
      <c r="D35" s="9">
        <f>+assessment!H35</f>
        <v>8.3744757742317823E-4</v>
      </c>
      <c r="F35" s="2">
        <f>+assessment!J35</f>
        <v>46660.195638214143</v>
      </c>
      <c r="H35" s="24">
        <v>-35013.502277544176</v>
      </c>
      <c r="J35" s="4">
        <f t="shared" si="4"/>
        <v>11646.693360669968</v>
      </c>
      <c r="K35" s="24">
        <v>-450</v>
      </c>
      <c r="L35" s="24">
        <f t="shared" si="1"/>
        <v>-35463.502277544176</v>
      </c>
      <c r="M35" s="87">
        <v>2</v>
      </c>
      <c r="N35" s="72">
        <v>0</v>
      </c>
      <c r="O35" s="75">
        <v>225</v>
      </c>
      <c r="P35" s="75">
        <f t="shared" si="3"/>
        <v>0</v>
      </c>
      <c r="Q35" s="79">
        <f t="shared" si="2"/>
        <v>11646.693360669968</v>
      </c>
      <c r="R35" s="75"/>
      <c r="T35" s="20"/>
    </row>
    <row r="36" spans="1:22">
      <c r="A36" s="1" t="s">
        <v>48</v>
      </c>
      <c r="B36" s="1" t="s">
        <v>49</v>
      </c>
      <c r="D36" s="9">
        <f>+assessment!H36</f>
        <v>7.3655139502717681E-3</v>
      </c>
      <c r="F36" s="2">
        <f>+assessment!J36</f>
        <v>410385.47505644045</v>
      </c>
      <c r="H36" s="24">
        <v>-307882.43055554677</v>
      </c>
      <c r="J36" s="4">
        <f t="shared" si="4"/>
        <v>102503.04450089368</v>
      </c>
      <c r="K36" s="24">
        <v>-450</v>
      </c>
      <c r="L36" s="24">
        <f t="shared" si="1"/>
        <v>-308332.43055554677</v>
      </c>
      <c r="M36" s="87">
        <v>2</v>
      </c>
      <c r="N36" s="72">
        <v>0</v>
      </c>
      <c r="O36" s="75">
        <v>225</v>
      </c>
      <c r="P36" s="75">
        <f t="shared" si="3"/>
        <v>0</v>
      </c>
      <c r="Q36" s="79">
        <f t="shared" si="2"/>
        <v>102503.04450089368</v>
      </c>
      <c r="R36" s="75"/>
      <c r="T36" s="20"/>
      <c r="V36" s="20"/>
    </row>
    <row r="37" spans="1:22">
      <c r="A37" s="1" t="s">
        <v>50</v>
      </c>
      <c r="B37" s="1" t="s">
        <v>489</v>
      </c>
      <c r="D37" s="9">
        <f>+assessment!H37</f>
        <v>1.5771637304666446E-3</v>
      </c>
      <c r="F37" s="2">
        <f>+assessment!J37</f>
        <v>87875.074453624533</v>
      </c>
      <c r="H37" s="24">
        <v>-65950.69188176177</v>
      </c>
      <c r="J37" s="4">
        <f t="shared" si="4"/>
        <v>21924.382571862763</v>
      </c>
      <c r="K37" s="24">
        <v>-225</v>
      </c>
      <c r="L37" s="24">
        <f t="shared" si="1"/>
        <v>-66175.69188176177</v>
      </c>
      <c r="M37" s="87">
        <v>1</v>
      </c>
      <c r="N37" s="72">
        <v>1</v>
      </c>
      <c r="O37" s="75">
        <v>225</v>
      </c>
      <c r="P37" s="75">
        <f t="shared" si="3"/>
        <v>225</v>
      </c>
      <c r="Q37" s="79">
        <f t="shared" si="2"/>
        <v>22149.382571862763</v>
      </c>
      <c r="R37" s="75"/>
      <c r="T37" s="20"/>
    </row>
    <row r="38" spans="1:22">
      <c r="A38" s="1" t="s">
        <v>51</v>
      </c>
      <c r="B38" s="1" t="s">
        <v>52</v>
      </c>
      <c r="D38" s="9">
        <f>+assessment!H38</f>
        <v>5.9795171915749097E-3</v>
      </c>
      <c r="F38" s="2">
        <f>+assessment!J38</f>
        <v>333161.68020862673</v>
      </c>
      <c r="H38" s="24">
        <v>-249974.1326474192</v>
      </c>
      <c r="J38" s="4">
        <f t="shared" si="4"/>
        <v>83187.547561207524</v>
      </c>
      <c r="K38" s="24">
        <v>-225</v>
      </c>
      <c r="L38" s="24">
        <f t="shared" si="1"/>
        <v>-250199.1326474192</v>
      </c>
      <c r="M38" s="87">
        <v>1</v>
      </c>
      <c r="N38" s="72">
        <v>1</v>
      </c>
      <c r="O38" s="75">
        <v>225</v>
      </c>
      <c r="P38" s="75">
        <f t="shared" si="3"/>
        <v>225</v>
      </c>
      <c r="Q38" s="79">
        <f t="shared" si="2"/>
        <v>83412.547561207524</v>
      </c>
      <c r="R38" s="75"/>
      <c r="T38" s="20"/>
    </row>
    <row r="39" spans="1:22">
      <c r="A39" s="1" t="s">
        <v>53</v>
      </c>
      <c r="B39" s="1" t="s">
        <v>54</v>
      </c>
      <c r="D39" s="9">
        <f>+assessment!H39</f>
        <v>1.37187679514242E-3</v>
      </c>
      <c r="F39" s="2">
        <f>+assessment!J39</f>
        <v>76437.070663976658</v>
      </c>
      <c r="H39" s="24">
        <v>-57338.716775951689</v>
      </c>
      <c r="J39" s="4">
        <f t="shared" si="4"/>
        <v>19098.353888024969</v>
      </c>
      <c r="K39" s="24">
        <v>-450</v>
      </c>
      <c r="L39" s="24">
        <f t="shared" si="1"/>
        <v>-57788.716775951689</v>
      </c>
      <c r="M39" s="87">
        <v>2</v>
      </c>
      <c r="N39" s="72">
        <v>0</v>
      </c>
      <c r="O39" s="75">
        <v>225</v>
      </c>
      <c r="P39" s="75">
        <f t="shared" si="3"/>
        <v>0</v>
      </c>
      <c r="Q39" s="79">
        <f t="shared" si="2"/>
        <v>19098.353888024969</v>
      </c>
      <c r="R39" s="75"/>
      <c r="T39" s="20"/>
    </row>
    <row r="40" spans="1:22">
      <c r="A40" s="1" t="s">
        <v>55</v>
      </c>
      <c r="B40" s="1" t="s">
        <v>56</v>
      </c>
      <c r="D40" s="9">
        <f>+assessment!H40</f>
        <v>2.3602616852315102E-4</v>
      </c>
      <c r="F40" s="2">
        <f>+assessment!J40</f>
        <v>13150.706379634357</v>
      </c>
      <c r="H40" s="24">
        <v>-10230.349907022362</v>
      </c>
      <c r="J40" s="4">
        <f t="shared" si="4"/>
        <v>2920.3564726119948</v>
      </c>
      <c r="K40" s="24">
        <v>-675</v>
      </c>
      <c r="L40" s="24">
        <f t="shared" si="1"/>
        <v>-10905.349907022362</v>
      </c>
      <c r="M40" s="87">
        <v>3</v>
      </c>
      <c r="N40" s="72">
        <v>0</v>
      </c>
      <c r="O40" s="75">
        <v>225</v>
      </c>
      <c r="P40" s="75">
        <f t="shared" si="3"/>
        <v>0</v>
      </c>
      <c r="Q40" s="79">
        <f t="shared" si="2"/>
        <v>2920.3564726119948</v>
      </c>
      <c r="R40" s="75"/>
      <c r="T40" s="20"/>
    </row>
    <row r="41" spans="1:22">
      <c r="A41" s="1" t="s">
        <v>57</v>
      </c>
      <c r="B41" s="1" t="s">
        <v>58</v>
      </c>
      <c r="D41" s="9">
        <f>+assessment!H41</f>
        <v>4.9288018054383911E-4</v>
      </c>
      <c r="F41" s="2">
        <f>+assessment!J41</f>
        <v>27461.880922908887</v>
      </c>
      <c r="H41" s="24">
        <v>-20607.116665865342</v>
      </c>
      <c r="J41" s="4">
        <f t="shared" si="4"/>
        <v>6854.7642570435455</v>
      </c>
      <c r="K41" s="24">
        <v>-675</v>
      </c>
      <c r="L41" s="24">
        <f t="shared" si="1"/>
        <v>-21282.116665865342</v>
      </c>
      <c r="M41" s="87">
        <v>3</v>
      </c>
      <c r="N41" s="72">
        <v>0</v>
      </c>
      <c r="O41" s="75">
        <v>225</v>
      </c>
      <c r="P41" s="75">
        <f t="shared" si="3"/>
        <v>0</v>
      </c>
      <c r="Q41" s="79">
        <f t="shared" si="2"/>
        <v>6854.7642570435455</v>
      </c>
      <c r="R41" s="75"/>
      <c r="T41" s="20"/>
    </row>
    <row r="42" spans="1:22">
      <c r="A42" s="1" t="s">
        <v>59</v>
      </c>
      <c r="B42" s="1" t="s">
        <v>60</v>
      </c>
      <c r="D42" s="9">
        <f>+assessment!H42</f>
        <v>3.1726334464314006E-4</v>
      </c>
      <c r="F42" s="2">
        <f>+assessment!J42</f>
        <v>17677.010632036909</v>
      </c>
      <c r="H42" s="24">
        <v>-13259.331638490359</v>
      </c>
      <c r="J42" s="4">
        <f t="shared" si="4"/>
        <v>4417.6789935465495</v>
      </c>
      <c r="K42" s="24">
        <v>-225</v>
      </c>
      <c r="L42" s="24">
        <f t="shared" si="1"/>
        <v>-13484.331638490359</v>
      </c>
      <c r="M42" s="87">
        <v>1</v>
      </c>
      <c r="N42" s="72">
        <v>1</v>
      </c>
      <c r="O42" s="75">
        <v>225</v>
      </c>
      <c r="P42" s="75">
        <f t="shared" si="3"/>
        <v>225</v>
      </c>
      <c r="Q42" s="79">
        <f t="shared" si="2"/>
        <v>4642.6789935465495</v>
      </c>
      <c r="R42" s="75"/>
      <c r="T42" s="20"/>
    </row>
    <row r="43" spans="1:22">
      <c r="A43" s="1" t="s">
        <v>61</v>
      </c>
      <c r="B43" s="1" t="s">
        <v>524</v>
      </c>
      <c r="D43" s="9">
        <f>+assessment!H43</f>
        <v>1.2678841762476262E-4</v>
      </c>
      <c r="F43" s="2">
        <f>+assessment!J43</f>
        <v>7064.2897902152126</v>
      </c>
      <c r="H43" s="24">
        <v>-5298.7663237358847</v>
      </c>
      <c r="J43" s="4">
        <f t="shared" si="4"/>
        <v>1765.5234664793279</v>
      </c>
      <c r="K43" s="24">
        <v>-450</v>
      </c>
      <c r="L43" s="24">
        <f t="shared" si="1"/>
        <v>-5748.7663237358847</v>
      </c>
      <c r="M43" s="87">
        <v>2</v>
      </c>
      <c r="N43" s="72">
        <v>0</v>
      </c>
      <c r="O43" s="75">
        <v>225</v>
      </c>
      <c r="P43" s="75">
        <f t="shared" si="3"/>
        <v>0</v>
      </c>
      <c r="Q43" s="79">
        <f t="shared" si="2"/>
        <v>1765.5234664793279</v>
      </c>
      <c r="R43" s="75"/>
      <c r="T43" s="20"/>
    </row>
    <row r="44" spans="1:22">
      <c r="A44" s="1" t="s">
        <v>62</v>
      </c>
      <c r="B44" s="1" t="s">
        <v>63</v>
      </c>
      <c r="D44" s="9">
        <f>+assessment!H44</f>
        <v>3.9619532299439806E-4</v>
      </c>
      <c r="F44" s="2">
        <f>+assessment!J44</f>
        <v>22074.875825358617</v>
      </c>
      <c r="H44" s="24">
        <v>-16558.396097881709</v>
      </c>
      <c r="J44" s="4">
        <f t="shared" si="4"/>
        <v>5516.479727476908</v>
      </c>
      <c r="K44" s="24">
        <v>-675</v>
      </c>
      <c r="L44" s="24">
        <f t="shared" si="1"/>
        <v>-17233.396097881709</v>
      </c>
      <c r="M44" s="87">
        <v>3</v>
      </c>
      <c r="N44" s="72">
        <v>0</v>
      </c>
      <c r="O44" s="75">
        <v>225</v>
      </c>
      <c r="P44" s="75">
        <f t="shared" si="3"/>
        <v>0</v>
      </c>
      <c r="Q44" s="79">
        <f t="shared" si="2"/>
        <v>5516.479727476908</v>
      </c>
      <c r="R44" s="75"/>
      <c r="T44" s="20"/>
    </row>
    <row r="45" spans="1:22">
      <c r="A45" s="1" t="s">
        <v>64</v>
      </c>
      <c r="B45" s="1" t="s">
        <v>525</v>
      </c>
      <c r="D45" s="9">
        <f>+assessment!H45</f>
        <v>9.074031421067141E-3</v>
      </c>
      <c r="F45" s="2">
        <f>+assessment!J45</f>
        <v>505579.20608843677</v>
      </c>
      <c r="H45" s="24">
        <v>-379332.30030657642</v>
      </c>
      <c r="J45" s="4">
        <f t="shared" si="4"/>
        <v>126246.90578186035</v>
      </c>
      <c r="K45" s="24">
        <v>-1125</v>
      </c>
      <c r="L45" s="24">
        <f t="shared" si="1"/>
        <v>-380457.30030657642</v>
      </c>
      <c r="M45" s="87">
        <v>5</v>
      </c>
      <c r="N45" s="72">
        <v>0</v>
      </c>
      <c r="O45" s="75">
        <v>225</v>
      </c>
      <c r="P45" s="75">
        <f t="shared" si="3"/>
        <v>0</v>
      </c>
      <c r="Q45" s="79">
        <f t="shared" si="2"/>
        <v>126246.90578186035</v>
      </c>
      <c r="R45" s="75"/>
      <c r="T45" s="20"/>
    </row>
    <row r="46" spans="1:22">
      <c r="A46" s="1" t="s">
        <v>546</v>
      </c>
      <c r="B46" s="1" t="s">
        <v>547</v>
      </c>
      <c r="D46" s="9">
        <f>+assessment!H46</f>
        <v>1.1187788707581663E-5</v>
      </c>
      <c r="F46" s="2">
        <f>+assessment!J46</f>
        <v>623.35174633978852</v>
      </c>
      <c r="H46" s="24">
        <v>-467.56245446468165</v>
      </c>
      <c r="J46" s="4">
        <f t="shared" si="4"/>
        <v>155.78929187510687</v>
      </c>
      <c r="K46" s="24">
        <v>-225</v>
      </c>
      <c r="L46" s="24">
        <f t="shared" si="1"/>
        <v>-692.56245446468165</v>
      </c>
      <c r="M46" s="87">
        <v>1</v>
      </c>
      <c r="N46" s="72">
        <v>0</v>
      </c>
      <c r="O46" s="75">
        <v>225</v>
      </c>
      <c r="P46" s="75">
        <f t="shared" si="3"/>
        <v>0</v>
      </c>
      <c r="Q46" s="79">
        <f t="shared" si="2"/>
        <v>155.78929187510687</v>
      </c>
      <c r="R46" s="75"/>
      <c r="T46" s="20"/>
    </row>
    <row r="47" spans="1:22">
      <c r="A47" s="1" t="s">
        <v>65</v>
      </c>
      <c r="B47" s="1" t="s">
        <v>66</v>
      </c>
      <c r="D47" s="9">
        <f>+assessment!H47</f>
        <v>2.178726495310662E-4</v>
      </c>
      <c r="F47" s="2">
        <f>+assessment!J47</f>
        <v>12139.243966310443</v>
      </c>
      <c r="H47" s="24">
        <v>-9105.3783846642018</v>
      </c>
      <c r="J47" s="4">
        <f t="shared" si="4"/>
        <v>3033.8655816462415</v>
      </c>
      <c r="K47" s="24">
        <v>-450</v>
      </c>
      <c r="L47" s="24">
        <f t="shared" si="1"/>
        <v>-9555.3783846642018</v>
      </c>
      <c r="M47" s="87">
        <v>2</v>
      </c>
      <c r="N47" s="72">
        <v>0</v>
      </c>
      <c r="O47" s="75">
        <v>225</v>
      </c>
      <c r="P47" s="75">
        <f t="shared" si="3"/>
        <v>0</v>
      </c>
      <c r="Q47" s="79">
        <f t="shared" si="2"/>
        <v>3033.8655816462415</v>
      </c>
      <c r="R47" s="75"/>
      <c r="T47" s="20"/>
    </row>
    <row r="48" spans="1:22">
      <c r="A48" s="1" t="s">
        <v>67</v>
      </c>
      <c r="B48" s="1" t="s">
        <v>68</v>
      </c>
      <c r="D48" s="9">
        <f>+assessment!H48</f>
        <v>6.8542215860136727E-4</v>
      </c>
      <c r="F48" s="2">
        <f>+assessment!J48</f>
        <v>38189.771965804808</v>
      </c>
      <c r="H48" s="24">
        <v>-28650.570379352972</v>
      </c>
      <c r="J48" s="4">
        <f t="shared" si="4"/>
        <v>9539.2015864518362</v>
      </c>
      <c r="K48" s="24">
        <v>-225</v>
      </c>
      <c r="L48" s="24">
        <f t="shared" si="1"/>
        <v>-28875.570379352972</v>
      </c>
      <c r="M48" s="87">
        <v>1</v>
      </c>
      <c r="N48" s="72">
        <v>0</v>
      </c>
      <c r="O48" s="75">
        <v>225</v>
      </c>
      <c r="P48" s="75">
        <f t="shared" si="3"/>
        <v>0</v>
      </c>
      <c r="Q48" s="79">
        <f t="shared" si="2"/>
        <v>9539.2015864518362</v>
      </c>
      <c r="R48" s="75"/>
      <c r="T48" s="20"/>
    </row>
    <row r="49" spans="1:22">
      <c r="A49" s="1" t="s">
        <v>69</v>
      </c>
      <c r="B49" s="1" t="s">
        <v>70</v>
      </c>
      <c r="D49" s="9">
        <f>+assessment!H49</f>
        <v>1.8322317646195654E-5</v>
      </c>
      <c r="F49" s="2">
        <f>+assessment!J49</f>
        <v>1020.8673939300007</v>
      </c>
      <c r="H49" s="24">
        <v>-765.72972369952458</v>
      </c>
      <c r="J49" s="4">
        <f t="shared" si="4"/>
        <v>255.13767023047615</v>
      </c>
      <c r="K49" s="24">
        <v>-450</v>
      </c>
      <c r="L49" s="24">
        <f t="shared" si="1"/>
        <v>-1215.7297236995246</v>
      </c>
      <c r="M49" s="87">
        <v>2</v>
      </c>
      <c r="N49" s="72">
        <v>0</v>
      </c>
      <c r="O49" s="75">
        <v>225</v>
      </c>
      <c r="P49" s="75">
        <f t="shared" si="3"/>
        <v>0</v>
      </c>
      <c r="Q49" s="79">
        <f t="shared" si="2"/>
        <v>255.13767023047615</v>
      </c>
      <c r="R49" s="75"/>
      <c r="T49" s="20"/>
    </row>
    <row r="50" spans="1:22">
      <c r="A50" s="1" t="s">
        <v>71</v>
      </c>
      <c r="B50" s="1" t="s">
        <v>72</v>
      </c>
      <c r="D50" s="9">
        <f>+assessment!H50</f>
        <v>2.5202108334802951E-5</v>
      </c>
      <c r="F50" s="2">
        <f>+assessment!J50</f>
        <v>1404.1897512148996</v>
      </c>
      <c r="H50" s="24">
        <v>-1053.2511092122791</v>
      </c>
      <c r="J50" s="4">
        <f t="shared" si="4"/>
        <v>350.93864200262055</v>
      </c>
      <c r="K50" s="24">
        <v>-225</v>
      </c>
      <c r="L50" s="24">
        <f t="shared" si="1"/>
        <v>-1278.2511092122791</v>
      </c>
      <c r="M50" s="87">
        <v>1</v>
      </c>
      <c r="N50" s="72">
        <v>0</v>
      </c>
      <c r="O50" s="75">
        <v>225</v>
      </c>
      <c r="P50" s="75">
        <f>O50*N50</f>
        <v>0</v>
      </c>
      <c r="Q50" s="79">
        <f t="shared" si="2"/>
        <v>350.93864200262055</v>
      </c>
      <c r="R50" s="75"/>
      <c r="T50" s="20"/>
    </row>
    <row r="51" spans="1:22">
      <c r="A51" s="1" t="s">
        <v>73</v>
      </c>
      <c r="B51" s="1" t="s">
        <v>74</v>
      </c>
      <c r="D51" s="9">
        <f>+assessment!H51</f>
        <v>1.5685818061439705E-5</v>
      </c>
      <c r="F51" s="2">
        <f>+assessment!J51</f>
        <v>873.96914054521756</v>
      </c>
      <c r="H51" s="24">
        <v>-655.54484814945363</v>
      </c>
      <c r="J51" s="4">
        <f t="shared" si="4"/>
        <v>218.42429239576393</v>
      </c>
      <c r="K51" s="24">
        <v>-225</v>
      </c>
      <c r="L51" s="24">
        <f t="shared" si="1"/>
        <v>-880.54484814945363</v>
      </c>
      <c r="M51" s="87">
        <v>1</v>
      </c>
      <c r="N51" s="72">
        <v>0</v>
      </c>
      <c r="O51" s="75">
        <v>225</v>
      </c>
      <c r="P51" s="75">
        <f t="shared" si="3"/>
        <v>0</v>
      </c>
      <c r="Q51" s="79">
        <f t="shared" si="2"/>
        <v>218.42429239576393</v>
      </c>
      <c r="R51" s="75"/>
      <c r="T51" s="20"/>
    </row>
    <row r="52" spans="1:22">
      <c r="A52" s="1" t="s">
        <v>75</v>
      </c>
      <c r="B52" s="1" t="s">
        <v>76</v>
      </c>
      <c r="D52" s="9">
        <f>+assessment!H52</f>
        <v>3.981759624068725E-5</v>
      </c>
      <c r="F52" s="2">
        <f>+assessment!J52</f>
        <v>2218.5231416521924</v>
      </c>
      <c r="H52" s="24">
        <v>-1664.0649433970868</v>
      </c>
      <c r="J52" s="4">
        <f t="shared" si="4"/>
        <v>554.45819825510557</v>
      </c>
      <c r="K52" s="24">
        <v>-225</v>
      </c>
      <c r="L52" s="24">
        <f t="shared" si="1"/>
        <v>-1889.0649433970868</v>
      </c>
      <c r="M52" s="87">
        <v>1</v>
      </c>
      <c r="N52" s="72">
        <v>0</v>
      </c>
      <c r="O52" s="75">
        <v>225</v>
      </c>
      <c r="P52" s="75">
        <f t="shared" si="3"/>
        <v>0</v>
      </c>
      <c r="Q52" s="79">
        <f t="shared" si="2"/>
        <v>554.45819825510557</v>
      </c>
      <c r="R52" s="75"/>
      <c r="T52" s="20"/>
    </row>
    <row r="53" spans="1:22">
      <c r="A53" s="1" t="s">
        <v>77</v>
      </c>
      <c r="B53" s="1" t="s">
        <v>78</v>
      </c>
      <c r="D53" s="9">
        <f>+assessment!H53</f>
        <v>1.5311954988091579E-5</v>
      </c>
      <c r="F53" s="2">
        <f>+assessment!J53</f>
        <v>853.13855411256668</v>
      </c>
      <c r="H53" s="24">
        <v>-639.92010525312048</v>
      </c>
      <c r="J53" s="4">
        <f t="shared" si="4"/>
        <v>213.2184488594462</v>
      </c>
      <c r="K53" s="24">
        <v>-225</v>
      </c>
      <c r="L53" s="24">
        <f t="shared" si="1"/>
        <v>-864.92010525312048</v>
      </c>
      <c r="M53" s="87">
        <v>1</v>
      </c>
      <c r="N53" s="72">
        <v>0</v>
      </c>
      <c r="O53" s="75">
        <v>225</v>
      </c>
      <c r="P53" s="75">
        <f t="shared" si="3"/>
        <v>0</v>
      </c>
      <c r="Q53" s="79">
        <f t="shared" si="2"/>
        <v>213.2184488594462</v>
      </c>
      <c r="R53" s="75"/>
      <c r="T53" s="20"/>
    </row>
    <row r="54" spans="1:22">
      <c r="A54" s="1" t="s">
        <v>79</v>
      </c>
      <c r="B54" s="1" t="s">
        <v>80</v>
      </c>
      <c r="D54" s="9">
        <f>+assessment!H54</f>
        <v>1.7633094260705473E-4</v>
      </c>
      <c r="F54" s="2">
        <f>+assessment!J54</f>
        <v>9824.6582842024309</v>
      </c>
      <c r="H54" s="24">
        <v>-7369.256330915081</v>
      </c>
      <c r="J54" s="4">
        <f t="shared" si="4"/>
        <v>2455.4019532873499</v>
      </c>
      <c r="K54" s="24">
        <v>-225</v>
      </c>
      <c r="L54" s="24">
        <f t="shared" si="1"/>
        <v>-7594.256330915081</v>
      </c>
      <c r="M54" s="87">
        <v>1</v>
      </c>
      <c r="N54" s="72">
        <v>0</v>
      </c>
      <c r="O54" s="75">
        <v>225</v>
      </c>
      <c r="P54" s="75">
        <f t="shared" si="3"/>
        <v>0</v>
      </c>
      <c r="Q54" s="79">
        <f t="shared" si="2"/>
        <v>2455.4019532873499</v>
      </c>
      <c r="R54" s="75"/>
      <c r="T54" s="20"/>
    </row>
    <row r="55" spans="1:22">
      <c r="A55" s="1" t="s">
        <v>81</v>
      </c>
      <c r="B55" s="1" t="s">
        <v>490</v>
      </c>
      <c r="D55" s="9">
        <f>+assessment!H55</f>
        <v>4.7468063205095991E-4</v>
      </c>
      <c r="F55" s="2">
        <f>+assessment!J55</f>
        <v>26447.853876800669</v>
      </c>
      <c r="H55" s="24">
        <v>-19838.563498203992</v>
      </c>
      <c r="J55" s="4">
        <f t="shared" si="4"/>
        <v>6609.2903785966773</v>
      </c>
      <c r="K55" s="24">
        <v>-450</v>
      </c>
      <c r="L55" s="24">
        <f t="shared" si="1"/>
        <v>-20288.563498203992</v>
      </c>
      <c r="M55" s="87">
        <v>2</v>
      </c>
      <c r="N55" s="72">
        <v>0</v>
      </c>
      <c r="O55" s="75">
        <v>225</v>
      </c>
      <c r="P55" s="75">
        <f t="shared" si="3"/>
        <v>0</v>
      </c>
      <c r="Q55" s="79">
        <f t="shared" si="2"/>
        <v>6609.2903785966773</v>
      </c>
      <c r="R55" s="75"/>
      <c r="T55" s="20"/>
    </row>
    <row r="56" spans="1:22">
      <c r="A56" s="1" t="s">
        <v>82</v>
      </c>
      <c r="B56" s="1" t="s">
        <v>83</v>
      </c>
      <c r="D56" s="9">
        <f>+assessment!H56</f>
        <v>1.1475283205953254E-5</v>
      </c>
      <c r="F56" s="2">
        <f>+assessment!J56</f>
        <v>639.37012157971117</v>
      </c>
      <c r="H56" s="24">
        <v>-479.57736304729764</v>
      </c>
      <c r="J56" s="4">
        <f t="shared" si="4"/>
        <v>159.79275853241353</v>
      </c>
      <c r="K56" s="24">
        <v>-225</v>
      </c>
      <c r="L56" s="24">
        <f t="shared" si="1"/>
        <v>-704.57736304729769</v>
      </c>
      <c r="M56" s="87">
        <v>1</v>
      </c>
      <c r="N56" s="72">
        <v>0</v>
      </c>
      <c r="O56" s="75">
        <v>225</v>
      </c>
      <c r="P56" s="75">
        <f t="shared" si="3"/>
        <v>0</v>
      </c>
      <c r="Q56" s="79">
        <f t="shared" si="2"/>
        <v>159.79275853241353</v>
      </c>
      <c r="R56" s="75"/>
      <c r="T56" s="20"/>
    </row>
    <row r="57" spans="1:22">
      <c r="A57" s="1" t="s">
        <v>84</v>
      </c>
      <c r="B57" s="11" t="s">
        <v>550</v>
      </c>
      <c r="D57" s="9">
        <f>+assessment!H57</f>
        <v>1.3332988426051517E-2</v>
      </c>
      <c r="F57" s="2">
        <f>+assessment!J57</f>
        <v>742876.16941453004</v>
      </c>
      <c r="H57" s="24">
        <v>-557111.25973962457</v>
      </c>
      <c r="J57" s="4">
        <f t="shared" si="4"/>
        <v>185764.90967490547</v>
      </c>
      <c r="K57" s="24">
        <v>-675</v>
      </c>
      <c r="L57" s="24">
        <f t="shared" si="1"/>
        <v>-557786.25973962457</v>
      </c>
      <c r="M57" s="87">
        <v>3</v>
      </c>
      <c r="N57" s="72">
        <v>0</v>
      </c>
      <c r="O57" s="75">
        <v>225</v>
      </c>
      <c r="P57" s="75">
        <f t="shared" si="3"/>
        <v>0</v>
      </c>
      <c r="Q57" s="79">
        <f t="shared" si="2"/>
        <v>185764.90967490547</v>
      </c>
      <c r="R57" s="75"/>
      <c r="T57" s="20"/>
      <c r="V57" s="20"/>
    </row>
    <row r="58" spans="1:22">
      <c r="A58" s="1" t="s">
        <v>85</v>
      </c>
      <c r="B58" s="1" t="s">
        <v>86</v>
      </c>
      <c r="D58" s="9">
        <f>+assessment!H58</f>
        <v>7.5913809733024838E-4</v>
      </c>
      <c r="F58" s="2">
        <f>+assessment!J58</f>
        <v>42297.01427621644</v>
      </c>
      <c r="H58" s="24">
        <v>-31733.089590445852</v>
      </c>
      <c r="J58" s="4">
        <f t="shared" si="4"/>
        <v>10563.924685770588</v>
      </c>
      <c r="K58" s="24">
        <v>-900</v>
      </c>
      <c r="L58" s="24">
        <f t="shared" si="1"/>
        <v>-32633.089590445852</v>
      </c>
      <c r="M58" s="87">
        <v>4</v>
      </c>
      <c r="N58" s="72">
        <v>0</v>
      </c>
      <c r="O58" s="75">
        <v>225</v>
      </c>
      <c r="P58" s="75">
        <f t="shared" si="3"/>
        <v>0</v>
      </c>
      <c r="Q58" s="79">
        <f t="shared" si="2"/>
        <v>10563.924685770588</v>
      </c>
      <c r="R58" s="75"/>
      <c r="T58" s="20"/>
    </row>
    <row r="59" spans="1:22">
      <c r="A59" s="1" t="s">
        <v>87</v>
      </c>
      <c r="B59" s="1" t="s">
        <v>88</v>
      </c>
      <c r="D59" s="9">
        <f>+assessment!H59</f>
        <v>7.1860601932703341E-2</v>
      </c>
      <c r="F59" s="2">
        <f>+assessment!J59</f>
        <v>4003868.2244171295</v>
      </c>
      <c r="H59" s="24">
        <v>-3002343.3442009138</v>
      </c>
      <c r="J59" s="4">
        <f t="shared" si="4"/>
        <v>1001524.8802162157</v>
      </c>
      <c r="K59" s="24">
        <v>-1575</v>
      </c>
      <c r="L59" s="24">
        <f t="shared" si="1"/>
        <v>-3003918.3442009138</v>
      </c>
      <c r="M59" s="87">
        <v>7</v>
      </c>
      <c r="N59" s="72">
        <v>0</v>
      </c>
      <c r="O59" s="75">
        <v>225</v>
      </c>
      <c r="P59" s="75">
        <f t="shared" si="3"/>
        <v>0</v>
      </c>
      <c r="Q59" s="79">
        <f t="shared" si="2"/>
        <v>1001524.8802162157</v>
      </c>
      <c r="R59" s="75"/>
      <c r="T59" s="20"/>
    </row>
    <row r="60" spans="1:22">
      <c r="A60" s="1" t="s">
        <v>89</v>
      </c>
      <c r="B60" s="11" t="s">
        <v>553</v>
      </c>
      <c r="D60" s="9">
        <f>+assessment!H60</f>
        <v>8.033748090118415E-5</v>
      </c>
      <c r="F60" s="2">
        <f>+assessment!J60</f>
        <v>4476.1757953433362</v>
      </c>
      <c r="H60" s="24">
        <v>-3357.4812102074375</v>
      </c>
      <c r="J60" s="4">
        <f t="shared" si="4"/>
        <v>1118.6945851358987</v>
      </c>
      <c r="K60" s="24">
        <v>-225</v>
      </c>
      <c r="L60" s="24">
        <f t="shared" si="1"/>
        <v>-3582.4812102074375</v>
      </c>
      <c r="M60" s="87">
        <v>1</v>
      </c>
      <c r="N60" s="72">
        <v>0</v>
      </c>
      <c r="O60" s="75">
        <v>225</v>
      </c>
      <c r="P60" s="75">
        <f t="shared" si="3"/>
        <v>0</v>
      </c>
      <c r="Q60" s="79">
        <f t="shared" si="2"/>
        <v>1118.6945851358987</v>
      </c>
      <c r="R60" s="75"/>
      <c r="T60" s="20"/>
    </row>
    <row r="61" spans="1:22">
      <c r="A61" s="1" t="s">
        <v>90</v>
      </c>
      <c r="B61" s="1" t="s">
        <v>91</v>
      </c>
      <c r="D61" s="9">
        <f>+assessment!H61</f>
        <v>3.2136570419830652E-5</v>
      </c>
      <c r="F61" s="2">
        <f>+assessment!J61</f>
        <v>1790.558243113549</v>
      </c>
      <c r="H61" s="24">
        <v>-1343.0580965250113</v>
      </c>
      <c r="J61" s="4">
        <f t="shared" si="4"/>
        <v>447.50014658853775</v>
      </c>
      <c r="K61" s="24">
        <v>-225</v>
      </c>
      <c r="L61" s="24">
        <f t="shared" si="1"/>
        <v>-1568.0580965250113</v>
      </c>
      <c r="M61" s="87">
        <v>1</v>
      </c>
      <c r="N61" s="72">
        <v>0</v>
      </c>
      <c r="O61" s="75">
        <v>225</v>
      </c>
      <c r="P61" s="75">
        <f t="shared" si="3"/>
        <v>0</v>
      </c>
      <c r="Q61" s="79">
        <f t="shared" si="2"/>
        <v>447.50014658853775</v>
      </c>
      <c r="R61" s="75"/>
      <c r="T61" s="20"/>
    </row>
    <row r="62" spans="1:22">
      <c r="A62" s="1" t="s">
        <v>92</v>
      </c>
      <c r="B62" s="1" t="s">
        <v>93</v>
      </c>
      <c r="D62" s="9">
        <f>+assessment!H62</f>
        <v>4.6700647887463822E-5</v>
      </c>
      <c r="F62" s="2">
        <f>+assessment!J62</f>
        <v>2602.0271902455966</v>
      </c>
      <c r="H62" s="24">
        <v>-1951.9669079297244</v>
      </c>
      <c r="J62" s="4">
        <f t="shared" si="4"/>
        <v>650.0602823158722</v>
      </c>
      <c r="K62" s="24">
        <v>-675</v>
      </c>
      <c r="L62" s="24">
        <f t="shared" si="1"/>
        <v>-2626.9669079297246</v>
      </c>
      <c r="M62" s="87">
        <v>3</v>
      </c>
      <c r="N62" s="72">
        <v>0</v>
      </c>
      <c r="O62" s="75">
        <v>225</v>
      </c>
      <c r="P62" s="75">
        <f t="shared" si="3"/>
        <v>0</v>
      </c>
      <c r="Q62" s="79">
        <f t="shared" si="2"/>
        <v>650.0602823158722</v>
      </c>
      <c r="R62" s="75"/>
      <c r="T62" s="20"/>
    </row>
    <row r="63" spans="1:22">
      <c r="A63" s="1" t="s">
        <v>482</v>
      </c>
      <c r="B63" s="1" t="s">
        <v>483</v>
      </c>
      <c r="D63" s="9">
        <f>+assessment!H63</f>
        <v>2.761693916331474E-4</v>
      </c>
      <c r="F63" s="2">
        <f>+assessment!J63</f>
        <v>15387.372523710384</v>
      </c>
      <c r="H63" s="24">
        <v>-11545.418100959001</v>
      </c>
      <c r="J63" s="4">
        <f t="shared" si="4"/>
        <v>3841.9544227513834</v>
      </c>
      <c r="K63" s="24">
        <v>-675</v>
      </c>
      <c r="L63" s="24">
        <f t="shared" si="1"/>
        <v>-12220.418100959001</v>
      </c>
      <c r="M63" s="87">
        <v>3</v>
      </c>
      <c r="N63" s="72">
        <v>0</v>
      </c>
      <c r="O63" s="75">
        <v>225</v>
      </c>
      <c r="P63" s="75">
        <f t="shared" si="3"/>
        <v>0</v>
      </c>
      <c r="Q63" s="79">
        <f t="shared" si="2"/>
        <v>3841.9544227513834</v>
      </c>
      <c r="R63" s="75"/>
      <c r="T63" s="20"/>
    </row>
    <row r="64" spans="1:22">
      <c r="A64" s="1" t="s">
        <v>94</v>
      </c>
      <c r="B64" s="1" t="s">
        <v>484</v>
      </c>
      <c r="D64" s="9">
        <f>+assessment!H64</f>
        <v>9.64725102593497E-5</v>
      </c>
      <c r="F64" s="2">
        <f>+assessment!J64</f>
        <v>5375.1737108867674</v>
      </c>
      <c r="H64" s="24">
        <v>-4031.7977461271275</v>
      </c>
      <c r="J64" s="4">
        <f t="shared" si="4"/>
        <v>1343.3759647596398</v>
      </c>
      <c r="K64" s="24">
        <v>-675</v>
      </c>
      <c r="L64" s="24">
        <f t="shared" si="1"/>
        <v>-4706.7977461271275</v>
      </c>
      <c r="M64" s="87">
        <v>3</v>
      </c>
      <c r="N64" s="72">
        <v>0</v>
      </c>
      <c r="O64" s="75">
        <v>225</v>
      </c>
      <c r="P64" s="75">
        <f t="shared" si="3"/>
        <v>0</v>
      </c>
      <c r="Q64" s="79">
        <f t="shared" si="2"/>
        <v>1343.3759647596398</v>
      </c>
      <c r="R64" s="75"/>
      <c r="T64" s="20"/>
    </row>
    <row r="65" spans="1:20">
      <c r="A65" s="1" t="s">
        <v>95</v>
      </c>
      <c r="B65" s="1" t="s">
        <v>96</v>
      </c>
      <c r="D65" s="9">
        <f>+assessment!H65</f>
        <v>9.0807608325523665E-4</v>
      </c>
      <c r="F65" s="2">
        <f>+assessment!J65</f>
        <v>50595.414974448839</v>
      </c>
      <c r="H65" s="24">
        <v>-37972.679481191823</v>
      </c>
      <c r="J65" s="4">
        <f t="shared" si="4"/>
        <v>12622.735493257016</v>
      </c>
      <c r="K65" s="24">
        <v>-450</v>
      </c>
      <c r="L65" s="24">
        <f t="shared" si="1"/>
        <v>-38422.679481191823</v>
      </c>
      <c r="M65" s="87">
        <v>2</v>
      </c>
      <c r="N65" s="72">
        <v>0</v>
      </c>
      <c r="O65" s="75">
        <v>225</v>
      </c>
      <c r="P65" s="75">
        <f t="shared" si="3"/>
        <v>0</v>
      </c>
      <c r="Q65" s="79">
        <f t="shared" si="2"/>
        <v>12622.735493257016</v>
      </c>
      <c r="R65" s="75"/>
      <c r="T65" s="20"/>
    </row>
    <row r="66" spans="1:20">
      <c r="A66" s="1" t="s">
        <v>97</v>
      </c>
      <c r="B66" s="1" t="s">
        <v>98</v>
      </c>
      <c r="D66" s="9">
        <f>+assessment!H66</f>
        <v>8.8910371245388661E-4</v>
      </c>
      <c r="F66" s="2">
        <f>+assessment!J66</f>
        <v>49538.328468764921</v>
      </c>
      <c r="H66" s="24">
        <v>-37163.343465778627</v>
      </c>
      <c r="J66" s="4">
        <f t="shared" si="4"/>
        <v>12374.985002986294</v>
      </c>
      <c r="K66" s="24">
        <v>-450</v>
      </c>
      <c r="L66" s="24">
        <f t="shared" si="1"/>
        <v>-37613.343465778627</v>
      </c>
      <c r="M66" s="87">
        <v>2</v>
      </c>
      <c r="N66" s="72">
        <v>0</v>
      </c>
      <c r="O66" s="75">
        <v>225</v>
      </c>
      <c r="P66" s="75">
        <f t="shared" si="3"/>
        <v>0</v>
      </c>
      <c r="Q66" s="79">
        <f t="shared" si="2"/>
        <v>12374.985002986294</v>
      </c>
      <c r="R66" s="75"/>
      <c r="T66" s="20"/>
    </row>
    <row r="67" spans="1:20">
      <c r="A67" s="1" t="s">
        <v>99</v>
      </c>
      <c r="B67" s="1" t="s">
        <v>100</v>
      </c>
      <c r="D67" s="9">
        <f>+assessment!H67</f>
        <v>2.9702863773178514E-3</v>
      </c>
      <c r="F67" s="2">
        <f>+assessment!J67</f>
        <v>165495.90350912084</v>
      </c>
      <c r="H67" s="24">
        <v>-124177.48117703752</v>
      </c>
      <c r="J67" s="4">
        <f t="shared" si="4"/>
        <v>41318.422332083312</v>
      </c>
      <c r="K67" s="24">
        <v>-900</v>
      </c>
      <c r="L67" s="24">
        <f t="shared" si="1"/>
        <v>-125077.48117703752</v>
      </c>
      <c r="M67" s="87">
        <v>4</v>
      </c>
      <c r="N67" s="72">
        <v>0</v>
      </c>
      <c r="O67" s="75">
        <v>225</v>
      </c>
      <c r="P67" s="75">
        <f t="shared" si="3"/>
        <v>0</v>
      </c>
      <c r="Q67" s="79">
        <f t="shared" si="2"/>
        <v>41318.422332083312</v>
      </c>
      <c r="R67" s="75"/>
      <c r="T67" s="20"/>
    </row>
    <row r="68" spans="1:20">
      <c r="A68" s="1" t="s">
        <v>101</v>
      </c>
      <c r="B68" s="1" t="s">
        <v>526</v>
      </c>
      <c r="D68" s="9">
        <f>+assessment!H68</f>
        <v>1.4972183938443597E-3</v>
      </c>
      <c r="F68" s="2">
        <f>+assessment!J68</f>
        <v>83420.747821458848</v>
      </c>
      <c r="H68" s="24">
        <v>-62575.712920214486</v>
      </c>
      <c r="J68" s="4">
        <f t="shared" si="4"/>
        <v>20845.034901244362</v>
      </c>
      <c r="K68" s="24">
        <v>-1125</v>
      </c>
      <c r="L68" s="24">
        <f t="shared" si="1"/>
        <v>-63700.712920214486</v>
      </c>
      <c r="M68" s="87">
        <v>5</v>
      </c>
      <c r="N68" s="72">
        <v>0</v>
      </c>
      <c r="O68" s="75">
        <v>225</v>
      </c>
      <c r="P68" s="75">
        <f t="shared" si="3"/>
        <v>0</v>
      </c>
      <c r="Q68" s="79">
        <f t="shared" si="2"/>
        <v>20845.034901244362</v>
      </c>
      <c r="R68" s="75"/>
      <c r="T68" s="20"/>
    </row>
    <row r="69" spans="1:20">
      <c r="A69" s="1" t="s">
        <v>102</v>
      </c>
      <c r="B69" s="1" t="s">
        <v>103</v>
      </c>
      <c r="D69" s="9">
        <f>+assessment!H69</f>
        <v>4.527770254656943E-5</v>
      </c>
      <c r="F69" s="2">
        <f>+assessment!J69</f>
        <v>2522.7447255534012</v>
      </c>
      <c r="H69" s="24">
        <v>-1892.255568375977</v>
      </c>
      <c r="J69" s="4">
        <f t="shared" si="4"/>
        <v>630.4891571774242</v>
      </c>
      <c r="K69" s="24">
        <v>-225</v>
      </c>
      <c r="L69" s="24">
        <f t="shared" si="1"/>
        <v>-2117.255568375977</v>
      </c>
      <c r="M69" s="87">
        <v>1</v>
      </c>
      <c r="N69" s="72">
        <v>0</v>
      </c>
      <c r="O69" s="75">
        <v>225</v>
      </c>
      <c r="P69" s="75">
        <f t="shared" si="3"/>
        <v>0</v>
      </c>
      <c r="Q69" s="79">
        <f t="shared" si="2"/>
        <v>630.4891571774242</v>
      </c>
      <c r="R69" s="75"/>
      <c r="T69" s="20"/>
    </row>
    <row r="70" spans="1:20">
      <c r="A70" s="1" t="s">
        <v>104</v>
      </c>
      <c r="B70" s="1" t="s">
        <v>105</v>
      </c>
      <c r="D70" s="9">
        <f>+assessment!H70</f>
        <v>1.098607967629738E-4</v>
      </c>
      <c r="F70" s="2">
        <f>+assessment!J70</f>
        <v>6121.1309318053127</v>
      </c>
      <c r="H70" s="24">
        <v>-4593.1200912151344</v>
      </c>
      <c r="J70" s="4">
        <f t="shared" si="4"/>
        <v>1528.0108405901783</v>
      </c>
      <c r="K70" s="24">
        <v>-225</v>
      </c>
      <c r="L70" s="24">
        <f t="shared" si="1"/>
        <v>-4818.1200912151344</v>
      </c>
      <c r="M70" s="87">
        <v>1</v>
      </c>
      <c r="N70" s="72">
        <v>0</v>
      </c>
      <c r="O70" s="75">
        <v>225</v>
      </c>
      <c r="P70" s="75">
        <f t="shared" si="3"/>
        <v>0</v>
      </c>
      <c r="Q70" s="79">
        <f t="shared" si="2"/>
        <v>1528.0108405901783</v>
      </c>
      <c r="R70" s="75"/>
      <c r="T70" s="20"/>
    </row>
    <row r="71" spans="1:20">
      <c r="A71" s="1" t="s">
        <v>106</v>
      </c>
      <c r="B71" s="1" t="s">
        <v>107</v>
      </c>
      <c r="D71" s="9">
        <f>+assessment!H71</f>
        <v>1.6442800969598101E-3</v>
      </c>
      <c r="F71" s="2">
        <f>+assessment!J71</f>
        <v>91614.607381444672</v>
      </c>
      <c r="H71" s="24">
        <v>-68746.768813905175</v>
      </c>
      <c r="J71" s="4">
        <f t="shared" si="4"/>
        <v>22867.838567539497</v>
      </c>
      <c r="K71" s="24">
        <v>-900</v>
      </c>
      <c r="L71" s="24">
        <f t="shared" ref="L71:L134" si="5">H71+K71</f>
        <v>-69646.768813905175</v>
      </c>
      <c r="M71" s="87">
        <v>4</v>
      </c>
      <c r="N71" s="72">
        <v>0</v>
      </c>
      <c r="O71" s="75">
        <v>225</v>
      </c>
      <c r="P71" s="75">
        <f t="shared" ref="P71:P91" si="6">O71*N71</f>
        <v>0</v>
      </c>
      <c r="Q71" s="79">
        <f t="shared" ref="Q71:Q134" si="7">P71+J71</f>
        <v>22867.838567539497</v>
      </c>
      <c r="R71" s="75"/>
      <c r="T71" s="20"/>
    </row>
    <row r="72" spans="1:20">
      <c r="A72" s="1" t="s">
        <v>108</v>
      </c>
      <c r="B72" s="1" t="s">
        <v>109</v>
      </c>
      <c r="D72" s="9">
        <f>+assessment!H72</f>
        <v>3.3747544746799163E-5</v>
      </c>
      <c r="F72" s="2">
        <f>+assessment!J72</f>
        <v>1880.3171477793001</v>
      </c>
      <c r="H72" s="24">
        <v>-1410.3837364949502</v>
      </c>
      <c r="J72" s="4">
        <f t="shared" si="4"/>
        <v>469.93341128434986</v>
      </c>
      <c r="K72" s="24">
        <v>-225</v>
      </c>
      <c r="L72" s="24">
        <f t="shared" si="5"/>
        <v>-1635.3837364949502</v>
      </c>
      <c r="M72" s="87">
        <v>1</v>
      </c>
      <c r="N72" s="72">
        <v>0</v>
      </c>
      <c r="O72" s="75">
        <v>225</v>
      </c>
      <c r="P72" s="75">
        <f t="shared" si="6"/>
        <v>0</v>
      </c>
      <c r="Q72" s="79">
        <f t="shared" si="7"/>
        <v>469.93341128434986</v>
      </c>
      <c r="R72" s="75"/>
      <c r="T72" s="20"/>
    </row>
    <row r="73" spans="1:20">
      <c r="A73" s="1" t="s">
        <v>110</v>
      </c>
      <c r="B73" s="1" t="s">
        <v>564</v>
      </c>
      <c r="D73" s="9">
        <f>+assessment!H73</f>
        <v>5.3522244522176765E-5</v>
      </c>
      <c r="F73" s="2">
        <f>+assessment!J73</f>
        <v>2982.1071404677791</v>
      </c>
      <c r="H73" s="24">
        <v>-2236.8122027488848</v>
      </c>
      <c r="J73" s="4">
        <f t="shared" si="4"/>
        <v>745.29493771889429</v>
      </c>
      <c r="K73" s="24">
        <v>-225</v>
      </c>
      <c r="L73" s="24">
        <f t="shared" si="5"/>
        <v>-2461.8122027488848</v>
      </c>
      <c r="M73" s="87">
        <v>1</v>
      </c>
      <c r="N73" s="72">
        <v>0</v>
      </c>
      <c r="O73" s="75">
        <v>225</v>
      </c>
      <c r="P73" s="75">
        <f t="shared" si="6"/>
        <v>0</v>
      </c>
      <c r="Q73" s="79">
        <f t="shared" si="7"/>
        <v>745.29493771889429</v>
      </c>
      <c r="R73" s="75"/>
      <c r="T73" s="20"/>
    </row>
    <row r="74" spans="1:20">
      <c r="A74" s="1" t="s">
        <v>111</v>
      </c>
      <c r="B74" s="1" t="s">
        <v>112</v>
      </c>
      <c r="D74" s="9">
        <f>+assessment!H74</f>
        <v>1.0202499123842458E-4</v>
      </c>
      <c r="F74" s="2">
        <f>+assessment!J74</f>
        <v>5684.5421486799532</v>
      </c>
      <c r="H74" s="24">
        <v>-4263.8493543323602</v>
      </c>
      <c r="J74" s="4">
        <f t="shared" si="4"/>
        <v>1420.692794347593</v>
      </c>
      <c r="K74" s="24">
        <v>-225</v>
      </c>
      <c r="L74" s="24">
        <f t="shared" si="5"/>
        <v>-4488.8493543323602</v>
      </c>
      <c r="M74" s="87">
        <v>1</v>
      </c>
      <c r="N74" s="72">
        <v>0</v>
      </c>
      <c r="O74" s="75">
        <v>225</v>
      </c>
      <c r="P74" s="75">
        <f t="shared" si="6"/>
        <v>0</v>
      </c>
      <c r="Q74" s="79">
        <f t="shared" si="7"/>
        <v>1420.692794347593</v>
      </c>
      <c r="R74" s="75"/>
      <c r="T74" s="20"/>
    </row>
    <row r="75" spans="1:20">
      <c r="A75" s="1" t="s">
        <v>113</v>
      </c>
      <c r="B75" s="1" t="s">
        <v>114</v>
      </c>
      <c r="D75" s="9">
        <f>+assessment!H75</f>
        <v>5.0589009311385226E-5</v>
      </c>
      <c r="F75" s="2">
        <f>+assessment!J75</f>
        <v>2818.6756225098848</v>
      </c>
      <c r="H75" s="24">
        <v>-2114.2255334490037</v>
      </c>
      <c r="J75" s="4">
        <f t="shared" si="4"/>
        <v>704.45008906088106</v>
      </c>
      <c r="K75" s="24">
        <v>-450</v>
      </c>
      <c r="L75" s="24">
        <f t="shared" si="5"/>
        <v>-2564.2255334490037</v>
      </c>
      <c r="M75" s="87">
        <v>2</v>
      </c>
      <c r="N75" s="72">
        <v>0</v>
      </c>
      <c r="O75" s="75">
        <v>225</v>
      </c>
      <c r="P75" s="75">
        <f t="shared" si="6"/>
        <v>0</v>
      </c>
      <c r="Q75" s="79">
        <f t="shared" si="7"/>
        <v>704.45008906088106</v>
      </c>
      <c r="R75" s="75"/>
      <c r="T75" s="20"/>
    </row>
    <row r="76" spans="1:20">
      <c r="A76" s="1" t="s">
        <v>115</v>
      </c>
      <c r="B76" s="1" t="s">
        <v>116</v>
      </c>
      <c r="D76" s="9">
        <f>+assessment!H76</f>
        <v>3.2885325536897075E-4</v>
      </c>
      <c r="F76" s="2">
        <f>+assessment!J76</f>
        <v>18322.767472794269</v>
      </c>
      <c r="H76" s="24">
        <v>-13743.496565384885</v>
      </c>
      <c r="J76" s="4">
        <f t="shared" si="4"/>
        <v>4579.2709074093837</v>
      </c>
      <c r="K76" s="24">
        <v>-450</v>
      </c>
      <c r="L76" s="24">
        <f t="shared" si="5"/>
        <v>-14193.496565384885</v>
      </c>
      <c r="M76" s="87">
        <v>2</v>
      </c>
      <c r="N76" s="72">
        <v>0</v>
      </c>
      <c r="O76" s="75">
        <v>225</v>
      </c>
      <c r="P76" s="75">
        <f t="shared" si="6"/>
        <v>0</v>
      </c>
      <c r="Q76" s="79">
        <f t="shared" si="7"/>
        <v>4579.2709074093837</v>
      </c>
      <c r="R76" s="75"/>
      <c r="T76" s="20"/>
    </row>
    <row r="77" spans="1:20">
      <c r="A77" s="1" t="s">
        <v>117</v>
      </c>
      <c r="B77" s="1" t="s">
        <v>118</v>
      </c>
      <c r="D77" s="9">
        <f>+assessment!H77</f>
        <v>2.1111606385585037E-5</v>
      </c>
      <c r="F77" s="2">
        <f>+assessment!J77</f>
        <v>1176.2786241730248</v>
      </c>
      <c r="H77" s="24">
        <v>-882.30029992748769</v>
      </c>
      <c r="J77" s="4">
        <f t="shared" si="4"/>
        <v>293.97832424553712</v>
      </c>
      <c r="K77" s="24">
        <v>-450</v>
      </c>
      <c r="L77" s="24">
        <f t="shared" si="5"/>
        <v>-1332.3002999274877</v>
      </c>
      <c r="M77" s="87">
        <v>2</v>
      </c>
      <c r="N77" s="72">
        <v>0</v>
      </c>
      <c r="O77" s="75">
        <v>225</v>
      </c>
      <c r="P77" s="75">
        <f t="shared" si="6"/>
        <v>0</v>
      </c>
      <c r="Q77" s="79">
        <f t="shared" si="7"/>
        <v>293.97832424553712</v>
      </c>
      <c r="R77" s="75"/>
      <c r="T77" s="20"/>
    </row>
    <row r="78" spans="1:20">
      <c r="A78" s="1" t="s">
        <v>119</v>
      </c>
      <c r="B78" s="1" t="s">
        <v>120</v>
      </c>
      <c r="D78" s="9">
        <f>+assessment!H78</f>
        <v>4.7031235916035904E-5</v>
      </c>
      <c r="F78" s="2">
        <f>+assessment!J78</f>
        <v>2620.4466143441036</v>
      </c>
      <c r="H78" s="24">
        <v>-1965.5409118533787</v>
      </c>
      <c r="J78" s="4">
        <f t="shared" si="4"/>
        <v>654.90570249072493</v>
      </c>
      <c r="K78" s="24">
        <v>-900</v>
      </c>
      <c r="L78" s="24">
        <f t="shared" si="5"/>
        <v>-2865.5409118533789</v>
      </c>
      <c r="M78" s="87">
        <v>4</v>
      </c>
      <c r="N78" s="72">
        <v>0</v>
      </c>
      <c r="O78" s="75">
        <v>225</v>
      </c>
      <c r="P78" s="75">
        <f t="shared" si="6"/>
        <v>0</v>
      </c>
      <c r="Q78" s="79">
        <f t="shared" si="7"/>
        <v>654.90570249072493</v>
      </c>
      <c r="R78" s="75"/>
      <c r="T78" s="20"/>
    </row>
    <row r="79" spans="1:20">
      <c r="A79" s="1" t="s">
        <v>121</v>
      </c>
      <c r="B79" s="1" t="s">
        <v>491</v>
      </c>
      <c r="D79" s="9">
        <f>+assessment!H79</f>
        <v>3.3844621548881567E-5</v>
      </c>
      <c r="F79" s="2">
        <f>+assessment!J79</f>
        <v>1885.7259909107527</v>
      </c>
      <c r="H79" s="24">
        <v>-1414.4409061839528</v>
      </c>
      <c r="J79" s="4">
        <f t="shared" si="4"/>
        <v>471.28508472679982</v>
      </c>
      <c r="K79" s="24">
        <v>-225</v>
      </c>
      <c r="L79" s="24">
        <f t="shared" si="5"/>
        <v>-1639.4409061839528</v>
      </c>
      <c r="M79" s="87">
        <v>1</v>
      </c>
      <c r="N79" s="72">
        <v>0</v>
      </c>
      <c r="O79" s="75">
        <v>225</v>
      </c>
      <c r="P79" s="75">
        <f t="shared" si="6"/>
        <v>0</v>
      </c>
      <c r="Q79" s="79">
        <f t="shared" si="7"/>
        <v>471.28508472679982</v>
      </c>
      <c r="R79" s="75"/>
      <c r="T79" s="20"/>
    </row>
    <row r="80" spans="1:20">
      <c r="A80" s="1" t="s">
        <v>122</v>
      </c>
      <c r="B80" s="1" t="s">
        <v>123</v>
      </c>
      <c r="D80" s="9">
        <f>+assessment!H80</f>
        <v>2.1303778138088633E-4</v>
      </c>
      <c r="F80" s="2">
        <f>+assessment!J80</f>
        <v>11869.858873017176</v>
      </c>
      <c r="H80" s="24">
        <v>-8905.0843209899685</v>
      </c>
      <c r="J80" s="4">
        <f t="shared" si="4"/>
        <v>2964.7745520272074</v>
      </c>
      <c r="K80" s="24">
        <v>-225</v>
      </c>
      <c r="L80" s="24">
        <f t="shared" si="5"/>
        <v>-9130.0843209899685</v>
      </c>
      <c r="M80" s="87">
        <v>1</v>
      </c>
      <c r="N80" s="72">
        <v>0</v>
      </c>
      <c r="O80" s="75">
        <v>225</v>
      </c>
      <c r="P80" s="75">
        <f t="shared" si="6"/>
        <v>0</v>
      </c>
      <c r="Q80" s="79">
        <f t="shared" si="7"/>
        <v>2964.7745520272074</v>
      </c>
      <c r="R80" s="75"/>
      <c r="T80" s="20"/>
    </row>
    <row r="81" spans="1:20">
      <c r="A81" s="1" t="s">
        <v>475</v>
      </c>
      <c r="B81" s="1" t="s">
        <v>527</v>
      </c>
      <c r="D81" s="9">
        <f>+assessment!H81</f>
        <v>7.4706422697812871E-6</v>
      </c>
      <c r="F81" s="2">
        <f>+assessment!J81</f>
        <v>416.24292582431355</v>
      </c>
      <c r="H81" s="24">
        <v>-312.21456005651044</v>
      </c>
      <c r="J81" s="4">
        <f t="shared" si="4"/>
        <v>104.02836576780311</v>
      </c>
      <c r="K81" s="24">
        <v>-225</v>
      </c>
      <c r="L81" s="24">
        <f t="shared" si="5"/>
        <v>-537.21456005651044</v>
      </c>
      <c r="M81" s="87">
        <v>1</v>
      </c>
      <c r="N81" s="72">
        <v>0</v>
      </c>
      <c r="O81" s="75">
        <v>225</v>
      </c>
      <c r="P81" s="75">
        <f t="shared" si="6"/>
        <v>0</v>
      </c>
      <c r="Q81" s="79">
        <f t="shared" si="7"/>
        <v>104.02836576780311</v>
      </c>
      <c r="R81" s="75"/>
      <c r="T81" s="20"/>
    </row>
    <row r="82" spans="1:20">
      <c r="A82" s="1" t="s">
        <v>124</v>
      </c>
      <c r="B82" s="1" t="s">
        <v>485</v>
      </c>
      <c r="D82" s="9">
        <f>+assessment!H82</f>
        <v>2.6801245741942865E-4</v>
      </c>
      <c r="F82" s="2">
        <f>+assessment!J82</f>
        <v>14932.891363956749</v>
      </c>
      <c r="H82" s="24">
        <v>-11201.036546865353</v>
      </c>
      <c r="J82" s="4">
        <f t="shared" si="4"/>
        <v>3731.8548170913964</v>
      </c>
      <c r="K82" s="24">
        <v>-675</v>
      </c>
      <c r="L82" s="24">
        <f t="shared" si="5"/>
        <v>-11876.036546865353</v>
      </c>
      <c r="M82" s="87">
        <v>3</v>
      </c>
      <c r="N82" s="72">
        <v>0</v>
      </c>
      <c r="O82" s="75">
        <v>225</v>
      </c>
      <c r="P82" s="75">
        <f t="shared" si="6"/>
        <v>0</v>
      </c>
      <c r="Q82" s="79">
        <f t="shared" si="7"/>
        <v>3731.8548170913964</v>
      </c>
      <c r="R82" s="75"/>
      <c r="T82" s="20"/>
    </row>
    <row r="83" spans="1:20">
      <c r="A83" s="1" t="s">
        <v>125</v>
      </c>
      <c r="B83" s="1" t="s">
        <v>126</v>
      </c>
      <c r="D83" s="9">
        <f>+assessment!H83</f>
        <v>6.6330152703267196E-5</v>
      </c>
      <c r="F83" s="2">
        <f>+assessment!J83</f>
        <v>3695.7273330114549</v>
      </c>
      <c r="H83" s="24">
        <v>-2772.0841816188949</v>
      </c>
      <c r="J83" s="4">
        <f t="shared" si="4"/>
        <v>923.64315139255996</v>
      </c>
      <c r="K83" s="24">
        <v>-225</v>
      </c>
      <c r="L83" s="24">
        <f t="shared" si="5"/>
        <v>-2997.0841816188949</v>
      </c>
      <c r="M83" s="87">
        <v>1</v>
      </c>
      <c r="N83" s="72">
        <v>0</v>
      </c>
      <c r="O83" s="75">
        <v>225</v>
      </c>
      <c r="P83" s="75">
        <f t="shared" si="6"/>
        <v>0</v>
      </c>
      <c r="Q83" s="79">
        <f t="shared" si="7"/>
        <v>923.64315139255996</v>
      </c>
      <c r="R83" s="75"/>
      <c r="T83" s="20"/>
    </row>
    <row r="84" spans="1:20">
      <c r="A84" s="1" t="s">
        <v>127</v>
      </c>
      <c r="B84" s="1" t="s">
        <v>528</v>
      </c>
      <c r="D84" s="9">
        <f>+assessment!H84</f>
        <v>1.9270748898888096E-4</v>
      </c>
      <c r="F84" s="2">
        <f>+assessment!J84</f>
        <v>10737.112840946784</v>
      </c>
      <c r="H84" s="24">
        <v>-8054.505406298962</v>
      </c>
      <c r="J84" s="4">
        <f t="shared" si="4"/>
        <v>2682.6074346478217</v>
      </c>
      <c r="K84" s="24">
        <v>-675</v>
      </c>
      <c r="L84" s="24">
        <f t="shared" si="5"/>
        <v>-8729.505406298962</v>
      </c>
      <c r="M84" s="87">
        <v>3</v>
      </c>
      <c r="N84" s="72">
        <v>0</v>
      </c>
      <c r="O84" s="75">
        <v>225</v>
      </c>
      <c r="P84" s="75">
        <f t="shared" si="6"/>
        <v>0</v>
      </c>
      <c r="Q84" s="79">
        <f t="shared" si="7"/>
        <v>2682.6074346478217</v>
      </c>
      <c r="R84" s="75"/>
      <c r="T84" s="20"/>
    </row>
    <row r="85" spans="1:20">
      <c r="A85" s="1" t="s">
        <v>128</v>
      </c>
      <c r="B85" s="1" t="s">
        <v>129</v>
      </c>
      <c r="D85" s="9">
        <f>+assessment!H85</f>
        <v>1.4511534147107203E-5</v>
      </c>
      <c r="F85" s="2">
        <f>+assessment!J85</f>
        <v>808.54138285063073</v>
      </c>
      <c r="H85" s="24">
        <v>-606.46895794726697</v>
      </c>
      <c r="J85" s="4">
        <f t="shared" si="4"/>
        <v>202.07242490336375</v>
      </c>
      <c r="K85" s="24">
        <v>-225</v>
      </c>
      <c r="L85" s="24">
        <f t="shared" si="5"/>
        <v>-831.46895794726697</v>
      </c>
      <c r="M85" s="87">
        <v>1</v>
      </c>
      <c r="N85" s="72">
        <v>0</v>
      </c>
      <c r="O85" s="75">
        <v>225</v>
      </c>
      <c r="P85" s="75">
        <f t="shared" si="6"/>
        <v>0</v>
      </c>
      <c r="Q85" s="79">
        <f t="shared" si="7"/>
        <v>202.07242490336375</v>
      </c>
      <c r="R85" s="75"/>
      <c r="T85" s="20"/>
    </row>
    <row r="86" spans="1:20">
      <c r="A86" s="1" t="s">
        <v>565</v>
      </c>
      <c r="B86" s="1" t="s">
        <v>566</v>
      </c>
      <c r="D86" s="9">
        <f>+assessment!H86</f>
        <v>7.5637388863132701E-5</v>
      </c>
      <c r="F86" s="2">
        <f>+assessment!J86</f>
        <v>4214.3000434450496</v>
      </c>
      <c r="H86" s="24">
        <v>-3161.0543935259439</v>
      </c>
      <c r="J86" s="4">
        <f t="shared" si="4"/>
        <v>1053.2456499191057</v>
      </c>
      <c r="K86" s="24">
        <v>-450</v>
      </c>
      <c r="L86" s="24">
        <f t="shared" si="5"/>
        <v>-3611.0543935259439</v>
      </c>
      <c r="M86" s="87">
        <v>2</v>
      </c>
      <c r="N86" s="72">
        <v>0</v>
      </c>
      <c r="O86" s="75">
        <v>225</v>
      </c>
      <c r="P86" s="75">
        <f t="shared" si="6"/>
        <v>0</v>
      </c>
      <c r="Q86" s="79">
        <f t="shared" si="7"/>
        <v>1053.2456499191057</v>
      </c>
      <c r="R86" s="75"/>
      <c r="T86" s="20"/>
    </row>
    <row r="87" spans="1:20">
      <c r="A87" s="1" t="s">
        <v>130</v>
      </c>
      <c r="B87" s="1" t="s">
        <v>131</v>
      </c>
      <c r="D87" s="9">
        <f>+assessment!H87</f>
        <v>1.2085575030410621E-5</v>
      </c>
      <c r="F87" s="2">
        <f>+assessment!J87</f>
        <v>673.37384514794326</v>
      </c>
      <c r="H87" s="24">
        <v>-505.0829007454148</v>
      </c>
      <c r="J87" s="4">
        <f t="shared" ref="J87:J141" si="8">SUM(F87:H87)</f>
        <v>168.29094440252845</v>
      </c>
      <c r="K87" s="24">
        <v>-450</v>
      </c>
      <c r="L87" s="24">
        <f t="shared" si="5"/>
        <v>-955.0829007454148</v>
      </c>
      <c r="M87" s="87">
        <v>2</v>
      </c>
      <c r="N87" s="72">
        <v>0</v>
      </c>
      <c r="O87" s="75">
        <v>225</v>
      </c>
      <c r="P87" s="75">
        <f t="shared" si="6"/>
        <v>0</v>
      </c>
      <c r="Q87" s="79">
        <f t="shared" si="7"/>
        <v>168.29094440252845</v>
      </c>
      <c r="R87" s="75"/>
      <c r="T87" s="20"/>
    </row>
    <row r="88" spans="1:20">
      <c r="A88" s="1" t="s">
        <v>132</v>
      </c>
      <c r="B88" s="1" t="s">
        <v>133</v>
      </c>
      <c r="D88" s="9">
        <f>+assessment!H88</f>
        <v>8.0371972180402482E-6</v>
      </c>
      <c r="F88" s="2">
        <f>+assessment!J88</f>
        <v>447.80975512592011</v>
      </c>
      <c r="H88" s="24">
        <v>-335.892316428497</v>
      </c>
      <c r="J88" s="4">
        <f t="shared" si="8"/>
        <v>111.91743869742311</v>
      </c>
      <c r="K88" s="24">
        <v>-225</v>
      </c>
      <c r="L88" s="24">
        <f t="shared" si="5"/>
        <v>-560.892316428497</v>
      </c>
      <c r="M88" s="87">
        <v>1</v>
      </c>
      <c r="N88" s="72">
        <v>0</v>
      </c>
      <c r="O88" s="75">
        <v>225</v>
      </c>
      <c r="P88" s="75">
        <f t="shared" si="6"/>
        <v>0</v>
      </c>
      <c r="Q88" s="79">
        <f t="shared" si="7"/>
        <v>111.91743869742311</v>
      </c>
      <c r="R88" s="75"/>
      <c r="T88" s="20"/>
    </row>
    <row r="89" spans="1:20">
      <c r="A89" s="1" t="s">
        <v>134</v>
      </c>
      <c r="B89" s="1" t="s">
        <v>135</v>
      </c>
      <c r="D89" s="9">
        <f>+assessment!H89</f>
        <v>1.6432298990575107E-4</v>
      </c>
      <c r="F89" s="2">
        <f>+assessment!J89</f>
        <v>9155.6093343191769</v>
      </c>
      <c r="H89" s="24">
        <v>-6868.168085134108</v>
      </c>
      <c r="J89" s="4">
        <f t="shared" si="8"/>
        <v>2287.441249185069</v>
      </c>
      <c r="K89" s="24">
        <v>-450</v>
      </c>
      <c r="L89" s="24">
        <f t="shared" si="5"/>
        <v>-7318.168085134108</v>
      </c>
      <c r="M89" s="87">
        <v>2</v>
      </c>
      <c r="N89" s="72">
        <v>1</v>
      </c>
      <c r="O89" s="75">
        <v>225</v>
      </c>
      <c r="P89" s="75">
        <f t="shared" si="6"/>
        <v>225</v>
      </c>
      <c r="Q89" s="79">
        <f t="shared" si="7"/>
        <v>2512.441249185069</v>
      </c>
      <c r="R89" s="75"/>
      <c r="T89" s="20"/>
    </row>
    <row r="90" spans="1:20">
      <c r="A90" s="1" t="s">
        <v>136</v>
      </c>
      <c r="B90" s="1" t="s">
        <v>137</v>
      </c>
      <c r="D90" s="9">
        <f>+assessment!H90</f>
        <v>0.20559381237760777</v>
      </c>
      <c r="F90" s="2">
        <f>+assessment!J90</f>
        <v>11455102.105690278</v>
      </c>
      <c r="H90" s="24">
        <v>-8631613.7621755544</v>
      </c>
      <c r="J90" s="4">
        <f>SUM(F90:H90)</f>
        <v>2823488.3435147237</v>
      </c>
      <c r="K90" s="24">
        <v>-1125</v>
      </c>
      <c r="L90" s="24">
        <f t="shared" si="5"/>
        <v>-8632738.7621755544</v>
      </c>
      <c r="M90" s="87">
        <v>5</v>
      </c>
      <c r="N90" s="72">
        <v>0</v>
      </c>
      <c r="O90" s="75">
        <v>225</v>
      </c>
      <c r="P90" s="75">
        <f t="shared" si="6"/>
        <v>0</v>
      </c>
      <c r="Q90" s="79">
        <f t="shared" si="7"/>
        <v>2823488.3435147237</v>
      </c>
      <c r="R90" s="75"/>
      <c r="T90" s="20"/>
    </row>
    <row r="91" spans="1:20">
      <c r="A91" s="1" t="s">
        <v>138</v>
      </c>
      <c r="B91" s="1" t="s">
        <v>478</v>
      </c>
      <c r="D91" s="9">
        <f>+assessment!H91</f>
        <v>3.5991683416936794E-2</v>
      </c>
      <c r="F91" s="2">
        <f>+assessment!J91</f>
        <v>2005354.1676607137</v>
      </c>
      <c r="H91" s="24">
        <v>-1504855.8829645342</v>
      </c>
      <c r="J91" s="4">
        <f t="shared" si="8"/>
        <v>500498.28469617944</v>
      </c>
      <c r="K91" s="24">
        <v>-450</v>
      </c>
      <c r="L91" s="24">
        <f t="shared" si="5"/>
        <v>-1505305.8829645342</v>
      </c>
      <c r="M91" s="87">
        <v>2</v>
      </c>
      <c r="N91" s="72">
        <v>0</v>
      </c>
      <c r="O91" s="75">
        <v>225</v>
      </c>
      <c r="P91" s="75">
        <f t="shared" si="6"/>
        <v>0</v>
      </c>
      <c r="Q91" s="79">
        <f t="shared" si="7"/>
        <v>500498.28469617944</v>
      </c>
      <c r="R91" s="75"/>
      <c r="T91" s="20"/>
    </row>
    <row r="92" spans="1:20">
      <c r="A92" s="1" t="s">
        <v>139</v>
      </c>
      <c r="B92" s="1" t="s">
        <v>140</v>
      </c>
      <c r="D92" s="9">
        <f>+assessment!H92</f>
        <v>2.4869575304272017E-5</v>
      </c>
      <c r="F92" s="2">
        <f>+assessment!J92</f>
        <v>1385.6619571427209</v>
      </c>
      <c r="H92" s="24">
        <v>-1039.3547523018565</v>
      </c>
      <c r="J92" s="4">
        <f t="shared" si="8"/>
        <v>346.30720484086442</v>
      </c>
      <c r="K92" s="24">
        <v>-225</v>
      </c>
      <c r="L92" s="24">
        <f t="shared" si="5"/>
        <v>-1264.3547523018565</v>
      </c>
      <c r="M92" s="87">
        <v>1</v>
      </c>
      <c r="N92" s="72">
        <v>0</v>
      </c>
      <c r="O92" s="75">
        <v>225</v>
      </c>
      <c r="P92" s="75">
        <f>O92*N92</f>
        <v>0</v>
      </c>
      <c r="Q92" s="79">
        <f t="shared" si="7"/>
        <v>346.30720484086442</v>
      </c>
      <c r="R92" s="75"/>
      <c r="T92" s="20"/>
    </row>
    <row r="93" spans="1:20">
      <c r="A93" s="1" t="s">
        <v>477</v>
      </c>
      <c r="B93" s="1" t="s">
        <v>481</v>
      </c>
      <c r="D93" s="9">
        <f>+assessment!H93</f>
        <v>1.0085794800978039E-2</v>
      </c>
      <c r="F93" s="2">
        <f>+assessment!J93</f>
        <v>561951.7821384928</v>
      </c>
      <c r="H93" s="24">
        <v>-376982.2341373571</v>
      </c>
      <c r="J93" s="4">
        <f t="shared" si="8"/>
        <v>184969.5480011357</v>
      </c>
      <c r="K93" s="24">
        <v>0</v>
      </c>
      <c r="L93" s="24">
        <f t="shared" si="5"/>
        <v>-376982.2341373571</v>
      </c>
      <c r="M93" s="87">
        <v>0</v>
      </c>
      <c r="N93" s="72">
        <v>0</v>
      </c>
      <c r="O93" s="75">
        <v>225</v>
      </c>
      <c r="P93" s="75">
        <f>O93*N93</f>
        <v>0</v>
      </c>
      <c r="Q93" s="79">
        <f>P93+J93</f>
        <v>184969.5480011357</v>
      </c>
      <c r="R93" s="75"/>
      <c r="T93" s="20"/>
    </row>
    <row r="94" spans="1:20">
      <c r="A94" s="1" t="s">
        <v>498</v>
      </c>
      <c r="B94" s="1" t="s">
        <v>539</v>
      </c>
      <c r="D94" s="9">
        <f>+assessment!H94</f>
        <v>7.9040450833787798E-5</v>
      </c>
      <c r="F94" s="2">
        <f>+assessment!J94</f>
        <v>4403.9089713355834</v>
      </c>
      <c r="H94" s="24">
        <v>-3303.5130003330928</v>
      </c>
      <c r="J94" s="4">
        <f t="shared" si="8"/>
        <v>1100.3959710024906</v>
      </c>
      <c r="K94" s="24">
        <v>-450</v>
      </c>
      <c r="L94" s="24">
        <f t="shared" si="5"/>
        <v>-3753.5130003330928</v>
      </c>
      <c r="M94" s="87">
        <v>2</v>
      </c>
      <c r="N94" s="72">
        <v>0</v>
      </c>
      <c r="O94" s="75">
        <v>225</v>
      </c>
      <c r="P94" s="75">
        <f t="shared" ref="P94:P157" si="9">O94*N94</f>
        <v>0</v>
      </c>
      <c r="Q94" s="79">
        <f>P94+J94</f>
        <v>1100.3959710024906</v>
      </c>
      <c r="R94" s="75"/>
      <c r="T94" s="20"/>
    </row>
    <row r="95" spans="1:20">
      <c r="A95" s="1" t="s">
        <v>141</v>
      </c>
      <c r="B95" s="1" t="s">
        <v>142</v>
      </c>
      <c r="D95" s="9">
        <f>+assessment!H95</f>
        <v>2.0119931389725159E-3</v>
      </c>
      <c r="F95" s="2">
        <f>+assessment!J95</f>
        <v>112102.53157107507</v>
      </c>
      <c r="H95" s="24">
        <v>-84125.783473506599</v>
      </c>
      <c r="J95" s="4">
        <f t="shared" si="8"/>
        <v>27976.748097568474</v>
      </c>
      <c r="K95" s="24">
        <v>-675</v>
      </c>
      <c r="L95" s="24">
        <f t="shared" si="5"/>
        <v>-84800.783473506599</v>
      </c>
      <c r="M95" s="87">
        <v>3</v>
      </c>
      <c r="N95" s="72">
        <v>0</v>
      </c>
      <c r="O95" s="75">
        <v>225</v>
      </c>
      <c r="P95" s="75">
        <f t="shared" si="9"/>
        <v>0</v>
      </c>
      <c r="Q95" s="79">
        <f t="shared" si="7"/>
        <v>27976.748097568474</v>
      </c>
      <c r="R95" s="75"/>
      <c r="T95" s="20"/>
    </row>
    <row r="96" spans="1:20">
      <c r="A96" s="1" t="s">
        <v>143</v>
      </c>
      <c r="B96" s="1" t="s">
        <v>144</v>
      </c>
      <c r="D96" s="9">
        <f>+assessment!H96</f>
        <v>1.7597949306285864E-3</v>
      </c>
      <c r="F96" s="2">
        <f>+assessment!J96</f>
        <v>98050.765158252267</v>
      </c>
      <c r="H96" s="24">
        <v>-73600.915817224566</v>
      </c>
      <c r="J96" s="4">
        <f t="shared" si="8"/>
        <v>24449.849341027701</v>
      </c>
      <c r="K96" s="24">
        <v>-675</v>
      </c>
      <c r="L96" s="24">
        <f t="shared" si="5"/>
        <v>-74275.915817224566</v>
      </c>
      <c r="M96" s="87">
        <v>3</v>
      </c>
      <c r="N96" s="72">
        <v>0</v>
      </c>
      <c r="O96" s="75">
        <v>225</v>
      </c>
      <c r="P96" s="75">
        <f t="shared" si="9"/>
        <v>0</v>
      </c>
      <c r="Q96" s="79">
        <f t="shared" si="7"/>
        <v>24449.849341027701</v>
      </c>
      <c r="R96" s="75"/>
      <c r="T96" s="20"/>
    </row>
    <row r="97" spans="1:20">
      <c r="A97" s="1" t="s">
        <v>145</v>
      </c>
      <c r="B97" s="1" t="s">
        <v>146</v>
      </c>
      <c r="D97" s="9">
        <f>+assessment!H97</f>
        <v>2.5125771361543796E-5</v>
      </c>
      <c r="F97" s="2">
        <f>+assessment!J97</f>
        <v>1399.9364723199253</v>
      </c>
      <c r="H97" s="24">
        <v>-1050.0616376302946</v>
      </c>
      <c r="J97" s="4">
        <f t="shared" si="8"/>
        <v>349.87483468963069</v>
      </c>
      <c r="K97" s="24">
        <v>-225</v>
      </c>
      <c r="L97" s="24">
        <f t="shared" si="5"/>
        <v>-1275.0616376302946</v>
      </c>
      <c r="M97" s="87">
        <v>1</v>
      </c>
      <c r="N97" s="72">
        <v>0</v>
      </c>
      <c r="O97" s="75">
        <v>225</v>
      </c>
      <c r="P97" s="75">
        <f t="shared" si="9"/>
        <v>0</v>
      </c>
      <c r="Q97" s="79">
        <f t="shared" si="7"/>
        <v>349.87483468963069</v>
      </c>
      <c r="R97" s="75"/>
      <c r="T97" s="20"/>
    </row>
    <row r="98" spans="1:20">
      <c r="A98" s="1" t="s">
        <v>147</v>
      </c>
      <c r="B98" s="1" t="s">
        <v>148</v>
      </c>
      <c r="D98" s="9">
        <f>+assessment!H98</f>
        <v>5.9797820893689587E-4</v>
      </c>
      <c r="F98" s="2">
        <f>+assessment!J98</f>
        <v>33317.643955981206</v>
      </c>
      <c r="H98" s="24">
        <v>-24991.0254987931</v>
      </c>
      <c r="J98" s="4">
        <f t="shared" si="8"/>
        <v>8326.6184571881058</v>
      </c>
      <c r="K98" s="24">
        <v>-675</v>
      </c>
      <c r="L98" s="24">
        <f t="shared" si="5"/>
        <v>-25666.0254987931</v>
      </c>
      <c r="M98" s="87">
        <v>3</v>
      </c>
      <c r="N98" s="72">
        <v>0</v>
      </c>
      <c r="O98" s="75">
        <v>225</v>
      </c>
      <c r="P98" s="75">
        <f t="shared" si="9"/>
        <v>0</v>
      </c>
      <c r="Q98" s="79">
        <f t="shared" si="7"/>
        <v>8326.6184571881058</v>
      </c>
      <c r="R98" s="75"/>
      <c r="T98" s="20"/>
    </row>
    <row r="99" spans="1:20">
      <c r="A99" s="1" t="s">
        <v>149</v>
      </c>
      <c r="B99" s="1" t="s">
        <v>472</v>
      </c>
      <c r="D99" s="9">
        <f>+assessment!H99</f>
        <v>4.0120679401720863E-3</v>
      </c>
      <c r="F99" s="2">
        <f>+assessment!J99</f>
        <v>223541.00728103091</v>
      </c>
      <c r="H99" s="24">
        <v>-167678.97924064391</v>
      </c>
      <c r="J99" s="4">
        <f t="shared" si="8"/>
        <v>55862.028040386998</v>
      </c>
      <c r="K99" s="24">
        <v>-675</v>
      </c>
      <c r="L99" s="24">
        <f t="shared" si="5"/>
        <v>-168353.97924064391</v>
      </c>
      <c r="M99" s="87">
        <v>3</v>
      </c>
      <c r="N99" s="72">
        <v>0</v>
      </c>
      <c r="O99" s="75">
        <v>225</v>
      </c>
      <c r="P99" s="75">
        <f t="shared" si="9"/>
        <v>0</v>
      </c>
      <c r="Q99" s="79">
        <f t="shared" si="7"/>
        <v>55862.028040386998</v>
      </c>
      <c r="R99" s="75"/>
      <c r="T99" s="20"/>
    </row>
    <row r="100" spans="1:20">
      <c r="A100" s="1" t="s">
        <v>150</v>
      </c>
      <c r="B100" s="1" t="s">
        <v>529</v>
      </c>
      <c r="D100" s="9">
        <f>+assessment!H100</f>
        <v>9.8084995104509202E-5</v>
      </c>
      <c r="F100" s="2">
        <f>+assessment!J100</f>
        <v>5465.0167773271851</v>
      </c>
      <c r="H100" s="24">
        <v>-4099.1885257997283</v>
      </c>
      <c r="J100" s="4">
        <f t="shared" si="8"/>
        <v>1365.8282515274568</v>
      </c>
      <c r="K100" s="24">
        <v>-225</v>
      </c>
      <c r="L100" s="24">
        <f t="shared" si="5"/>
        <v>-4324.1885257997283</v>
      </c>
      <c r="M100" s="87">
        <v>1</v>
      </c>
      <c r="N100" s="72">
        <v>0</v>
      </c>
      <c r="O100" s="75">
        <v>225</v>
      </c>
      <c r="P100" s="75">
        <f t="shared" si="9"/>
        <v>0</v>
      </c>
      <c r="Q100" s="79">
        <f t="shared" si="7"/>
        <v>1365.8282515274568</v>
      </c>
      <c r="R100" s="75"/>
      <c r="T100" s="20"/>
    </row>
    <row r="101" spans="1:20">
      <c r="A101" s="1" t="s">
        <v>501</v>
      </c>
      <c r="B101" s="1" t="s">
        <v>502</v>
      </c>
      <c r="D101" s="9">
        <f>+assessment!H101</f>
        <v>2.1305907356058357E-3</v>
      </c>
      <c r="F101" s="2">
        <f>+assessment!J101</f>
        <v>118710.45212672363</v>
      </c>
      <c r="H101" s="24">
        <v>-89083.966401023295</v>
      </c>
      <c r="J101" s="4">
        <f t="shared" si="8"/>
        <v>29626.485725700331</v>
      </c>
      <c r="K101" s="24">
        <v>-450</v>
      </c>
      <c r="L101" s="24">
        <f t="shared" si="5"/>
        <v>-89533.966401023295</v>
      </c>
      <c r="M101" s="87">
        <v>2</v>
      </c>
      <c r="N101" s="72">
        <v>1</v>
      </c>
      <c r="O101" s="75">
        <v>225</v>
      </c>
      <c r="P101" s="75">
        <f t="shared" si="9"/>
        <v>225</v>
      </c>
      <c r="Q101" s="79">
        <f t="shared" si="7"/>
        <v>29851.485725700331</v>
      </c>
      <c r="R101" s="75"/>
      <c r="T101" s="20"/>
    </row>
    <row r="102" spans="1:20">
      <c r="A102" s="1" t="s">
        <v>544</v>
      </c>
      <c r="B102" s="1" t="s">
        <v>545</v>
      </c>
      <c r="D102" s="9">
        <f>+assessment!H102</f>
        <v>4.2823151436913842E-2</v>
      </c>
      <c r="F102" s="2">
        <f>+assessment!J102</f>
        <v>2385984.1233758498</v>
      </c>
      <c r="H102" s="24">
        <v>-1791520.396341736</v>
      </c>
      <c r="J102" s="4">
        <f t="shared" si="8"/>
        <v>594463.72703411384</v>
      </c>
      <c r="K102" s="24">
        <v>-3600</v>
      </c>
      <c r="L102" s="24">
        <f t="shared" si="5"/>
        <v>-1795120.396341736</v>
      </c>
      <c r="M102" s="87">
        <v>16</v>
      </c>
      <c r="N102" s="72">
        <v>0</v>
      </c>
      <c r="O102" s="75">
        <v>225</v>
      </c>
      <c r="P102" s="75">
        <f t="shared" si="9"/>
        <v>0</v>
      </c>
      <c r="Q102" s="79">
        <f t="shared" si="7"/>
        <v>594463.72703411384</v>
      </c>
      <c r="R102" s="75"/>
      <c r="T102" s="20"/>
    </row>
    <row r="103" spans="1:20">
      <c r="A103" s="1" t="s">
        <v>151</v>
      </c>
      <c r="B103" s="1" t="s">
        <v>152</v>
      </c>
      <c r="D103" s="9">
        <f>+assessment!H103</f>
        <v>0.37990086824218983</v>
      </c>
      <c r="F103" s="2">
        <f>+assessment!J103</f>
        <v>21166995.180583801</v>
      </c>
      <c r="H103" s="24">
        <v>-15890199.590531416</v>
      </c>
      <c r="J103" s="4">
        <f t="shared" si="8"/>
        <v>5276795.5900523849</v>
      </c>
      <c r="K103" s="24">
        <v>-3375</v>
      </c>
      <c r="L103" s="24">
        <f t="shared" si="5"/>
        <v>-15893574.590531416</v>
      </c>
      <c r="M103" s="87">
        <v>15</v>
      </c>
      <c r="N103" s="72">
        <v>0</v>
      </c>
      <c r="O103" s="75">
        <v>225</v>
      </c>
      <c r="P103" s="75">
        <f t="shared" si="9"/>
        <v>0</v>
      </c>
      <c r="Q103" s="79">
        <f t="shared" si="7"/>
        <v>5276795.5900523849</v>
      </c>
      <c r="R103" s="75"/>
      <c r="T103" s="20"/>
    </row>
    <row r="104" spans="1:20">
      <c r="A104" s="1" t="s">
        <v>506</v>
      </c>
      <c r="B104" s="1" t="s">
        <v>505</v>
      </c>
      <c r="D104" s="9">
        <f>+assessment!H104</f>
        <v>2.6739520140303193E-3</v>
      </c>
      <c r="F104" s="2">
        <f>+assessment!J104</f>
        <v>148984.99615433745</v>
      </c>
      <c r="H104" s="24">
        <v>-111804.12554322917</v>
      </c>
      <c r="J104" s="4">
        <f t="shared" si="8"/>
        <v>37180.870611108287</v>
      </c>
      <c r="K104" s="24">
        <v>0</v>
      </c>
      <c r="L104" s="24">
        <f t="shared" si="5"/>
        <v>-111804.12554322917</v>
      </c>
      <c r="M104" s="87">
        <v>0</v>
      </c>
      <c r="N104" s="72">
        <v>0</v>
      </c>
      <c r="O104" s="75">
        <v>225</v>
      </c>
      <c r="P104" s="75">
        <f t="shared" si="9"/>
        <v>0</v>
      </c>
      <c r="Q104" s="79">
        <f t="shared" si="7"/>
        <v>37180.870611108287</v>
      </c>
      <c r="R104" s="75"/>
      <c r="T104" s="20"/>
    </row>
    <row r="105" spans="1:20">
      <c r="A105" s="1" t="s">
        <v>153</v>
      </c>
      <c r="B105" s="1" t="s">
        <v>154</v>
      </c>
      <c r="D105" s="9">
        <f>+assessment!H105</f>
        <v>1.9407109171766875E-3</v>
      </c>
      <c r="F105" s="2">
        <f>+assessment!J105</f>
        <v>108130.88904181473</v>
      </c>
      <c r="H105" s="24">
        <v>-81107.987970949558</v>
      </c>
      <c r="J105" s="4">
        <f t="shared" si="8"/>
        <v>27022.901070865177</v>
      </c>
      <c r="K105" s="24">
        <v>-675</v>
      </c>
      <c r="L105" s="24">
        <f t="shared" si="5"/>
        <v>-81782.987970949558</v>
      </c>
      <c r="M105" s="87">
        <v>3</v>
      </c>
      <c r="N105" s="72">
        <v>0</v>
      </c>
      <c r="O105" s="75">
        <v>225</v>
      </c>
      <c r="P105" s="75">
        <f t="shared" si="9"/>
        <v>0</v>
      </c>
      <c r="Q105" s="79">
        <f t="shared" si="7"/>
        <v>27022.901070865177</v>
      </c>
      <c r="R105" s="75"/>
      <c r="T105" s="20"/>
    </row>
    <row r="106" spans="1:20">
      <c r="A106" s="1" t="s">
        <v>576</v>
      </c>
      <c r="B106" s="1" t="s">
        <v>577</v>
      </c>
      <c r="D106" s="9">
        <f>+assessment!H106</f>
        <v>1.7257962568199701E-4</v>
      </c>
      <c r="F106" s="2">
        <f>+assessment!J106</f>
        <v>9615.645581386183</v>
      </c>
      <c r="H106" s="24">
        <v>-7212.4779824101743</v>
      </c>
      <c r="J106" s="4">
        <f t="shared" si="8"/>
        <v>2403.1675989760088</v>
      </c>
      <c r="K106" s="24">
        <v>-225</v>
      </c>
      <c r="L106" s="24">
        <f t="shared" si="5"/>
        <v>-7437.4779824101743</v>
      </c>
      <c r="M106" s="87">
        <v>1</v>
      </c>
      <c r="N106" s="72">
        <v>0</v>
      </c>
      <c r="O106" s="75">
        <v>225</v>
      </c>
      <c r="P106" s="75">
        <f t="shared" si="9"/>
        <v>0</v>
      </c>
      <c r="Q106" s="79">
        <f t="shared" si="7"/>
        <v>2403.1675989760088</v>
      </c>
      <c r="R106" s="75"/>
      <c r="T106" s="20"/>
    </row>
    <row r="107" spans="1:20">
      <c r="A107" s="1" t="s">
        <v>155</v>
      </c>
      <c r="B107" s="1" t="s">
        <v>156</v>
      </c>
      <c r="D107" s="9">
        <f>+assessment!H107</f>
        <v>4.2446767384112204E-3</v>
      </c>
      <c r="F107" s="2">
        <f>+assessment!J107</f>
        <v>236501.30751427569</v>
      </c>
      <c r="H107" s="24">
        <v>-177481.82973414531</v>
      </c>
      <c r="J107" s="4">
        <f t="shared" si="8"/>
        <v>59019.477780130372</v>
      </c>
      <c r="K107" s="24">
        <v>-450</v>
      </c>
      <c r="L107" s="24">
        <f t="shared" si="5"/>
        <v>-177931.82973414531</v>
      </c>
      <c r="M107" s="87">
        <v>2</v>
      </c>
      <c r="N107" s="72">
        <v>0</v>
      </c>
      <c r="O107" s="75">
        <v>225</v>
      </c>
      <c r="P107" s="75">
        <f t="shared" si="9"/>
        <v>0</v>
      </c>
      <c r="Q107" s="79">
        <f t="shared" si="7"/>
        <v>59019.477780130372</v>
      </c>
      <c r="R107" s="75"/>
      <c r="T107" s="20"/>
    </row>
    <row r="108" spans="1:20">
      <c r="A108" s="1" t="s">
        <v>157</v>
      </c>
      <c r="B108" s="1" t="s">
        <v>158</v>
      </c>
      <c r="D108" s="9">
        <f>+assessment!H108</f>
        <v>4.1774290617416256E-3</v>
      </c>
      <c r="F108" s="2">
        <f>+assessment!J108</f>
        <v>232754.45835713367</v>
      </c>
      <c r="H108" s="24">
        <v>-174649.93729885342</v>
      </c>
      <c r="J108" s="4">
        <f t="shared" si="8"/>
        <v>58104.521058280254</v>
      </c>
      <c r="K108" s="24">
        <v>-900</v>
      </c>
      <c r="L108" s="24">
        <f t="shared" si="5"/>
        <v>-175549.93729885342</v>
      </c>
      <c r="M108" s="87">
        <v>4</v>
      </c>
      <c r="N108" s="72">
        <v>0</v>
      </c>
      <c r="O108" s="75">
        <v>225</v>
      </c>
      <c r="P108" s="75">
        <f t="shared" si="9"/>
        <v>0</v>
      </c>
      <c r="Q108" s="79">
        <f t="shared" si="7"/>
        <v>58104.521058280254</v>
      </c>
      <c r="R108" s="75"/>
      <c r="T108" s="20"/>
    </row>
    <row r="109" spans="1:20">
      <c r="A109" s="1" t="s">
        <v>159</v>
      </c>
      <c r="B109" s="1" t="s">
        <v>160</v>
      </c>
      <c r="D109" s="9">
        <f>+assessment!H109</f>
        <v>1.8460643512354422E-2</v>
      </c>
      <c r="F109" s="2">
        <f>+assessment!J109</f>
        <v>1028574.5175169522</v>
      </c>
      <c r="H109" s="24">
        <v>-771882.19561847951</v>
      </c>
      <c r="J109" s="4">
        <f t="shared" si="8"/>
        <v>256692.32189847273</v>
      </c>
      <c r="K109" s="24">
        <v>0</v>
      </c>
      <c r="L109" s="24">
        <f t="shared" si="5"/>
        <v>-771882.19561847951</v>
      </c>
      <c r="M109" s="87">
        <v>0</v>
      </c>
      <c r="N109" s="72">
        <v>0</v>
      </c>
      <c r="O109" s="75">
        <v>225</v>
      </c>
      <c r="P109" s="75">
        <f t="shared" si="9"/>
        <v>0</v>
      </c>
      <c r="Q109" s="79">
        <f t="shared" si="7"/>
        <v>256692.32189847273</v>
      </c>
      <c r="R109" s="75"/>
      <c r="T109" s="20"/>
    </row>
    <row r="110" spans="1:20">
      <c r="A110" s="1" t="s">
        <v>161</v>
      </c>
      <c r="B110" s="1" t="s">
        <v>162</v>
      </c>
      <c r="D110" s="9">
        <f>+assessment!H110</f>
        <v>4.9781159300952603E-3</v>
      </c>
      <c r="F110" s="2">
        <f>+assessment!J110</f>
        <v>277366.45190697088</v>
      </c>
      <c r="H110" s="24">
        <v>-208122.45999907155</v>
      </c>
      <c r="J110" s="4">
        <f t="shared" si="8"/>
        <v>69243.991907899326</v>
      </c>
      <c r="K110" s="24">
        <v>-900</v>
      </c>
      <c r="L110" s="24">
        <f t="shared" si="5"/>
        <v>-209022.45999907155</v>
      </c>
      <c r="M110" s="87">
        <v>4</v>
      </c>
      <c r="N110" s="72">
        <v>0</v>
      </c>
      <c r="O110" s="75">
        <v>225</v>
      </c>
      <c r="P110" s="75">
        <f t="shared" si="9"/>
        <v>0</v>
      </c>
      <c r="Q110" s="79">
        <f t="shared" si="7"/>
        <v>69243.991907899326</v>
      </c>
      <c r="R110" s="75"/>
      <c r="T110" s="20"/>
    </row>
    <row r="111" spans="1:20">
      <c r="A111" s="1" t="s">
        <v>163</v>
      </c>
      <c r="B111" s="1" t="s">
        <v>164</v>
      </c>
      <c r="D111" s="9">
        <f>+assessment!H111</f>
        <v>2.1020688103555212E-2</v>
      </c>
      <c r="F111" s="2">
        <f>+assessment!J111</f>
        <v>1171212.9162517537</v>
      </c>
      <c r="H111" s="24">
        <v>-876160.09680018597</v>
      </c>
      <c r="J111" s="4">
        <f t="shared" si="8"/>
        <v>295052.81945156772</v>
      </c>
      <c r="K111" s="24">
        <v>-1575</v>
      </c>
      <c r="L111" s="24">
        <f t="shared" si="5"/>
        <v>-877735.09680018597</v>
      </c>
      <c r="M111" s="87">
        <v>7</v>
      </c>
      <c r="N111" s="72">
        <v>0</v>
      </c>
      <c r="O111" s="75">
        <v>225</v>
      </c>
      <c r="P111" s="75">
        <f t="shared" si="9"/>
        <v>0</v>
      </c>
      <c r="Q111" s="79">
        <f t="shared" si="7"/>
        <v>295052.81945156772</v>
      </c>
      <c r="R111" s="75"/>
      <c r="T111" s="20"/>
    </row>
    <row r="112" spans="1:20">
      <c r="A112" s="1" t="s">
        <v>165</v>
      </c>
      <c r="B112" s="1" t="s">
        <v>166</v>
      </c>
      <c r="D112" s="9">
        <f>+assessment!H112</f>
        <v>3.0640638045721686E-3</v>
      </c>
      <c r="F112" s="2">
        <f>+assessment!J112</f>
        <v>170720.91486517343</v>
      </c>
      <c r="H112" s="24">
        <v>-128090.75130865975</v>
      </c>
      <c r="J112" s="4">
        <f t="shared" si="8"/>
        <v>42630.163556513682</v>
      </c>
      <c r="K112" s="24">
        <v>-450</v>
      </c>
      <c r="L112" s="24">
        <f t="shared" si="5"/>
        <v>-128540.75130865975</v>
      </c>
      <c r="M112" s="87">
        <v>2</v>
      </c>
      <c r="N112" s="72">
        <v>1</v>
      </c>
      <c r="O112" s="75">
        <v>225</v>
      </c>
      <c r="P112" s="75">
        <f t="shared" si="9"/>
        <v>225</v>
      </c>
      <c r="Q112" s="79">
        <f t="shared" si="7"/>
        <v>42855.163556513682</v>
      </c>
      <c r="R112" s="75"/>
      <c r="T112" s="20"/>
    </row>
    <row r="113" spans="1:20">
      <c r="A113" s="1" t="s">
        <v>167</v>
      </c>
      <c r="B113" s="1" t="s">
        <v>168</v>
      </c>
      <c r="D113" s="9">
        <f>+assessment!H113</f>
        <v>1.890256508776467E-3</v>
      </c>
      <c r="F113" s="2">
        <f>+assessment!J113</f>
        <v>105319.71299900077</v>
      </c>
      <c r="H113" s="24">
        <v>-79027.768563003483</v>
      </c>
      <c r="J113" s="4">
        <f t="shared" si="8"/>
        <v>26291.944435997284</v>
      </c>
      <c r="K113" s="24">
        <v>-450</v>
      </c>
      <c r="L113" s="24">
        <f t="shared" si="5"/>
        <v>-79477.768563003483</v>
      </c>
      <c r="M113" s="87">
        <v>2</v>
      </c>
      <c r="N113" s="72">
        <v>0</v>
      </c>
      <c r="O113" s="75">
        <v>225</v>
      </c>
      <c r="P113" s="75">
        <f t="shared" si="9"/>
        <v>0</v>
      </c>
      <c r="Q113" s="79">
        <f t="shared" si="7"/>
        <v>26291.944435997284</v>
      </c>
      <c r="R113" s="75"/>
      <c r="T113" s="20"/>
    </row>
    <row r="114" spans="1:20">
      <c r="A114" s="1" t="s">
        <v>169</v>
      </c>
      <c r="B114" s="1" t="s">
        <v>170</v>
      </c>
      <c r="D114" s="9">
        <f>+assessment!H114</f>
        <v>1.9104514151912233E-3</v>
      </c>
      <c r="F114" s="2">
        <f>+assessment!J114</f>
        <v>106444.91570972733</v>
      </c>
      <c r="H114" s="24">
        <v>-79862.744337522745</v>
      </c>
      <c r="J114" s="4">
        <f t="shared" si="8"/>
        <v>26582.171372204582</v>
      </c>
      <c r="K114" s="24">
        <v>-225</v>
      </c>
      <c r="L114" s="24">
        <f t="shared" si="5"/>
        <v>-80087.744337522745</v>
      </c>
      <c r="M114" s="87">
        <v>1</v>
      </c>
      <c r="N114" s="72">
        <v>0</v>
      </c>
      <c r="O114" s="75">
        <v>225</v>
      </c>
      <c r="P114" s="75">
        <f t="shared" si="9"/>
        <v>0</v>
      </c>
      <c r="Q114" s="79">
        <f t="shared" si="7"/>
        <v>26582.171372204582</v>
      </c>
      <c r="R114" s="75"/>
      <c r="T114" s="20"/>
    </row>
    <row r="115" spans="1:20">
      <c r="A115" s="1" t="s">
        <v>171</v>
      </c>
      <c r="B115" s="11" t="s">
        <v>554</v>
      </c>
      <c r="D115" s="9">
        <f>+assessment!H115</f>
        <v>1.0500206862676408E-2</v>
      </c>
      <c r="F115" s="2">
        <f>+assessment!J115</f>
        <v>585041.64279959828</v>
      </c>
      <c r="H115" s="24">
        <v>-438923.31161956373</v>
      </c>
      <c r="J115" s="4">
        <f t="shared" si="8"/>
        <v>146118.33118003455</v>
      </c>
      <c r="K115" s="24">
        <v>0</v>
      </c>
      <c r="L115" s="24">
        <f t="shared" si="5"/>
        <v>-438923.31161956373</v>
      </c>
      <c r="M115" s="87">
        <v>0</v>
      </c>
      <c r="N115" s="72">
        <v>0</v>
      </c>
      <c r="O115" s="75">
        <v>225</v>
      </c>
      <c r="P115" s="75">
        <f t="shared" si="9"/>
        <v>0</v>
      </c>
      <c r="Q115" s="79">
        <f t="shared" si="7"/>
        <v>146118.33118003455</v>
      </c>
      <c r="R115" s="75"/>
      <c r="T115" s="20"/>
    </row>
    <row r="116" spans="1:20">
      <c r="A116" s="1" t="s">
        <v>172</v>
      </c>
      <c r="B116" s="1" t="s">
        <v>173</v>
      </c>
      <c r="D116" s="9">
        <f>+assessment!H116</f>
        <v>1.4165886320360786E-2</v>
      </c>
      <c r="F116" s="2">
        <f>+assessment!J116</f>
        <v>789282.86965803523</v>
      </c>
      <c r="H116" s="24">
        <v>-592233.84429913701</v>
      </c>
      <c r="J116" s="4">
        <f t="shared" si="8"/>
        <v>197049.02535889822</v>
      </c>
      <c r="K116" s="24">
        <v>-450</v>
      </c>
      <c r="L116" s="24">
        <f t="shared" si="5"/>
        <v>-592683.84429913701</v>
      </c>
      <c r="M116" s="87">
        <v>2</v>
      </c>
      <c r="N116" s="72">
        <v>0</v>
      </c>
      <c r="O116" s="75">
        <v>225</v>
      </c>
      <c r="P116" s="75">
        <f t="shared" si="9"/>
        <v>0</v>
      </c>
      <c r="Q116" s="79">
        <f t="shared" si="7"/>
        <v>197049.02535889822</v>
      </c>
      <c r="R116" s="75"/>
      <c r="T116" s="20"/>
    </row>
    <row r="117" spans="1:20">
      <c r="A117" s="1" t="s">
        <v>174</v>
      </c>
      <c r="B117" s="1" t="s">
        <v>175</v>
      </c>
      <c r="D117" s="9">
        <f>+assessment!H117</f>
        <v>6.136859510970637E-3</v>
      </c>
      <c r="F117" s="2">
        <f>+assessment!J117</f>
        <v>341928.34644911566</v>
      </c>
      <c r="H117" s="24">
        <v>-256542.89776227952</v>
      </c>
      <c r="J117" s="4">
        <f t="shared" si="8"/>
        <v>85385.448686836142</v>
      </c>
      <c r="K117" s="24">
        <v>-450</v>
      </c>
      <c r="L117" s="24">
        <f t="shared" si="5"/>
        <v>-256992.89776227952</v>
      </c>
      <c r="M117" s="87">
        <v>2</v>
      </c>
      <c r="N117" s="72">
        <v>0</v>
      </c>
      <c r="O117" s="75">
        <v>225</v>
      </c>
      <c r="P117" s="75">
        <f t="shared" si="9"/>
        <v>0</v>
      </c>
      <c r="Q117" s="79">
        <f t="shared" si="7"/>
        <v>85385.448686836142</v>
      </c>
      <c r="R117" s="75"/>
      <c r="T117" s="20"/>
    </row>
    <row r="118" spans="1:20">
      <c r="A118" s="1" t="s">
        <v>176</v>
      </c>
      <c r="B118" s="11" t="s">
        <v>549</v>
      </c>
      <c r="D118" s="9">
        <f>+assessment!H118</f>
        <v>1.123242514304691E-2</v>
      </c>
      <c r="F118" s="2">
        <f>+assessment!J118</f>
        <v>625838.7614886167</v>
      </c>
      <c r="H118" s="24">
        <v>-469589.06951386074</v>
      </c>
      <c r="J118" s="4">
        <f t="shared" si="8"/>
        <v>156249.69197475596</v>
      </c>
      <c r="K118" s="24">
        <v>-450</v>
      </c>
      <c r="L118" s="24">
        <f t="shared" si="5"/>
        <v>-470039.06951386074</v>
      </c>
      <c r="M118" s="87">
        <v>2</v>
      </c>
      <c r="N118" s="72">
        <v>0</v>
      </c>
      <c r="O118" s="75">
        <v>225</v>
      </c>
      <c r="P118" s="75">
        <f t="shared" si="9"/>
        <v>0</v>
      </c>
      <c r="Q118" s="79">
        <f t="shared" si="7"/>
        <v>156249.69197475596</v>
      </c>
      <c r="R118" s="75"/>
      <c r="T118" s="20"/>
    </row>
    <row r="119" spans="1:20">
      <c r="A119" s="1" t="s">
        <v>177</v>
      </c>
      <c r="B119" s="1" t="s">
        <v>178</v>
      </c>
      <c r="D119" s="9">
        <f>+assessment!H119</f>
        <v>8.9768988628264115E-4</v>
      </c>
      <c r="F119" s="2">
        <f>+assessment!J119</f>
        <v>50016.725638252406</v>
      </c>
      <c r="H119" s="24">
        <v>-37528.410732094271</v>
      </c>
      <c r="J119" s="4">
        <f t="shared" si="8"/>
        <v>12488.314906158135</v>
      </c>
      <c r="K119" s="24">
        <v>-225</v>
      </c>
      <c r="L119" s="24">
        <f t="shared" si="5"/>
        <v>-37753.410732094271</v>
      </c>
      <c r="M119" s="87">
        <v>1</v>
      </c>
      <c r="N119" s="72">
        <v>0</v>
      </c>
      <c r="O119" s="75">
        <v>225</v>
      </c>
      <c r="P119" s="75">
        <f t="shared" si="9"/>
        <v>0</v>
      </c>
      <c r="Q119" s="79">
        <f t="shared" si="7"/>
        <v>12488.314906158135</v>
      </c>
      <c r="R119" s="75"/>
      <c r="T119" s="20"/>
    </row>
    <row r="120" spans="1:20">
      <c r="A120" s="1" t="s">
        <v>179</v>
      </c>
      <c r="B120" s="1" t="s">
        <v>531</v>
      </c>
      <c r="D120" s="9">
        <f>+assessment!H120</f>
        <v>1.2367443119664414E-4</v>
      </c>
      <c r="F120" s="2">
        <f>+assessment!J120</f>
        <v>6890.7873288458259</v>
      </c>
      <c r="H120" s="24">
        <v>-5168.6199604594949</v>
      </c>
      <c r="J120" s="4">
        <f t="shared" si="8"/>
        <v>1722.167368386331</v>
      </c>
      <c r="K120" s="24">
        <v>-225</v>
      </c>
      <c r="L120" s="24">
        <f t="shared" si="5"/>
        <v>-5393.6199604594949</v>
      </c>
      <c r="M120" s="87">
        <v>1</v>
      </c>
      <c r="N120" s="72">
        <v>0</v>
      </c>
      <c r="O120" s="75">
        <v>225</v>
      </c>
      <c r="P120" s="75">
        <f t="shared" si="9"/>
        <v>0</v>
      </c>
      <c r="Q120" s="79">
        <f t="shared" si="7"/>
        <v>1722.167368386331</v>
      </c>
      <c r="R120" s="75"/>
      <c r="T120" s="20"/>
    </row>
    <row r="121" spans="1:20">
      <c r="A121" s="1" t="s">
        <v>180</v>
      </c>
      <c r="B121" s="1" t="s">
        <v>181</v>
      </c>
      <c r="D121" s="9">
        <f>+assessment!H121</f>
        <v>3.2745914648433802E-3</v>
      </c>
      <c r="F121" s="2">
        <f>+assessment!J121</f>
        <v>182450.91693376421</v>
      </c>
      <c r="H121" s="24">
        <v>-136914.1920609001</v>
      </c>
      <c r="J121" s="4">
        <f t="shared" si="8"/>
        <v>45536.724872864113</v>
      </c>
      <c r="K121" s="24">
        <v>-1125</v>
      </c>
      <c r="L121" s="24">
        <f t="shared" si="5"/>
        <v>-138039.1920609001</v>
      </c>
      <c r="M121" s="87">
        <v>5</v>
      </c>
      <c r="N121" s="72">
        <v>0</v>
      </c>
      <c r="O121" s="75">
        <v>225</v>
      </c>
      <c r="P121" s="75">
        <f t="shared" si="9"/>
        <v>0</v>
      </c>
      <c r="Q121" s="79">
        <f t="shared" si="7"/>
        <v>45536.724872864113</v>
      </c>
      <c r="R121" s="75"/>
      <c r="T121" s="20"/>
    </row>
    <row r="122" spans="1:20">
      <c r="A122" s="1" t="s">
        <v>182</v>
      </c>
      <c r="B122" s="1" t="s">
        <v>183</v>
      </c>
      <c r="D122" s="9">
        <f>+assessment!H122</f>
        <v>4.7727803154912849E-3</v>
      </c>
      <c r="F122" s="2">
        <f>+assessment!J122</f>
        <v>265925.73584639654</v>
      </c>
      <c r="H122" s="24">
        <v>-199553.03917057917</v>
      </c>
      <c r="J122" s="4">
        <f t="shared" si="8"/>
        <v>66372.696675817366</v>
      </c>
      <c r="K122" s="24">
        <v>-675</v>
      </c>
      <c r="L122" s="24">
        <f t="shared" si="5"/>
        <v>-200228.03917057917</v>
      </c>
      <c r="M122" s="87">
        <v>3</v>
      </c>
      <c r="N122" s="72">
        <v>0</v>
      </c>
      <c r="O122" s="75">
        <v>225</v>
      </c>
      <c r="P122" s="75">
        <f t="shared" si="9"/>
        <v>0</v>
      </c>
      <c r="Q122" s="79">
        <f t="shared" si="7"/>
        <v>66372.696675817366</v>
      </c>
      <c r="R122" s="75"/>
      <c r="T122" s="20"/>
    </row>
    <row r="123" spans="1:20">
      <c r="A123" s="1" t="s">
        <v>184</v>
      </c>
      <c r="B123" s="1" t="s">
        <v>532</v>
      </c>
      <c r="D123" s="9">
        <f>+assessment!H123</f>
        <v>1.1985947646012685E-3</v>
      </c>
      <c r="F123" s="2">
        <f>+assessment!J123</f>
        <v>66782.28908288262</v>
      </c>
      <c r="H123" s="24">
        <v>-50111.183013852904</v>
      </c>
      <c r="J123" s="4">
        <f t="shared" si="8"/>
        <v>16671.106069029716</v>
      </c>
      <c r="K123" s="24">
        <v>-225</v>
      </c>
      <c r="L123" s="24">
        <f t="shared" si="5"/>
        <v>-50336.183013852904</v>
      </c>
      <c r="M123" s="87">
        <v>1</v>
      </c>
      <c r="N123" s="72">
        <v>0</v>
      </c>
      <c r="O123" s="75">
        <v>225</v>
      </c>
      <c r="P123" s="75">
        <f t="shared" si="9"/>
        <v>0</v>
      </c>
      <c r="Q123" s="79">
        <f t="shared" si="7"/>
        <v>16671.106069029716</v>
      </c>
      <c r="R123" s="75"/>
      <c r="T123" s="20"/>
    </row>
    <row r="124" spans="1:20">
      <c r="A124" s="1" t="s">
        <v>473</v>
      </c>
      <c r="B124" s="1" t="s">
        <v>474</v>
      </c>
      <c r="D124" s="9">
        <f>+assessment!H124</f>
        <v>6.9138876273989601E-4</v>
      </c>
      <c r="F124" s="2">
        <f>+assessment!J124</f>
        <v>38522.214167448248</v>
      </c>
      <c r="H124" s="24">
        <v>-28896.257918884741</v>
      </c>
      <c r="J124" s="4">
        <f t="shared" si="8"/>
        <v>9625.956248563507</v>
      </c>
      <c r="K124" s="24">
        <v>-225</v>
      </c>
      <c r="L124" s="24">
        <f t="shared" si="5"/>
        <v>-29121.257918884741</v>
      </c>
      <c r="M124" s="87">
        <v>1</v>
      </c>
      <c r="N124" s="72">
        <v>0</v>
      </c>
      <c r="O124" s="75">
        <v>225</v>
      </c>
      <c r="P124" s="75">
        <f t="shared" si="9"/>
        <v>0</v>
      </c>
      <c r="Q124" s="79">
        <f t="shared" si="7"/>
        <v>9625.956248563507</v>
      </c>
      <c r="R124" s="75"/>
      <c r="T124" s="20"/>
    </row>
    <row r="125" spans="1:20">
      <c r="A125" s="1" t="s">
        <v>185</v>
      </c>
      <c r="B125" s="1" t="s">
        <v>492</v>
      </c>
      <c r="D125" s="9">
        <f>+assessment!H125</f>
        <v>9.798649037283981E-4</v>
      </c>
      <c r="F125" s="2">
        <f>+assessment!J125</f>
        <v>54595.283740230334</v>
      </c>
      <c r="H125" s="24">
        <v>-41332.403830319228</v>
      </c>
      <c r="J125" s="4">
        <f t="shared" si="8"/>
        <v>13262.879909911106</v>
      </c>
      <c r="K125" s="24">
        <v>-675</v>
      </c>
      <c r="L125" s="24">
        <f t="shared" si="5"/>
        <v>-42007.403830319228</v>
      </c>
      <c r="M125" s="87">
        <v>3</v>
      </c>
      <c r="N125" s="72">
        <v>0</v>
      </c>
      <c r="O125" s="75">
        <v>225</v>
      </c>
      <c r="P125" s="75">
        <f t="shared" si="9"/>
        <v>0</v>
      </c>
      <c r="Q125" s="79">
        <f t="shared" si="7"/>
        <v>13262.879909911106</v>
      </c>
      <c r="R125" s="75"/>
      <c r="T125" s="20"/>
    </row>
    <row r="126" spans="1:20">
      <c r="A126" s="1" t="s">
        <v>186</v>
      </c>
      <c r="B126" s="1" t="s">
        <v>187</v>
      </c>
      <c r="D126" s="9">
        <f>+assessment!H126</f>
        <v>1.7798199516048715E-3</v>
      </c>
      <c r="F126" s="2">
        <f>+assessment!J126</f>
        <v>99166.502335841171</v>
      </c>
      <c r="H126" s="24">
        <v>-74420.413319140062</v>
      </c>
      <c r="J126" s="4">
        <f t="shared" si="8"/>
        <v>24746.089016701109</v>
      </c>
      <c r="K126" s="24">
        <v>-450</v>
      </c>
      <c r="L126" s="24">
        <f t="shared" si="5"/>
        <v>-74870.413319140062</v>
      </c>
      <c r="M126" s="87">
        <v>2</v>
      </c>
      <c r="N126" s="72">
        <v>0</v>
      </c>
      <c r="O126" s="75">
        <v>225</v>
      </c>
      <c r="P126" s="75">
        <f t="shared" si="9"/>
        <v>0</v>
      </c>
      <c r="Q126" s="79">
        <f t="shared" si="7"/>
        <v>24746.089016701109</v>
      </c>
      <c r="R126" s="75"/>
      <c r="T126" s="20"/>
    </row>
    <row r="127" spans="1:20">
      <c r="A127" s="1" t="s">
        <v>542</v>
      </c>
      <c r="B127" s="1" t="s">
        <v>543</v>
      </c>
      <c r="D127" s="9">
        <f>+assessment!H127</f>
        <v>7.7108032144534045E-4</v>
      </c>
      <c r="F127" s="2">
        <f>+assessment!J127</f>
        <v>42962.401016339536</v>
      </c>
      <c r="H127" s="24">
        <v>-32227.044056279869</v>
      </c>
      <c r="J127" s="4">
        <f t="shared" si="8"/>
        <v>10735.356960059667</v>
      </c>
      <c r="K127" s="24">
        <v>-450</v>
      </c>
      <c r="L127" s="24">
        <f t="shared" si="5"/>
        <v>-32677.044056279869</v>
      </c>
      <c r="M127" s="87">
        <v>2</v>
      </c>
      <c r="N127" s="72">
        <v>0</v>
      </c>
      <c r="O127" s="75">
        <v>225</v>
      </c>
      <c r="P127" s="75">
        <f t="shared" si="9"/>
        <v>0</v>
      </c>
      <c r="Q127" s="79">
        <f t="shared" si="7"/>
        <v>10735.356960059667</v>
      </c>
      <c r="R127" s="75"/>
      <c r="T127" s="20"/>
    </row>
    <row r="128" spans="1:20">
      <c r="A128" s="11" t="s">
        <v>559</v>
      </c>
      <c r="B128" s="11" t="s">
        <v>554</v>
      </c>
      <c r="D128" s="9">
        <f>+assessment!H128</f>
        <v>5.0819031460299768E-3</v>
      </c>
      <c r="F128" s="2">
        <f>+assessment!J128</f>
        <v>283149.18020043668</v>
      </c>
      <c r="H128" s="24">
        <v>-212614.22310821945</v>
      </c>
      <c r="J128" s="4">
        <f>SUM(F128:H128)</f>
        <v>70534.957092217228</v>
      </c>
      <c r="K128" s="24">
        <v>0</v>
      </c>
      <c r="L128" s="24">
        <f t="shared" si="5"/>
        <v>-212614.22310821945</v>
      </c>
      <c r="M128" s="87">
        <v>0</v>
      </c>
      <c r="N128" s="72">
        <v>0</v>
      </c>
      <c r="O128" s="75">
        <v>225</v>
      </c>
      <c r="P128" s="75">
        <f t="shared" si="9"/>
        <v>0</v>
      </c>
      <c r="Q128" s="79">
        <f t="shared" si="7"/>
        <v>70534.957092217228</v>
      </c>
      <c r="R128" s="75"/>
      <c r="T128" s="20"/>
    </row>
    <row r="129" spans="1:20">
      <c r="A129" s="1" t="s">
        <v>188</v>
      </c>
      <c r="B129" s="1" t="s">
        <v>189</v>
      </c>
      <c r="D129" s="9">
        <f>+assessment!H129</f>
        <v>4.782894503200638E-4</v>
      </c>
      <c r="F129" s="2">
        <f>+assessment!J129</f>
        <v>26648.926960058343</v>
      </c>
      <c r="H129" s="24">
        <v>-19988.759444051451</v>
      </c>
      <c r="J129" s="4">
        <f t="shared" si="8"/>
        <v>6660.1675160068917</v>
      </c>
      <c r="K129" s="24">
        <v>-675</v>
      </c>
      <c r="L129" s="24">
        <f t="shared" si="5"/>
        <v>-20663.759444051451</v>
      </c>
      <c r="M129" s="87">
        <v>3</v>
      </c>
      <c r="N129" s="72">
        <v>0</v>
      </c>
      <c r="O129" s="75">
        <v>225</v>
      </c>
      <c r="P129" s="75">
        <f t="shared" si="9"/>
        <v>0</v>
      </c>
      <c r="Q129" s="79">
        <f t="shared" si="7"/>
        <v>6660.1675160068917</v>
      </c>
      <c r="R129" s="75"/>
      <c r="T129" s="20"/>
    </row>
    <row r="130" spans="1:20">
      <c r="A130" s="1" t="s">
        <v>190</v>
      </c>
      <c r="B130" s="1" t="s">
        <v>533</v>
      </c>
      <c r="D130" s="9">
        <f>+assessment!H130</f>
        <v>1.7476109393587162E-4</v>
      </c>
      <c r="F130" s="2">
        <f>+assessment!J130</f>
        <v>9737.1907840334243</v>
      </c>
      <c r="H130" s="24">
        <v>-7304.6744029128258</v>
      </c>
      <c r="J130" s="4">
        <f t="shared" si="8"/>
        <v>2432.5163811205985</v>
      </c>
      <c r="K130" s="24">
        <v>-450</v>
      </c>
      <c r="L130" s="24">
        <f t="shared" si="5"/>
        <v>-7754.6744029128258</v>
      </c>
      <c r="M130" s="87">
        <v>2</v>
      </c>
      <c r="N130" s="72">
        <v>0</v>
      </c>
      <c r="O130" s="75">
        <v>225</v>
      </c>
      <c r="P130" s="75">
        <f t="shared" si="9"/>
        <v>0</v>
      </c>
      <c r="Q130" s="79">
        <f t="shared" si="7"/>
        <v>2432.5163811205985</v>
      </c>
      <c r="R130" s="75"/>
      <c r="T130" s="20"/>
    </row>
    <row r="131" spans="1:20">
      <c r="A131" s="1" t="s">
        <v>191</v>
      </c>
      <c r="B131" s="1" t="s">
        <v>192</v>
      </c>
      <c r="D131" s="9">
        <f>+assessment!H131</f>
        <v>2.3435181935608494E-3</v>
      </c>
      <c r="F131" s="2">
        <f>+assessment!J131</f>
        <v>130574.16409243166</v>
      </c>
      <c r="H131" s="24">
        <v>-97855.611998562686</v>
      </c>
      <c r="J131" s="4">
        <f t="shared" si="8"/>
        <v>32718.552093868973</v>
      </c>
      <c r="K131" s="24">
        <v>-1125</v>
      </c>
      <c r="L131" s="24">
        <f t="shared" si="5"/>
        <v>-98980.611998562686</v>
      </c>
      <c r="M131" s="87">
        <v>5</v>
      </c>
      <c r="N131" s="72">
        <v>0</v>
      </c>
      <c r="O131" s="75">
        <v>225</v>
      </c>
      <c r="P131" s="75">
        <f t="shared" si="9"/>
        <v>0</v>
      </c>
      <c r="Q131" s="79">
        <f t="shared" si="7"/>
        <v>32718.552093868973</v>
      </c>
      <c r="R131" s="75"/>
      <c r="T131" s="20"/>
    </row>
    <row r="132" spans="1:20">
      <c r="A132" s="1" t="s">
        <v>193</v>
      </c>
      <c r="B132" s="1" t="s">
        <v>534</v>
      </c>
      <c r="D132" s="9">
        <f>+assessment!H132</f>
        <v>2.6659879673443575E-4</v>
      </c>
      <c r="F132" s="2">
        <f>+assessment!J132</f>
        <v>14854.126213867254</v>
      </c>
      <c r="H132" s="24">
        <v>-11143.115617792379</v>
      </c>
      <c r="J132" s="4">
        <f t="shared" si="8"/>
        <v>3711.0105960748751</v>
      </c>
      <c r="K132" s="24">
        <v>-450</v>
      </c>
      <c r="L132" s="24">
        <f t="shared" si="5"/>
        <v>-11593.115617792379</v>
      </c>
      <c r="M132" s="87">
        <v>2</v>
      </c>
      <c r="N132" s="72">
        <v>0</v>
      </c>
      <c r="O132" s="75">
        <v>225</v>
      </c>
      <c r="P132" s="75">
        <f t="shared" si="9"/>
        <v>0</v>
      </c>
      <c r="Q132" s="79">
        <f t="shared" si="7"/>
        <v>3711.0105960748751</v>
      </c>
      <c r="R132" s="75"/>
      <c r="T132" s="20"/>
    </row>
    <row r="133" spans="1:20">
      <c r="A133" s="1" t="s">
        <v>194</v>
      </c>
      <c r="B133" s="1" t="s">
        <v>535</v>
      </c>
      <c r="D133" s="9">
        <f>+assessment!H133</f>
        <v>1.2161774112154668E-3</v>
      </c>
      <c r="F133" s="2">
        <f>+assessment!J133</f>
        <v>67761.944112013487</v>
      </c>
      <c r="H133" s="24">
        <v>-50863.878669739119</v>
      </c>
      <c r="J133" s="4">
        <f t="shared" si="8"/>
        <v>16898.065442274368</v>
      </c>
      <c r="K133" s="24">
        <v>-450</v>
      </c>
      <c r="L133" s="24">
        <f t="shared" si="5"/>
        <v>-51313.878669739119</v>
      </c>
      <c r="M133" s="87">
        <v>2</v>
      </c>
      <c r="N133" s="72">
        <v>0</v>
      </c>
      <c r="O133" s="75">
        <v>225</v>
      </c>
      <c r="P133" s="75">
        <f t="shared" si="9"/>
        <v>0</v>
      </c>
      <c r="Q133" s="79">
        <f t="shared" si="7"/>
        <v>16898.065442274368</v>
      </c>
      <c r="R133" s="75"/>
      <c r="T133" s="20"/>
    </row>
    <row r="134" spans="1:20">
      <c r="A134" s="1" t="s">
        <v>195</v>
      </c>
      <c r="B134" s="1" t="s">
        <v>493</v>
      </c>
      <c r="D134" s="9">
        <f>+assessment!H134</f>
        <v>4.0519448774943551E-4</v>
      </c>
      <c r="F134" s="2">
        <f>+assessment!J134</f>
        <v>22576.283673886413</v>
      </c>
      <c r="H134" s="24">
        <v>-16937.386924426388</v>
      </c>
      <c r="J134" s="4">
        <f t="shared" si="8"/>
        <v>5638.8967494600256</v>
      </c>
      <c r="K134" s="24">
        <v>-225</v>
      </c>
      <c r="L134" s="24">
        <f t="shared" si="5"/>
        <v>-17162.386924426388</v>
      </c>
      <c r="M134" s="87">
        <v>1</v>
      </c>
      <c r="N134" s="72">
        <v>0</v>
      </c>
      <c r="O134" s="75">
        <v>225</v>
      </c>
      <c r="P134" s="75">
        <f t="shared" si="9"/>
        <v>0</v>
      </c>
      <c r="Q134" s="79">
        <f t="shared" si="7"/>
        <v>5638.8967494600256</v>
      </c>
      <c r="R134" s="75"/>
      <c r="T134" s="20"/>
    </row>
    <row r="135" spans="1:20">
      <c r="A135" s="1" t="s">
        <v>196</v>
      </c>
      <c r="B135" s="1" t="s">
        <v>536</v>
      </c>
      <c r="D135" s="9">
        <f>+assessment!H135</f>
        <v>2.1818789822440142E-2</v>
      </c>
      <c r="F135" s="2">
        <f>+assessment!J135</f>
        <v>1215680.87263053</v>
      </c>
      <c r="H135" s="24">
        <v>-912495.56606907584</v>
      </c>
      <c r="J135" s="4">
        <f t="shared" si="8"/>
        <v>303185.3065614542</v>
      </c>
      <c r="K135" s="24">
        <v>-1125</v>
      </c>
      <c r="L135" s="24">
        <f t="shared" ref="L135:L141" si="10">H135+K135</f>
        <v>-913620.56606907584</v>
      </c>
      <c r="M135" s="87">
        <v>5</v>
      </c>
      <c r="N135" s="72">
        <v>0</v>
      </c>
      <c r="O135" s="75">
        <v>225</v>
      </c>
      <c r="P135" s="75">
        <f t="shared" si="9"/>
        <v>0</v>
      </c>
      <c r="Q135" s="79">
        <f t="shared" ref="Q135:Q141" si="11">P135+J135</f>
        <v>303185.3065614542</v>
      </c>
      <c r="R135" s="75"/>
      <c r="T135" s="20"/>
    </row>
    <row r="136" spans="1:20">
      <c r="A136" s="1" t="s">
        <v>197</v>
      </c>
      <c r="B136" s="1" t="s">
        <v>198</v>
      </c>
      <c r="D136" s="9">
        <f>+assessment!H136</f>
        <v>9.213753438798662E-4</v>
      </c>
      <c r="F136" s="2">
        <f>+assessment!J136</f>
        <v>51336.411926757464</v>
      </c>
      <c r="H136" s="24">
        <v>-38524.699656152261</v>
      </c>
      <c r="J136" s="4">
        <f t="shared" si="8"/>
        <v>12811.712270605203</v>
      </c>
      <c r="K136" s="24">
        <v>-450</v>
      </c>
      <c r="L136" s="24">
        <f t="shared" si="10"/>
        <v>-38974.699656152261</v>
      </c>
      <c r="M136" s="87">
        <v>2</v>
      </c>
      <c r="N136" s="72">
        <v>0</v>
      </c>
      <c r="O136" s="75">
        <v>225</v>
      </c>
      <c r="P136" s="75">
        <f t="shared" si="9"/>
        <v>0</v>
      </c>
      <c r="Q136" s="79">
        <f t="shared" si="11"/>
        <v>12811.712270605203</v>
      </c>
      <c r="R136" s="75"/>
      <c r="T136" s="20"/>
    </row>
    <row r="137" spans="1:20">
      <c r="A137" s="1" t="s">
        <v>199</v>
      </c>
      <c r="B137" s="1" t="s">
        <v>200</v>
      </c>
      <c r="D137" s="9">
        <f>+assessment!H137</f>
        <v>4.7818616529470188E-4</v>
      </c>
      <c r="F137" s="2">
        <f>+assessment!J137</f>
        <v>26643.172212394362</v>
      </c>
      <c r="H137" s="24">
        <v>-19991.486279677261</v>
      </c>
      <c r="J137" s="4">
        <f t="shared" si="8"/>
        <v>6651.6859327171005</v>
      </c>
      <c r="K137" s="24">
        <v>-450</v>
      </c>
      <c r="L137" s="24">
        <f t="shared" si="10"/>
        <v>-20441.486279677261</v>
      </c>
      <c r="M137" s="87">
        <v>2</v>
      </c>
      <c r="N137" s="72">
        <v>0</v>
      </c>
      <c r="O137" s="75">
        <v>225</v>
      </c>
      <c r="P137" s="75">
        <f t="shared" si="9"/>
        <v>0</v>
      </c>
      <c r="Q137" s="79">
        <f t="shared" si="11"/>
        <v>6651.6859327171005</v>
      </c>
      <c r="R137" s="75"/>
      <c r="T137" s="20"/>
    </row>
    <row r="138" spans="1:20">
      <c r="A138" s="1" t="s">
        <v>201</v>
      </c>
      <c r="B138" s="1" t="s">
        <v>202</v>
      </c>
      <c r="D138" s="9">
        <f>+assessment!H138</f>
        <v>2.0087630294591834E-5</v>
      </c>
      <c r="F138" s="2">
        <f>+assessment!J138</f>
        <v>1119.2255906188386</v>
      </c>
      <c r="H138" s="24">
        <v>-839.50635468047699</v>
      </c>
      <c r="J138" s="4">
        <f t="shared" si="8"/>
        <v>279.71923593836163</v>
      </c>
      <c r="K138" s="24">
        <v>-225</v>
      </c>
      <c r="L138" s="24">
        <f t="shared" si="10"/>
        <v>-1064.506354680477</v>
      </c>
      <c r="M138" s="87">
        <v>1</v>
      </c>
      <c r="N138" s="72">
        <v>0</v>
      </c>
      <c r="O138" s="75">
        <v>225</v>
      </c>
      <c r="P138" s="75">
        <f t="shared" si="9"/>
        <v>0</v>
      </c>
      <c r="Q138" s="79">
        <f t="shared" si="11"/>
        <v>279.71923593836163</v>
      </c>
      <c r="R138" s="75"/>
      <c r="T138" s="20"/>
    </row>
    <row r="139" spans="1:20">
      <c r="A139" s="1" t="s">
        <v>203</v>
      </c>
      <c r="B139" s="1" t="s">
        <v>454</v>
      </c>
      <c r="D139" s="9">
        <f>+assessment!H139</f>
        <v>1.3528998738202122E-5</v>
      </c>
      <c r="F139" s="2">
        <f>+assessment!J139</f>
        <v>753.79730616221332</v>
      </c>
      <c r="H139" s="24">
        <v>-565.40617920006832</v>
      </c>
      <c r="J139" s="4">
        <f t="shared" si="8"/>
        <v>188.39112696214499</v>
      </c>
      <c r="K139" s="24">
        <v>0</v>
      </c>
      <c r="L139" s="24">
        <f t="shared" si="10"/>
        <v>-565.40617920006832</v>
      </c>
      <c r="M139" s="87">
        <v>0</v>
      </c>
      <c r="N139" s="72">
        <v>0</v>
      </c>
      <c r="O139" s="75">
        <v>225</v>
      </c>
      <c r="P139" s="75">
        <f t="shared" si="9"/>
        <v>0</v>
      </c>
      <c r="Q139" s="79">
        <f t="shared" si="11"/>
        <v>188.39112696214499</v>
      </c>
      <c r="R139" s="75"/>
      <c r="T139" s="20"/>
    </row>
    <row r="140" spans="1:20">
      <c r="A140" s="1" t="s">
        <v>578</v>
      </c>
      <c r="B140" s="1" t="s">
        <v>580</v>
      </c>
      <c r="D140" s="9">
        <f>+assessment!H140</f>
        <v>9.4716674961221262E-6</v>
      </c>
      <c r="F140" s="2">
        <f>+assessment!J140</f>
        <v>527.73435651823092</v>
      </c>
      <c r="H140" s="24">
        <v>-342.93570726931591</v>
      </c>
      <c r="J140" s="4">
        <f t="shared" si="8"/>
        <v>184.79864924891501</v>
      </c>
      <c r="K140" s="24">
        <v>0</v>
      </c>
      <c r="L140" s="24">
        <f t="shared" si="10"/>
        <v>-342.93570726931591</v>
      </c>
      <c r="M140" s="87">
        <v>0</v>
      </c>
      <c r="N140" s="72">
        <v>0</v>
      </c>
      <c r="O140" s="75">
        <v>225</v>
      </c>
      <c r="P140" s="75">
        <f t="shared" si="9"/>
        <v>0</v>
      </c>
      <c r="Q140" s="79">
        <f t="shared" si="11"/>
        <v>184.79864924891501</v>
      </c>
      <c r="R140" s="75"/>
      <c r="T140" s="20"/>
    </row>
    <row r="141" spans="1:20">
      <c r="A141" s="1" t="s">
        <v>579</v>
      </c>
      <c r="B141" s="1" t="s">
        <v>581</v>
      </c>
      <c r="D141" s="9">
        <f>+assessment!H141</f>
        <v>2.0848349710383466E-4</v>
      </c>
      <c r="F141" s="2">
        <f>+assessment!J141</f>
        <v>11616.107114592909</v>
      </c>
      <c r="H141" s="24">
        <v>-8706.3604530561315</v>
      </c>
      <c r="J141" s="4">
        <f t="shared" si="8"/>
        <v>2909.7466615367775</v>
      </c>
      <c r="K141" s="24">
        <v>0</v>
      </c>
      <c r="L141" s="24">
        <f t="shared" si="10"/>
        <v>-8706.3604530561315</v>
      </c>
      <c r="M141" s="87">
        <v>0</v>
      </c>
      <c r="N141" s="72">
        <v>0</v>
      </c>
      <c r="O141" s="75">
        <v>225</v>
      </c>
      <c r="P141" s="75">
        <f t="shared" si="9"/>
        <v>0</v>
      </c>
      <c r="Q141" s="79">
        <f t="shared" si="11"/>
        <v>2909.7466615367775</v>
      </c>
      <c r="R141" s="75"/>
      <c r="T141" s="20"/>
    </row>
    <row r="142" spans="1:20" outlineLevel="1">
      <c r="A142" s="1" t="s">
        <v>204</v>
      </c>
      <c r="B142" s="1" t="s">
        <v>205</v>
      </c>
      <c r="D142" s="9">
        <f>+assessment!H142</f>
        <v>3.0946922878077491E-5</v>
      </c>
      <c r="F142" s="2">
        <f>+assessment!J142</f>
        <v>1724.2744678239667</v>
      </c>
      <c r="H142" s="24">
        <v>-1293.5431067937525</v>
      </c>
      <c r="J142" s="4">
        <f t="shared" ref="J142:J173" si="12">SUM(F142:H142)</f>
        <v>430.7313610302142</v>
      </c>
      <c r="K142" s="24">
        <v>-225</v>
      </c>
      <c r="L142" s="24">
        <f t="shared" ref="L142:L173" si="13">H142+K142</f>
        <v>-1518.5431067937525</v>
      </c>
      <c r="M142" s="87">
        <v>1</v>
      </c>
      <c r="N142" s="72">
        <v>0</v>
      </c>
      <c r="O142" s="75">
        <v>225</v>
      </c>
      <c r="P142" s="75">
        <f t="shared" si="9"/>
        <v>0</v>
      </c>
      <c r="Q142" s="79">
        <f t="shared" ref="Q142:Q173" si="14">P142+J142</f>
        <v>430.7313610302142</v>
      </c>
      <c r="R142" s="75"/>
      <c r="T142" s="20"/>
    </row>
    <row r="143" spans="1:20" outlineLevel="1">
      <c r="A143" s="1" t="s">
        <v>206</v>
      </c>
      <c r="B143" s="1" t="s">
        <v>207</v>
      </c>
      <c r="D143" s="9">
        <f>+assessment!H143</f>
        <v>7.5046635276571204E-6</v>
      </c>
      <c r="F143" s="2">
        <f>+assessment!J143</f>
        <v>418.13849348865506</v>
      </c>
      <c r="H143" s="24">
        <v>-313.63677909814021</v>
      </c>
      <c r="J143" s="4">
        <f t="shared" si="12"/>
        <v>104.50171439051485</v>
      </c>
      <c r="K143" s="24">
        <v>-225</v>
      </c>
      <c r="L143" s="24">
        <f t="shared" si="13"/>
        <v>-538.63677909814021</v>
      </c>
      <c r="M143" s="87">
        <v>1</v>
      </c>
      <c r="N143" s="72">
        <v>0</v>
      </c>
      <c r="O143" s="75">
        <v>225</v>
      </c>
      <c r="P143" s="75">
        <f t="shared" si="9"/>
        <v>0</v>
      </c>
      <c r="Q143" s="79">
        <f t="shared" si="14"/>
        <v>104.50171439051485</v>
      </c>
      <c r="R143" s="75"/>
    </row>
    <row r="144" spans="1:20" outlineLevel="1">
      <c r="A144" s="1" t="s">
        <v>208</v>
      </c>
      <c r="B144" s="1" t="s">
        <v>209</v>
      </c>
      <c r="D144" s="9">
        <f>+assessment!H144</f>
        <v>2.7549644855490783E-5</v>
      </c>
      <c r="F144" s="2">
        <f>+assessment!J144</f>
        <v>1534.9878050586876</v>
      </c>
      <c r="H144" s="24">
        <v>-1151.4257100403374</v>
      </c>
      <c r="J144" s="4">
        <f t="shared" si="12"/>
        <v>383.56209501835019</v>
      </c>
      <c r="K144" s="24">
        <v>-225</v>
      </c>
      <c r="L144" s="24">
        <f t="shared" si="13"/>
        <v>-1376.4257100403374</v>
      </c>
      <c r="M144" s="87">
        <v>1</v>
      </c>
      <c r="N144" s="72">
        <v>0</v>
      </c>
      <c r="O144" s="75">
        <v>225</v>
      </c>
      <c r="P144" s="75">
        <f t="shared" si="9"/>
        <v>0</v>
      </c>
      <c r="Q144" s="79">
        <f t="shared" si="14"/>
        <v>383.56209501835019</v>
      </c>
      <c r="R144" s="75"/>
    </row>
    <row r="145" spans="1:20" outlineLevel="1">
      <c r="A145" s="1" t="s">
        <v>496</v>
      </c>
      <c r="B145" s="1" t="s">
        <v>569</v>
      </c>
      <c r="D145" s="9">
        <f>+assessment!H145</f>
        <v>5.2877491490238999E-5</v>
      </c>
      <c r="F145" s="2">
        <f>+assessment!J145</f>
        <v>2946.1833364953359</v>
      </c>
      <c r="H145" s="24">
        <v>-2210.5440672488267</v>
      </c>
      <c r="J145" s="4">
        <f t="shared" si="12"/>
        <v>735.63926924650923</v>
      </c>
      <c r="K145" s="24">
        <v>-225</v>
      </c>
      <c r="L145" s="24">
        <f t="shared" si="13"/>
        <v>-2435.5440672488267</v>
      </c>
      <c r="M145" s="87">
        <v>1</v>
      </c>
      <c r="N145" s="72">
        <v>0</v>
      </c>
      <c r="O145" s="75">
        <v>225</v>
      </c>
      <c r="P145" s="75">
        <f t="shared" si="9"/>
        <v>0</v>
      </c>
      <c r="Q145" s="79">
        <f t="shared" si="14"/>
        <v>735.63926924650923</v>
      </c>
      <c r="R145" s="75"/>
    </row>
    <row r="146" spans="1:20" outlineLevel="1">
      <c r="A146" s="1" t="s">
        <v>210</v>
      </c>
      <c r="B146" s="1" t="s">
        <v>211</v>
      </c>
      <c r="D146" s="9">
        <f>+assessment!H146</f>
        <v>4.2731028069020125E-5</v>
      </c>
      <c r="F146" s="2">
        <f>+assessment!J146</f>
        <v>2380.8512714999169</v>
      </c>
      <c r="H146" s="24">
        <v>-1786.2247468687774</v>
      </c>
      <c r="J146" s="4">
        <f t="shared" si="12"/>
        <v>594.62652463113955</v>
      </c>
      <c r="K146" s="24">
        <v>-450</v>
      </c>
      <c r="L146" s="24">
        <f t="shared" si="13"/>
        <v>-2236.2247468687774</v>
      </c>
      <c r="M146" s="87">
        <v>2</v>
      </c>
      <c r="N146" s="72">
        <v>0</v>
      </c>
      <c r="O146" s="75">
        <v>225</v>
      </c>
      <c r="P146" s="75">
        <f t="shared" si="9"/>
        <v>0</v>
      </c>
      <c r="Q146" s="79">
        <f t="shared" si="14"/>
        <v>594.62652463113955</v>
      </c>
      <c r="R146" s="75"/>
    </row>
    <row r="147" spans="1:20" outlineLevel="1">
      <c r="A147" s="1" t="s">
        <v>212</v>
      </c>
      <c r="B147" s="1" t="s">
        <v>213</v>
      </c>
      <c r="D147" s="9">
        <f>+assessment!H147</f>
        <v>2.2575189682450316E-6</v>
      </c>
      <c r="F147" s="2">
        <f>+assessment!J147</f>
        <v>125.78253201162953</v>
      </c>
      <c r="H147" s="24">
        <v>-94.346809556173454</v>
      </c>
      <c r="J147" s="4">
        <f t="shared" si="12"/>
        <v>31.435722455456073</v>
      </c>
      <c r="K147" s="24">
        <v>-225</v>
      </c>
      <c r="L147" s="24">
        <f t="shared" si="13"/>
        <v>-319.34680955617347</v>
      </c>
      <c r="M147" s="87">
        <v>1</v>
      </c>
      <c r="N147" s="72">
        <v>0</v>
      </c>
      <c r="O147" s="75">
        <v>225</v>
      </c>
      <c r="P147" s="75">
        <f t="shared" si="9"/>
        <v>0</v>
      </c>
      <c r="Q147" s="79">
        <f t="shared" si="14"/>
        <v>31.435722455456073</v>
      </c>
      <c r="R147" s="75"/>
    </row>
    <row r="148" spans="1:20" outlineLevel="1">
      <c r="A148" s="1" t="s">
        <v>214</v>
      </c>
      <c r="B148" s="1" t="s">
        <v>215</v>
      </c>
      <c r="D148" s="9">
        <f>+assessment!H148</f>
        <v>1.3866937339490726E-4</v>
      </c>
      <c r="F148" s="2">
        <f>+assessment!J148</f>
        <v>7726.2628325275509</v>
      </c>
      <c r="H148" s="24">
        <v>-5797.2332933095531</v>
      </c>
      <c r="J148" s="4">
        <f t="shared" si="12"/>
        <v>1929.0295392179978</v>
      </c>
      <c r="K148" s="24">
        <v>-225</v>
      </c>
      <c r="L148" s="24">
        <f t="shared" si="13"/>
        <v>-6022.2332933095531</v>
      </c>
      <c r="M148" s="87">
        <v>1</v>
      </c>
      <c r="N148" s="72">
        <v>0</v>
      </c>
      <c r="O148" s="75">
        <v>225</v>
      </c>
      <c r="P148" s="75">
        <f t="shared" si="9"/>
        <v>0</v>
      </c>
      <c r="Q148" s="79">
        <f t="shared" si="14"/>
        <v>1929.0295392179978</v>
      </c>
      <c r="R148" s="75"/>
    </row>
    <row r="149" spans="1:20" outlineLevel="1">
      <c r="A149" s="1" t="s">
        <v>216</v>
      </c>
      <c r="B149" s="1" t="s">
        <v>217</v>
      </c>
      <c r="D149" s="9">
        <f>+assessment!H149</f>
        <v>2.2329086999629943E-3</v>
      </c>
      <c r="F149" s="2">
        <f>+assessment!J149</f>
        <v>124411.31790377795</v>
      </c>
      <c r="H149" s="24">
        <v>-93381.958176874236</v>
      </c>
      <c r="J149" s="4">
        <f t="shared" si="12"/>
        <v>31029.359726903713</v>
      </c>
      <c r="K149" s="24">
        <v>-450</v>
      </c>
      <c r="L149" s="24">
        <f t="shared" si="13"/>
        <v>-93831.958176874236</v>
      </c>
      <c r="M149" s="87">
        <v>2</v>
      </c>
      <c r="N149" s="72">
        <v>0</v>
      </c>
      <c r="O149" s="75">
        <v>225</v>
      </c>
      <c r="P149" s="75">
        <f t="shared" si="9"/>
        <v>0</v>
      </c>
      <c r="Q149" s="79">
        <f t="shared" si="14"/>
        <v>31029.359726903713</v>
      </c>
      <c r="R149" s="75"/>
    </row>
    <row r="150" spans="1:20" outlineLevel="1">
      <c r="A150" s="1" t="s">
        <v>218</v>
      </c>
      <c r="B150" s="1" t="s">
        <v>219</v>
      </c>
      <c r="D150" s="9">
        <f>+assessment!H150</f>
        <v>1.0349266222679347E-4</v>
      </c>
      <c r="F150" s="2">
        <f>+assessment!J150</f>
        <v>5766.3165991602345</v>
      </c>
      <c r="H150" s="24">
        <v>-4325.5229300408555</v>
      </c>
      <c r="J150" s="4">
        <f t="shared" si="12"/>
        <v>1440.793669119379</v>
      </c>
      <c r="K150" s="24">
        <v>-225</v>
      </c>
      <c r="L150" s="24">
        <f t="shared" si="13"/>
        <v>-4550.5229300408555</v>
      </c>
      <c r="M150" s="87">
        <v>1</v>
      </c>
      <c r="N150" s="72">
        <v>0</v>
      </c>
      <c r="O150" s="75">
        <v>225</v>
      </c>
      <c r="P150" s="75">
        <f t="shared" si="9"/>
        <v>0</v>
      </c>
      <c r="Q150" s="79">
        <f t="shared" si="14"/>
        <v>1440.793669119379</v>
      </c>
      <c r="R150" s="75"/>
    </row>
    <row r="151" spans="1:20" outlineLevel="1">
      <c r="A151" s="1" t="s">
        <v>220</v>
      </c>
      <c r="B151" s="1" t="s">
        <v>221</v>
      </c>
      <c r="D151" s="9">
        <f>+assessment!H151</f>
        <v>1.3061154910006876E-4</v>
      </c>
      <c r="F151" s="2">
        <f>+assessment!J151</f>
        <v>7277.3037953870926</v>
      </c>
      <c r="H151" s="24">
        <v>-5459.7046887069446</v>
      </c>
      <c r="J151" s="4">
        <f t="shared" si="12"/>
        <v>1817.599106680148</v>
      </c>
      <c r="K151" s="24">
        <v>-225</v>
      </c>
      <c r="L151" s="24">
        <f t="shared" si="13"/>
        <v>-5684.7046887069446</v>
      </c>
      <c r="M151" s="87">
        <v>1</v>
      </c>
      <c r="N151" s="72">
        <v>0</v>
      </c>
      <c r="O151" s="75">
        <v>225</v>
      </c>
      <c r="P151" s="75">
        <f t="shared" si="9"/>
        <v>0</v>
      </c>
      <c r="Q151" s="79">
        <f t="shared" si="14"/>
        <v>1817.599106680148</v>
      </c>
      <c r="R151" s="75"/>
    </row>
    <row r="152" spans="1:20" outlineLevel="1">
      <c r="A152" s="1" t="s">
        <v>222</v>
      </c>
      <c r="B152" s="1" t="s">
        <v>223</v>
      </c>
      <c r="D152" s="9">
        <f>+assessment!H152</f>
        <v>5.6530784490918789E-5</v>
      </c>
      <c r="F152" s="2">
        <f>+assessment!J152</f>
        <v>3149.7344252213338</v>
      </c>
      <c r="H152" s="24">
        <v>-2362.5472269952438</v>
      </c>
      <c r="J152" s="4">
        <f t="shared" si="12"/>
        <v>787.18719822609</v>
      </c>
      <c r="K152" s="24">
        <v>-225</v>
      </c>
      <c r="L152" s="24">
        <f t="shared" si="13"/>
        <v>-2587.5472269952438</v>
      </c>
      <c r="M152" s="87">
        <v>1</v>
      </c>
      <c r="N152" s="72">
        <v>0</v>
      </c>
      <c r="O152" s="75">
        <v>225</v>
      </c>
      <c r="P152" s="75">
        <f t="shared" si="9"/>
        <v>0</v>
      </c>
      <c r="Q152" s="79">
        <f t="shared" si="14"/>
        <v>787.18719822609</v>
      </c>
      <c r="R152" s="75"/>
    </row>
    <row r="153" spans="1:20" outlineLevel="1">
      <c r="A153" s="1" t="s">
        <v>224</v>
      </c>
      <c r="B153" s="1" t="s">
        <v>225</v>
      </c>
      <c r="D153" s="9">
        <f>+assessment!H153</f>
        <v>1.2562587808099561E-5</v>
      </c>
      <c r="F153" s="2">
        <f>+assessment!J153</f>
        <v>699.9516395424057</v>
      </c>
      <c r="H153" s="24">
        <v>-525.01844765445617</v>
      </c>
      <c r="J153" s="4">
        <f t="shared" si="12"/>
        <v>174.93319188794953</v>
      </c>
      <c r="K153" s="24">
        <v>-225</v>
      </c>
      <c r="L153" s="24">
        <f t="shared" si="13"/>
        <v>-750.01844765445617</v>
      </c>
      <c r="M153" s="87">
        <v>1</v>
      </c>
      <c r="N153" s="72">
        <v>0</v>
      </c>
      <c r="O153" s="75">
        <v>225</v>
      </c>
      <c r="P153" s="75">
        <f t="shared" si="9"/>
        <v>0</v>
      </c>
      <c r="Q153" s="79">
        <f t="shared" si="14"/>
        <v>174.93319188794953</v>
      </c>
      <c r="R153" s="75"/>
    </row>
    <row r="154" spans="1:20" outlineLevel="1">
      <c r="A154" s="1" t="s">
        <v>226</v>
      </c>
      <c r="B154" s="1" t="s">
        <v>227</v>
      </c>
      <c r="D154" s="9">
        <f>+assessment!H154</f>
        <v>1.6171078164044678E-4</v>
      </c>
      <c r="F154" s="2">
        <f>+assessment!J154</f>
        <v>9010.064524121146</v>
      </c>
      <c r="H154" s="24">
        <v>-6762.3707578612757</v>
      </c>
      <c r="J154" s="4">
        <f t="shared" si="12"/>
        <v>2247.6937662598702</v>
      </c>
      <c r="K154" s="24">
        <v>-225</v>
      </c>
      <c r="L154" s="24">
        <f t="shared" si="13"/>
        <v>-6987.3707578612757</v>
      </c>
      <c r="M154" s="87">
        <v>1</v>
      </c>
      <c r="N154" s="72">
        <v>0</v>
      </c>
      <c r="O154" s="75">
        <v>225</v>
      </c>
      <c r="P154" s="75">
        <f t="shared" si="9"/>
        <v>0</v>
      </c>
      <c r="Q154" s="79">
        <f t="shared" si="14"/>
        <v>2247.6937662598702</v>
      </c>
      <c r="R154" s="75"/>
    </row>
    <row r="155" spans="1:20" outlineLevel="1">
      <c r="A155" s="1" t="s">
        <v>228</v>
      </c>
      <c r="B155" s="1" t="s">
        <v>229</v>
      </c>
      <c r="D155" s="9">
        <f>+assessment!H155</f>
        <v>1.5657213919898229E-4</v>
      </c>
      <c r="F155" s="2">
        <f>+assessment!J155</f>
        <v>8723.7539918591319</v>
      </c>
      <c r="H155" s="24">
        <v>-6544.5204355360511</v>
      </c>
      <c r="J155" s="4">
        <f t="shared" si="12"/>
        <v>2179.2335563230808</v>
      </c>
      <c r="K155" s="24">
        <v>-450</v>
      </c>
      <c r="L155" s="24">
        <f t="shared" si="13"/>
        <v>-6994.5204355360511</v>
      </c>
      <c r="M155" s="87">
        <v>2</v>
      </c>
      <c r="N155" s="72">
        <v>0</v>
      </c>
      <c r="O155" s="75">
        <v>225</v>
      </c>
      <c r="P155" s="75">
        <f t="shared" si="9"/>
        <v>0</v>
      </c>
      <c r="Q155" s="79">
        <f t="shared" si="14"/>
        <v>2179.2335563230808</v>
      </c>
      <c r="R155" s="75"/>
    </row>
    <row r="156" spans="1:20" outlineLevel="1">
      <c r="A156" s="1" t="s">
        <v>230</v>
      </c>
      <c r="B156" s="1" t="s">
        <v>231</v>
      </c>
      <c r="D156" s="9">
        <f>+assessment!H156</f>
        <v>1.9376559421333022E-4</v>
      </c>
      <c r="F156" s="2">
        <f>+assessment!J156</f>
        <v>10796.067452685629</v>
      </c>
      <c r="H156" s="24">
        <v>-8099.5400553921263</v>
      </c>
      <c r="J156" s="4">
        <f t="shared" si="12"/>
        <v>2696.5273972935029</v>
      </c>
      <c r="K156" s="24">
        <v>-225</v>
      </c>
      <c r="L156" s="24">
        <f t="shared" si="13"/>
        <v>-8324.5400553921263</v>
      </c>
      <c r="M156" s="87">
        <v>1</v>
      </c>
      <c r="N156" s="72">
        <v>0</v>
      </c>
      <c r="O156" s="75">
        <v>225</v>
      </c>
      <c r="P156" s="75">
        <f t="shared" si="9"/>
        <v>0</v>
      </c>
      <c r="Q156" s="79">
        <f t="shared" si="14"/>
        <v>2696.5273972935029</v>
      </c>
      <c r="R156" s="75"/>
    </row>
    <row r="157" spans="1:20" outlineLevel="1">
      <c r="A157" s="1" t="s">
        <v>232</v>
      </c>
      <c r="B157" s="1" t="s">
        <v>233</v>
      </c>
      <c r="D157" s="9">
        <f>+assessment!H157</f>
        <v>1.517314180706435E-5</v>
      </c>
      <c r="F157" s="2">
        <f>+assessment!J157</f>
        <v>845.40427872804264</v>
      </c>
      <c r="H157" s="24">
        <v>-634.11941654796715</v>
      </c>
      <c r="J157" s="4">
        <f t="shared" si="12"/>
        <v>211.28486218007549</v>
      </c>
      <c r="K157" s="24">
        <v>-225</v>
      </c>
      <c r="L157" s="24">
        <f t="shared" si="13"/>
        <v>-859.11941654796715</v>
      </c>
      <c r="M157" s="87">
        <v>1</v>
      </c>
      <c r="N157" s="72">
        <v>0</v>
      </c>
      <c r="O157" s="75">
        <v>225</v>
      </c>
      <c r="P157" s="75">
        <f t="shared" si="9"/>
        <v>0</v>
      </c>
      <c r="Q157" s="79">
        <f t="shared" si="14"/>
        <v>211.28486218007549</v>
      </c>
      <c r="R157" s="75"/>
    </row>
    <row r="158" spans="1:20" outlineLevel="1">
      <c r="A158" s="1" t="s">
        <v>582</v>
      </c>
      <c r="B158" s="1" t="s">
        <v>583</v>
      </c>
      <c r="D158" s="9">
        <f>+assessment!H158</f>
        <v>1.1028801149644269E-5</v>
      </c>
      <c r="F158" s="2">
        <f>+assessment!J158</f>
        <v>614.49341209010674</v>
      </c>
      <c r="H158" s="24">
        <v>-460.91799348628717</v>
      </c>
      <c r="J158" s="4">
        <f t="shared" si="12"/>
        <v>153.57541860381957</v>
      </c>
      <c r="K158" s="88">
        <v>-225</v>
      </c>
      <c r="L158" s="24">
        <f t="shared" si="13"/>
        <v>-685.91799348628717</v>
      </c>
      <c r="M158" s="87">
        <v>1</v>
      </c>
      <c r="N158" s="72">
        <v>0</v>
      </c>
      <c r="O158" s="75">
        <v>225</v>
      </c>
      <c r="P158" s="75">
        <f t="shared" ref="P158:P221" si="15">O158*N158</f>
        <v>0</v>
      </c>
      <c r="Q158" s="79">
        <f t="shared" si="14"/>
        <v>153.57541860381957</v>
      </c>
      <c r="R158" s="75"/>
      <c r="T158" s="68"/>
    </row>
    <row r="159" spans="1:20" outlineLevel="1">
      <c r="A159" s="1" t="s">
        <v>234</v>
      </c>
      <c r="B159" s="1" t="s">
        <v>235</v>
      </c>
      <c r="D159" s="9">
        <f>+assessment!H159</f>
        <v>1.5041232594199571E-5</v>
      </c>
      <c r="F159" s="2">
        <f>+assessment!J159</f>
        <v>838.05467280083701</v>
      </c>
      <c r="H159" s="24">
        <v>-628.60662577814139</v>
      </c>
      <c r="J159" s="4">
        <f t="shared" si="12"/>
        <v>209.44804702269562</v>
      </c>
      <c r="K159" s="24">
        <v>-225</v>
      </c>
      <c r="L159" s="24">
        <f t="shared" si="13"/>
        <v>-853.60662577814139</v>
      </c>
      <c r="M159" s="87">
        <v>1</v>
      </c>
      <c r="N159" s="72">
        <v>0</v>
      </c>
      <c r="O159" s="75">
        <v>225</v>
      </c>
      <c r="P159" s="75">
        <f t="shared" si="15"/>
        <v>0</v>
      </c>
      <c r="Q159" s="79">
        <f t="shared" si="14"/>
        <v>209.44804702269562</v>
      </c>
      <c r="R159" s="75"/>
    </row>
    <row r="160" spans="1:20" outlineLevel="1">
      <c r="A160" s="1" t="s">
        <v>236</v>
      </c>
      <c r="B160" s="1" t="s">
        <v>237</v>
      </c>
      <c r="D160" s="9">
        <f>+assessment!H160</f>
        <v>6.0147725541063625E-6</v>
      </c>
      <c r="F160" s="2">
        <f>+assessment!J160</f>
        <v>335.12600867211751</v>
      </c>
      <c r="H160" s="24">
        <v>-251.37062121740334</v>
      </c>
      <c r="J160" s="4">
        <f t="shared" si="12"/>
        <v>83.755387454714167</v>
      </c>
      <c r="K160" s="24">
        <v>-225</v>
      </c>
      <c r="L160" s="24">
        <f t="shared" si="13"/>
        <v>-476.37062121740337</v>
      </c>
      <c r="M160" s="87">
        <v>1</v>
      </c>
      <c r="N160" s="72">
        <v>0</v>
      </c>
      <c r="O160" s="75">
        <v>225</v>
      </c>
      <c r="P160" s="75">
        <f t="shared" si="15"/>
        <v>0</v>
      </c>
      <c r="Q160" s="79">
        <f t="shared" si="14"/>
        <v>83.755387454714167</v>
      </c>
      <c r="R160" s="75"/>
      <c r="T160" s="70"/>
    </row>
    <row r="161" spans="1:18" outlineLevel="1">
      <c r="A161" s="1" t="s">
        <v>238</v>
      </c>
      <c r="B161" s="1" t="s">
        <v>239</v>
      </c>
      <c r="D161" s="9">
        <f>+assessment!H161</f>
        <v>1.4492397286543446E-4</v>
      </c>
      <c r="F161" s="2">
        <f>+assessment!J161</f>
        <v>8074.7513144352333</v>
      </c>
      <c r="H161" s="24">
        <v>-6056.8975385809717</v>
      </c>
      <c r="J161" s="4">
        <f t="shared" si="12"/>
        <v>2017.8537758542616</v>
      </c>
      <c r="K161" s="24">
        <v>-450</v>
      </c>
      <c r="L161" s="24">
        <f t="shared" si="13"/>
        <v>-6506.8975385809717</v>
      </c>
      <c r="M161" s="87">
        <v>2</v>
      </c>
      <c r="N161" s="72">
        <v>0</v>
      </c>
      <c r="O161" s="75">
        <v>225</v>
      </c>
      <c r="P161" s="75">
        <f t="shared" si="15"/>
        <v>0</v>
      </c>
      <c r="Q161" s="79">
        <f t="shared" si="14"/>
        <v>2017.8537758542616</v>
      </c>
      <c r="R161" s="75"/>
    </row>
    <row r="162" spans="1:18" outlineLevel="1">
      <c r="A162" s="1" t="s">
        <v>240</v>
      </c>
      <c r="B162" s="1" t="s">
        <v>241</v>
      </c>
      <c r="D162" s="9">
        <f>+assessment!H162</f>
        <v>9.2484087394792511E-6</v>
      </c>
      <c r="F162" s="2">
        <f>+assessment!J162</f>
        <v>515.29501399251126</v>
      </c>
      <c r="H162" s="24">
        <v>-386.51161246174524</v>
      </c>
      <c r="J162" s="4">
        <f t="shared" si="12"/>
        <v>128.78340153076601</v>
      </c>
      <c r="K162" s="24">
        <v>-225</v>
      </c>
      <c r="L162" s="24">
        <f t="shared" si="13"/>
        <v>-611.51161246174524</v>
      </c>
      <c r="M162" s="87">
        <v>1</v>
      </c>
      <c r="N162" s="72">
        <v>0</v>
      </c>
      <c r="O162" s="75">
        <v>225</v>
      </c>
      <c r="P162" s="75">
        <f t="shared" si="15"/>
        <v>0</v>
      </c>
      <c r="Q162" s="79">
        <f t="shared" si="14"/>
        <v>128.78340153076601</v>
      </c>
      <c r="R162" s="75"/>
    </row>
    <row r="163" spans="1:18" outlineLevel="1">
      <c r="A163" s="1" t="s">
        <v>242</v>
      </c>
      <c r="B163" s="1" t="s">
        <v>243</v>
      </c>
      <c r="D163" s="9">
        <f>+assessment!H163</f>
        <v>9.9207194342309187E-6</v>
      </c>
      <c r="F163" s="2">
        <f>+assessment!J163</f>
        <v>552.75425250783701</v>
      </c>
      <c r="H163" s="24">
        <v>-414.60893643393223</v>
      </c>
      <c r="J163" s="4">
        <f t="shared" si="12"/>
        <v>138.14531607390478</v>
      </c>
      <c r="K163" s="24">
        <v>-225</v>
      </c>
      <c r="L163" s="24">
        <f t="shared" si="13"/>
        <v>-639.60893643393229</v>
      </c>
      <c r="M163" s="87">
        <v>1</v>
      </c>
      <c r="N163" s="72">
        <v>0</v>
      </c>
      <c r="O163" s="75">
        <v>225</v>
      </c>
      <c r="P163" s="75">
        <f t="shared" si="15"/>
        <v>0</v>
      </c>
      <c r="Q163" s="79">
        <f t="shared" si="14"/>
        <v>138.14531607390478</v>
      </c>
      <c r="R163" s="75"/>
    </row>
    <row r="164" spans="1:18" outlineLevel="1">
      <c r="A164" s="1" t="s">
        <v>244</v>
      </c>
      <c r="B164" s="1" t="s">
        <v>245</v>
      </c>
      <c r="D164" s="9">
        <f>+assessment!H164</f>
        <v>1.1738041848745865E-5</v>
      </c>
      <c r="F164" s="2">
        <f>+assessment!J164</f>
        <v>654.01028534501813</v>
      </c>
      <c r="H164" s="24">
        <v>-490.55898536923991</v>
      </c>
      <c r="J164" s="4">
        <f t="shared" si="12"/>
        <v>163.45129997577823</v>
      </c>
      <c r="K164" s="24">
        <v>-225</v>
      </c>
      <c r="L164" s="24">
        <f t="shared" si="13"/>
        <v>-715.55898536923996</v>
      </c>
      <c r="M164" s="87">
        <v>1</v>
      </c>
      <c r="N164" s="72">
        <v>0</v>
      </c>
      <c r="O164" s="75">
        <v>225</v>
      </c>
      <c r="P164" s="75">
        <f t="shared" si="15"/>
        <v>0</v>
      </c>
      <c r="Q164" s="79">
        <f t="shared" si="14"/>
        <v>163.45129997577823</v>
      </c>
      <c r="R164" s="75"/>
    </row>
    <row r="165" spans="1:18" outlineLevel="1">
      <c r="A165" s="1" t="s">
        <v>487</v>
      </c>
      <c r="B165" s="1" t="s">
        <v>488</v>
      </c>
      <c r="D165" s="9">
        <f>+assessment!H165</f>
        <v>2.5044530565299498E-6</v>
      </c>
      <c r="F165" s="2">
        <f>+assessment!J165</f>
        <v>139.54099663644993</v>
      </c>
      <c r="H165" s="24">
        <v>-104.66684983900788</v>
      </c>
      <c r="J165" s="4">
        <f t="shared" si="12"/>
        <v>34.874146797442052</v>
      </c>
      <c r="K165" s="24">
        <v>-225</v>
      </c>
      <c r="L165" s="24">
        <f t="shared" si="13"/>
        <v>-329.66684983900791</v>
      </c>
      <c r="M165" s="87">
        <v>1</v>
      </c>
      <c r="N165" s="72">
        <v>0</v>
      </c>
      <c r="O165" s="75">
        <v>225</v>
      </c>
      <c r="P165" s="75">
        <f t="shared" si="15"/>
        <v>0</v>
      </c>
      <c r="Q165" s="79">
        <f t="shared" si="14"/>
        <v>34.874146797442052</v>
      </c>
      <c r="R165" s="75"/>
    </row>
    <row r="166" spans="1:18" outlineLevel="1">
      <c r="A166" s="1" t="s">
        <v>246</v>
      </c>
      <c r="B166" s="1" t="s">
        <v>247</v>
      </c>
      <c r="D166" s="9">
        <f>+assessment!H166</f>
        <v>8.6557311847915218E-4</v>
      </c>
      <c r="F166" s="2">
        <f>+assessment!J166</f>
        <v>48227.270740563166</v>
      </c>
      <c r="H166" s="24">
        <v>-36185.019922756946</v>
      </c>
      <c r="J166" s="4">
        <f t="shared" si="12"/>
        <v>12042.25081780622</v>
      </c>
      <c r="K166" s="24">
        <v>-225</v>
      </c>
      <c r="L166" s="24">
        <f t="shared" si="13"/>
        <v>-36410.019922756946</v>
      </c>
      <c r="M166" s="87">
        <v>1</v>
      </c>
      <c r="N166" s="72">
        <v>0</v>
      </c>
      <c r="O166" s="75">
        <v>225</v>
      </c>
      <c r="P166" s="75">
        <f t="shared" si="15"/>
        <v>0</v>
      </c>
      <c r="Q166" s="79">
        <f t="shared" si="14"/>
        <v>12042.25081780622</v>
      </c>
      <c r="R166" s="75"/>
    </row>
    <row r="167" spans="1:18" outlineLevel="1">
      <c r="A167" s="1" t="s">
        <v>248</v>
      </c>
      <c r="B167" s="1" t="s">
        <v>249</v>
      </c>
      <c r="D167" s="9">
        <f>+assessment!H167</f>
        <v>1.0849089125667644E-5</v>
      </c>
      <c r="F167" s="2">
        <f>+assessment!J167</f>
        <v>604.4803695745494</v>
      </c>
      <c r="H167" s="24">
        <v>-453.40755925031533</v>
      </c>
      <c r="J167" s="4">
        <f t="shared" si="12"/>
        <v>151.07281032423407</v>
      </c>
      <c r="K167" s="24">
        <v>-225</v>
      </c>
      <c r="L167" s="24">
        <f t="shared" si="13"/>
        <v>-678.40755925031533</v>
      </c>
      <c r="M167" s="87">
        <v>1</v>
      </c>
      <c r="N167" s="72">
        <v>0</v>
      </c>
      <c r="O167" s="75">
        <v>225</v>
      </c>
      <c r="P167" s="75">
        <f t="shared" si="15"/>
        <v>0</v>
      </c>
      <c r="Q167" s="79">
        <f t="shared" si="14"/>
        <v>151.07281032423407</v>
      </c>
      <c r="R167" s="75"/>
    </row>
    <row r="168" spans="1:18" outlineLevel="1">
      <c r="A168" s="1" t="s">
        <v>250</v>
      </c>
      <c r="B168" s="1" t="s">
        <v>251</v>
      </c>
      <c r="D168" s="9">
        <f>+assessment!H168</f>
        <v>1.0014353581923058E-5</v>
      </c>
      <c r="F168" s="2">
        <f>+assessment!J168</f>
        <v>557.97128073445867</v>
      </c>
      <c r="H168" s="24">
        <v>-418.52213253877198</v>
      </c>
      <c r="J168" s="4">
        <f t="shared" si="12"/>
        <v>139.44914819568669</v>
      </c>
      <c r="K168" s="24">
        <v>-225</v>
      </c>
      <c r="L168" s="24">
        <f t="shared" si="13"/>
        <v>-643.52213253877198</v>
      </c>
      <c r="M168" s="87">
        <v>1</v>
      </c>
      <c r="N168" s="72">
        <v>0</v>
      </c>
      <c r="O168" s="75">
        <v>225</v>
      </c>
      <c r="P168" s="75">
        <f t="shared" si="15"/>
        <v>0</v>
      </c>
      <c r="Q168" s="79">
        <f t="shared" si="14"/>
        <v>139.44914819568669</v>
      </c>
      <c r="R168" s="75"/>
    </row>
    <row r="169" spans="1:18" outlineLevel="1">
      <c r="A169" s="1" t="s">
        <v>252</v>
      </c>
      <c r="B169" s="1" t="s">
        <v>253</v>
      </c>
      <c r="D169" s="9">
        <f>+assessment!H169</f>
        <v>1.433350973278135E-4</v>
      </c>
      <c r="F169" s="2">
        <f>+assessment!J169</f>
        <v>7986.2236914187733</v>
      </c>
      <c r="H169" s="24">
        <v>-5990.9978187264269</v>
      </c>
      <c r="J169" s="4">
        <f t="shared" si="12"/>
        <v>1995.2258726923465</v>
      </c>
      <c r="K169" s="24">
        <v>-450</v>
      </c>
      <c r="L169" s="24">
        <f t="shared" si="13"/>
        <v>-6440.9978187264269</v>
      </c>
      <c r="M169" s="87">
        <v>2</v>
      </c>
      <c r="N169" s="72">
        <v>0</v>
      </c>
      <c r="O169" s="75">
        <v>225</v>
      </c>
      <c r="P169" s="75">
        <f t="shared" si="15"/>
        <v>0</v>
      </c>
      <c r="Q169" s="79">
        <f t="shared" si="14"/>
        <v>1995.2258726923465</v>
      </c>
      <c r="R169" s="75"/>
    </row>
    <row r="170" spans="1:18" outlineLevel="1">
      <c r="A170" s="1" t="s">
        <v>254</v>
      </c>
      <c r="B170" s="1" t="s">
        <v>255</v>
      </c>
      <c r="D170" s="9">
        <f>+assessment!H170</f>
        <v>9.821615505760993E-6</v>
      </c>
      <c r="F170" s="2">
        <f>+assessment!J170</f>
        <v>547.23246366327317</v>
      </c>
      <c r="H170" s="24">
        <v>-410.46717692171137</v>
      </c>
      <c r="J170" s="4">
        <f t="shared" si="12"/>
        <v>136.76528674156179</v>
      </c>
      <c r="K170" s="24">
        <v>-225</v>
      </c>
      <c r="L170" s="24">
        <f t="shared" si="13"/>
        <v>-635.46717692171137</v>
      </c>
      <c r="M170" s="87">
        <v>1</v>
      </c>
      <c r="N170" s="72">
        <v>0</v>
      </c>
      <c r="O170" s="75">
        <v>225</v>
      </c>
      <c r="P170" s="75">
        <f t="shared" si="15"/>
        <v>0</v>
      </c>
      <c r="Q170" s="79">
        <f t="shared" si="14"/>
        <v>136.76528674156179</v>
      </c>
      <c r="R170" s="75"/>
    </row>
    <row r="171" spans="1:18" outlineLevel="1">
      <c r="A171" s="1" t="s">
        <v>256</v>
      </c>
      <c r="B171" s="1" t="s">
        <v>257</v>
      </c>
      <c r="D171" s="9">
        <f>+assessment!H171</f>
        <v>4.8092279148858596E-5</v>
      </c>
      <c r="F171" s="2">
        <f>+assessment!J171</f>
        <v>2679.5649235479432</v>
      </c>
      <c r="H171" s="24">
        <v>-2010.1282400769774</v>
      </c>
      <c r="J171" s="4">
        <f t="shared" si="12"/>
        <v>669.43668347096582</v>
      </c>
      <c r="K171" s="24">
        <v>-450</v>
      </c>
      <c r="L171" s="24">
        <f t="shared" si="13"/>
        <v>-2460.1282400769774</v>
      </c>
      <c r="M171" s="87">
        <v>2</v>
      </c>
      <c r="N171" s="72">
        <v>0</v>
      </c>
      <c r="O171" s="75">
        <v>225</v>
      </c>
      <c r="P171" s="75">
        <f t="shared" si="15"/>
        <v>0</v>
      </c>
      <c r="Q171" s="79">
        <f t="shared" si="14"/>
        <v>669.43668347096582</v>
      </c>
      <c r="R171" s="75"/>
    </row>
    <row r="172" spans="1:18" outlineLevel="1">
      <c r="A172" s="1" t="s">
        <v>258</v>
      </c>
      <c r="B172" s="1" t="s">
        <v>259</v>
      </c>
      <c r="D172" s="9">
        <f>+assessment!H172</f>
        <v>5.5165164926827178E-5</v>
      </c>
      <c r="F172" s="2">
        <f>+assessment!J172</f>
        <v>3073.6459896634287</v>
      </c>
      <c r="H172" s="24">
        <v>-2306.0949583448678</v>
      </c>
      <c r="J172" s="4">
        <f t="shared" si="12"/>
        <v>767.55103131856094</v>
      </c>
      <c r="K172" s="24">
        <v>-225</v>
      </c>
      <c r="L172" s="24">
        <f t="shared" si="13"/>
        <v>-2531.0949583448678</v>
      </c>
      <c r="M172" s="87">
        <v>1</v>
      </c>
      <c r="N172" s="72">
        <v>0</v>
      </c>
      <c r="O172" s="75">
        <v>225</v>
      </c>
      <c r="P172" s="75">
        <f t="shared" si="15"/>
        <v>0</v>
      </c>
      <c r="Q172" s="79">
        <f t="shared" si="14"/>
        <v>767.55103131856094</v>
      </c>
      <c r="R172" s="75"/>
    </row>
    <row r="173" spans="1:18" outlineLevel="1">
      <c r="A173" s="1" t="s">
        <v>260</v>
      </c>
      <c r="B173" s="1" t="s">
        <v>261</v>
      </c>
      <c r="D173" s="9">
        <f>+assessment!H173</f>
        <v>2.9389055121086752E-4</v>
      </c>
      <c r="F173" s="2">
        <f>+assessment!J173</f>
        <v>16374.745100960792</v>
      </c>
      <c r="H173" s="24">
        <v>-12285.511215689712</v>
      </c>
      <c r="J173" s="4">
        <f t="shared" si="12"/>
        <v>4089.23388527108</v>
      </c>
      <c r="K173" s="24">
        <v>-450</v>
      </c>
      <c r="L173" s="24">
        <f t="shared" si="13"/>
        <v>-12735.511215689712</v>
      </c>
      <c r="M173" s="87">
        <v>2</v>
      </c>
      <c r="N173" s="72">
        <v>0</v>
      </c>
      <c r="O173" s="75">
        <v>225</v>
      </c>
      <c r="P173" s="75">
        <f t="shared" si="15"/>
        <v>0</v>
      </c>
      <c r="Q173" s="79">
        <f t="shared" si="14"/>
        <v>4089.23388527108</v>
      </c>
      <c r="R173" s="75"/>
    </row>
    <row r="174" spans="1:18" outlineLevel="1">
      <c r="A174" s="1" t="s">
        <v>262</v>
      </c>
      <c r="B174" s="1" t="s">
        <v>263</v>
      </c>
      <c r="D174" s="9">
        <f>+assessment!H174</f>
        <v>8.1145708830495503E-6</v>
      </c>
      <c r="F174" s="2">
        <f>+assessment!J174</f>
        <v>452.12079553478776</v>
      </c>
      <c r="H174" s="24">
        <v>-339.12589663191409</v>
      </c>
      <c r="J174" s="4">
        <f t="shared" ref="J174:J205" si="16">SUM(F174:H174)</f>
        <v>112.99489890287367</v>
      </c>
      <c r="K174" s="24">
        <v>-225</v>
      </c>
      <c r="L174" s="24">
        <f t="shared" ref="L174:L205" si="17">H174+K174</f>
        <v>-564.12589663191409</v>
      </c>
      <c r="M174" s="87">
        <v>1</v>
      </c>
      <c r="N174" s="72">
        <v>0</v>
      </c>
      <c r="O174" s="75">
        <v>225</v>
      </c>
      <c r="P174" s="75">
        <f t="shared" si="15"/>
        <v>0</v>
      </c>
      <c r="Q174" s="79">
        <f t="shared" ref="Q174:Q205" si="18">P174+J174</f>
        <v>112.99489890287367</v>
      </c>
      <c r="R174" s="75"/>
    </row>
    <row r="175" spans="1:18" outlineLevel="1">
      <c r="A175" s="1" t="s">
        <v>264</v>
      </c>
      <c r="B175" s="1" t="s">
        <v>265</v>
      </c>
      <c r="D175" s="9">
        <f>+assessment!H175</f>
        <v>1.2108828018362243E-5</v>
      </c>
      <c r="F175" s="2">
        <f>+assessment!J175</f>
        <v>674.66943545860386</v>
      </c>
      <c r="H175" s="24">
        <v>-506.054941520613</v>
      </c>
      <c r="J175" s="4">
        <f t="shared" si="16"/>
        <v>168.61449393799086</v>
      </c>
      <c r="K175" s="24">
        <v>-225</v>
      </c>
      <c r="L175" s="24">
        <f t="shared" si="17"/>
        <v>-731.05494152061306</v>
      </c>
      <c r="M175" s="87">
        <v>1</v>
      </c>
      <c r="N175" s="72">
        <v>0</v>
      </c>
      <c r="O175" s="75">
        <v>225</v>
      </c>
      <c r="P175" s="75">
        <f t="shared" si="15"/>
        <v>0</v>
      </c>
      <c r="Q175" s="79">
        <f t="shared" si="18"/>
        <v>168.61449393799086</v>
      </c>
      <c r="R175" s="75"/>
    </row>
    <row r="176" spans="1:18" outlineLevel="1">
      <c r="A176" s="1" t="s">
        <v>266</v>
      </c>
      <c r="B176" s="1" t="s">
        <v>267</v>
      </c>
      <c r="D176" s="9">
        <f>+assessment!H176</f>
        <v>1.0993063201612255E-5</v>
      </c>
      <c r="F176" s="2">
        <f>+assessment!J176</f>
        <v>612.50219533596305</v>
      </c>
      <c r="H176" s="24">
        <v>-459.42438504937127</v>
      </c>
      <c r="J176" s="4">
        <f t="shared" si="16"/>
        <v>153.07781028659178</v>
      </c>
      <c r="K176" s="24">
        <v>-225</v>
      </c>
      <c r="L176" s="24">
        <f t="shared" si="17"/>
        <v>-684.42438504937127</v>
      </c>
      <c r="M176" s="87">
        <v>1</v>
      </c>
      <c r="N176" s="72">
        <v>0</v>
      </c>
      <c r="O176" s="75">
        <v>225</v>
      </c>
      <c r="P176" s="75">
        <f t="shared" si="15"/>
        <v>0</v>
      </c>
      <c r="Q176" s="79">
        <f t="shared" si="18"/>
        <v>153.07781028659178</v>
      </c>
      <c r="R176" s="75"/>
    </row>
    <row r="177" spans="1:18" outlineLevel="1">
      <c r="A177" s="1" t="s">
        <v>268</v>
      </c>
      <c r="B177" s="1" t="s">
        <v>269</v>
      </c>
      <c r="D177" s="9">
        <f>+assessment!H177</f>
        <v>2.3389703399738242E-5</v>
      </c>
      <c r="F177" s="2">
        <f>+assessment!J177</f>
        <v>1303.2077063375391</v>
      </c>
      <c r="H177" s="24">
        <v>-977.50758174794237</v>
      </c>
      <c r="J177" s="4">
        <f t="shared" si="16"/>
        <v>325.70012458959673</v>
      </c>
      <c r="K177" s="24">
        <v>-450</v>
      </c>
      <c r="L177" s="24">
        <f t="shared" si="17"/>
        <v>-1427.5075817479424</v>
      </c>
      <c r="M177" s="87">
        <v>2</v>
      </c>
      <c r="N177" s="72">
        <v>0</v>
      </c>
      <c r="O177" s="75">
        <v>225</v>
      </c>
      <c r="P177" s="75">
        <f t="shared" si="15"/>
        <v>0</v>
      </c>
      <c r="Q177" s="79">
        <f t="shared" si="18"/>
        <v>325.70012458959673</v>
      </c>
      <c r="R177" s="75"/>
    </row>
    <row r="178" spans="1:18" outlineLevel="1">
      <c r="A178" s="1" t="s">
        <v>270</v>
      </c>
      <c r="B178" s="1" t="s">
        <v>271</v>
      </c>
      <c r="D178" s="9">
        <f>+assessment!H178</f>
        <v>2.7534168425898853E-6</v>
      </c>
      <c r="F178" s="2">
        <f>+assessment!J178</f>
        <v>153.41255024477439</v>
      </c>
      <c r="H178" s="24">
        <v>-115.07147445945836</v>
      </c>
      <c r="J178" s="4">
        <f t="shared" si="16"/>
        <v>38.341075785316036</v>
      </c>
      <c r="K178" s="24">
        <v>-225</v>
      </c>
      <c r="L178" s="24">
        <f t="shared" si="17"/>
        <v>-340.07147445945839</v>
      </c>
      <c r="M178" s="87">
        <v>1</v>
      </c>
      <c r="N178" s="72">
        <v>0</v>
      </c>
      <c r="O178" s="75">
        <v>225</v>
      </c>
      <c r="P178" s="75">
        <f t="shared" si="15"/>
        <v>0</v>
      </c>
      <c r="Q178" s="79">
        <f t="shared" si="18"/>
        <v>38.341075785316036</v>
      </c>
      <c r="R178" s="75"/>
    </row>
    <row r="179" spans="1:18" outlineLevel="1">
      <c r="A179" s="1" t="s">
        <v>272</v>
      </c>
      <c r="B179" s="1" t="s">
        <v>273</v>
      </c>
      <c r="D179" s="9">
        <f>+assessment!H179</f>
        <v>1.913201050897631E-4</v>
      </c>
      <c r="F179" s="2">
        <f>+assessment!J179</f>
        <v>10659.811758582515</v>
      </c>
      <c r="H179" s="24">
        <v>-7998.7763001781022</v>
      </c>
      <c r="J179" s="4">
        <f t="shared" si="16"/>
        <v>2661.0354584044126</v>
      </c>
      <c r="K179" s="24">
        <v>-225</v>
      </c>
      <c r="L179" s="24">
        <f t="shared" si="17"/>
        <v>-8223.7763001781022</v>
      </c>
      <c r="M179" s="87">
        <v>1</v>
      </c>
      <c r="N179" s="72">
        <v>0</v>
      </c>
      <c r="O179" s="75">
        <v>225</v>
      </c>
      <c r="P179" s="75">
        <f t="shared" si="15"/>
        <v>0</v>
      </c>
      <c r="Q179" s="79">
        <f t="shared" si="18"/>
        <v>2661.0354584044126</v>
      </c>
      <c r="R179" s="75"/>
    </row>
    <row r="180" spans="1:18" outlineLevel="1">
      <c r="A180" s="1" t="s">
        <v>274</v>
      </c>
      <c r="B180" s="1" t="s">
        <v>275</v>
      </c>
      <c r="D180" s="9">
        <f>+assessment!H180</f>
        <v>7.9768396393741046E-5</v>
      </c>
      <c r="F180" s="2">
        <f>+assessment!J180</f>
        <v>4444.4680262031143</v>
      </c>
      <c r="H180" s="24">
        <v>-3333.9421189237733</v>
      </c>
      <c r="J180" s="4">
        <f t="shared" si="16"/>
        <v>1110.525907279341</v>
      </c>
      <c r="K180" s="24">
        <v>-225</v>
      </c>
      <c r="L180" s="24">
        <f t="shared" si="17"/>
        <v>-3558.9421189237733</v>
      </c>
      <c r="M180" s="87">
        <v>1</v>
      </c>
      <c r="N180" s="72">
        <v>0</v>
      </c>
      <c r="O180" s="75">
        <v>225</v>
      </c>
      <c r="P180" s="75">
        <f t="shared" si="15"/>
        <v>0</v>
      </c>
      <c r="Q180" s="79">
        <f t="shared" si="18"/>
        <v>1110.525907279341</v>
      </c>
      <c r="R180" s="75"/>
    </row>
    <row r="181" spans="1:18" outlineLevel="1">
      <c r="A181" s="1" t="s">
        <v>276</v>
      </c>
      <c r="B181" s="1" t="s">
        <v>277</v>
      </c>
      <c r="D181" s="9">
        <f>+assessment!H181</f>
        <v>3.2680366095785574E-6</v>
      </c>
      <c r="F181" s="2">
        <f>+assessment!J181</f>
        <v>182.08569905352635</v>
      </c>
      <c r="H181" s="24">
        <v>-136.57841563766104</v>
      </c>
      <c r="J181" s="4">
        <f t="shared" si="16"/>
        <v>45.507283415865317</v>
      </c>
      <c r="K181" s="24">
        <v>-450</v>
      </c>
      <c r="L181" s="24">
        <f t="shared" si="17"/>
        <v>-586.57841563766101</v>
      </c>
      <c r="M181" s="87">
        <v>2</v>
      </c>
      <c r="N181" s="72">
        <v>0</v>
      </c>
      <c r="O181" s="75">
        <v>225</v>
      </c>
      <c r="P181" s="75">
        <f t="shared" si="15"/>
        <v>0</v>
      </c>
      <c r="Q181" s="79">
        <f t="shared" si="18"/>
        <v>45.507283415865317</v>
      </c>
      <c r="R181" s="75"/>
    </row>
    <row r="182" spans="1:18" outlineLevel="1">
      <c r="A182" s="1" t="s">
        <v>278</v>
      </c>
      <c r="B182" s="1" t="s">
        <v>279</v>
      </c>
      <c r="D182" s="9">
        <f>+assessment!H182</f>
        <v>4.698366999729186E-5</v>
      </c>
      <c r="F182" s="2">
        <f>+assessment!J182</f>
        <v>2617.79637672429</v>
      </c>
      <c r="H182" s="24">
        <v>-1963.5520339612403</v>
      </c>
      <c r="J182" s="4">
        <f t="shared" si="16"/>
        <v>654.24434276304964</v>
      </c>
      <c r="K182" s="24">
        <v>-225</v>
      </c>
      <c r="L182" s="24">
        <f t="shared" si="17"/>
        <v>-2188.5520339612403</v>
      </c>
      <c r="M182" s="87">
        <v>1</v>
      </c>
      <c r="N182" s="72">
        <v>0</v>
      </c>
      <c r="O182" s="75">
        <v>225</v>
      </c>
      <c r="P182" s="75">
        <f t="shared" si="15"/>
        <v>0</v>
      </c>
      <c r="Q182" s="79">
        <f t="shared" si="18"/>
        <v>654.24434276304964</v>
      </c>
      <c r="R182" s="75"/>
    </row>
    <row r="183" spans="1:18" outlineLevel="1">
      <c r="A183" s="1" t="s">
        <v>280</v>
      </c>
      <c r="B183" s="1" t="s">
        <v>281</v>
      </c>
      <c r="D183" s="9">
        <f>+assessment!H183</f>
        <v>1.1417435556069288E-4</v>
      </c>
      <c r="F183" s="2">
        <f>+assessment!J183</f>
        <v>6361.470151625881</v>
      </c>
      <c r="H183" s="24">
        <v>-4774.1248034839173</v>
      </c>
      <c r="J183" s="4">
        <f t="shared" si="16"/>
        <v>1587.3453481419638</v>
      </c>
      <c r="K183" s="24">
        <v>-225</v>
      </c>
      <c r="L183" s="24">
        <f t="shared" si="17"/>
        <v>-4999.1248034839173</v>
      </c>
      <c r="M183" s="87">
        <v>1</v>
      </c>
      <c r="N183" s="72">
        <v>0</v>
      </c>
      <c r="O183" s="75">
        <v>225</v>
      </c>
      <c r="P183" s="75">
        <f t="shared" si="15"/>
        <v>0</v>
      </c>
      <c r="Q183" s="79">
        <f t="shared" si="18"/>
        <v>1587.3453481419638</v>
      </c>
      <c r="R183" s="75"/>
    </row>
    <row r="184" spans="1:18" outlineLevel="1">
      <c r="A184" s="1" t="s">
        <v>282</v>
      </c>
      <c r="B184" s="1" t="s">
        <v>283</v>
      </c>
      <c r="D184" s="9">
        <f>+assessment!H184</f>
        <v>3.1850944191599771E-5</v>
      </c>
      <c r="F184" s="2">
        <f>+assessment!J184</f>
        <v>1774.6439625687699</v>
      </c>
      <c r="H184" s="24">
        <v>-1331.1219121581028</v>
      </c>
      <c r="J184" s="4">
        <f t="shared" si="16"/>
        <v>443.52205041066713</v>
      </c>
      <c r="K184" s="24">
        <v>-225</v>
      </c>
      <c r="L184" s="24">
        <f t="shared" si="17"/>
        <v>-1556.1219121581028</v>
      </c>
      <c r="M184" s="87">
        <v>1</v>
      </c>
      <c r="N184" s="72">
        <v>0</v>
      </c>
      <c r="O184" s="75">
        <v>225</v>
      </c>
      <c r="P184" s="75">
        <f t="shared" si="15"/>
        <v>0</v>
      </c>
      <c r="Q184" s="79">
        <f t="shared" si="18"/>
        <v>443.52205041066713</v>
      </c>
      <c r="R184" s="75"/>
    </row>
    <row r="185" spans="1:18" outlineLevel="1">
      <c r="A185" s="1" t="s">
        <v>284</v>
      </c>
      <c r="B185" s="1" t="s">
        <v>285</v>
      </c>
      <c r="D185" s="9">
        <f>+assessment!H185</f>
        <v>1.2297110367631727E-5</v>
      </c>
      <c r="F185" s="2">
        <f>+assessment!J185</f>
        <v>685.15999210833354</v>
      </c>
      <c r="H185" s="24">
        <v>-513.92356255450181</v>
      </c>
      <c r="J185" s="4">
        <f t="shared" si="16"/>
        <v>171.23642955383173</v>
      </c>
      <c r="K185" s="24">
        <v>-225</v>
      </c>
      <c r="L185" s="24">
        <f t="shared" si="17"/>
        <v>-738.92356255450181</v>
      </c>
      <c r="M185" s="87">
        <v>1</v>
      </c>
      <c r="N185" s="72">
        <v>0</v>
      </c>
      <c r="O185" s="75">
        <v>225</v>
      </c>
      <c r="P185" s="75">
        <f t="shared" si="15"/>
        <v>0</v>
      </c>
      <c r="Q185" s="79">
        <f t="shared" si="18"/>
        <v>171.23642955383173</v>
      </c>
      <c r="R185" s="75"/>
    </row>
    <row r="186" spans="1:18" outlineLevel="1">
      <c r="A186" s="1" t="s">
        <v>286</v>
      </c>
      <c r="B186" s="1" t="s">
        <v>287</v>
      </c>
      <c r="D186" s="9">
        <f>+assessment!H186</f>
        <v>2.0458768492087206E-5</v>
      </c>
      <c r="F186" s="2">
        <f>+assessment!J186</f>
        <v>1139.9043547239708</v>
      </c>
      <c r="H186" s="24">
        <v>-855.01739328336635</v>
      </c>
      <c r="J186" s="4">
        <f t="shared" si="16"/>
        <v>284.88696144060441</v>
      </c>
      <c r="K186" s="24">
        <v>-225</v>
      </c>
      <c r="L186" s="24">
        <f t="shared" si="17"/>
        <v>-1080.0173932833663</v>
      </c>
      <c r="M186" s="87">
        <v>1</v>
      </c>
      <c r="N186" s="72">
        <v>0</v>
      </c>
      <c r="O186" s="75">
        <v>225</v>
      </c>
      <c r="P186" s="75">
        <f t="shared" si="15"/>
        <v>0</v>
      </c>
      <c r="Q186" s="79">
        <f t="shared" si="18"/>
        <v>284.88696144060441</v>
      </c>
      <c r="R186" s="75"/>
    </row>
    <row r="187" spans="1:18" outlineLevel="1">
      <c r="A187" s="1" t="s">
        <v>288</v>
      </c>
      <c r="B187" s="1" t="s">
        <v>289</v>
      </c>
      <c r="D187" s="9">
        <f>+assessment!H187</f>
        <v>7.379532284705995E-4</v>
      </c>
      <c r="F187" s="2">
        <f>+assessment!J187</f>
        <v>41116.653675493573</v>
      </c>
      <c r="H187" s="24">
        <v>-30841.923959286301</v>
      </c>
      <c r="J187" s="4">
        <f t="shared" si="16"/>
        <v>10274.729716207272</v>
      </c>
      <c r="K187" s="24">
        <v>-675</v>
      </c>
      <c r="L187" s="24">
        <f t="shared" si="17"/>
        <v>-31516.923959286301</v>
      </c>
      <c r="M187" s="87">
        <v>3</v>
      </c>
      <c r="N187" s="72">
        <v>0</v>
      </c>
      <c r="O187" s="75">
        <v>225</v>
      </c>
      <c r="P187" s="75">
        <f t="shared" si="15"/>
        <v>0</v>
      </c>
      <c r="Q187" s="79">
        <f t="shared" si="18"/>
        <v>10274.729716207272</v>
      </c>
      <c r="R187" s="75"/>
    </row>
    <row r="188" spans="1:18" outlineLevel="1">
      <c r="A188" s="1" t="s">
        <v>290</v>
      </c>
      <c r="B188" s="1" t="s">
        <v>291</v>
      </c>
      <c r="D188" s="9">
        <f>+assessment!H188</f>
        <v>1.6324840921871774E-5</v>
      </c>
      <c r="F188" s="2">
        <f>+assessment!J188</f>
        <v>909.57367566943162</v>
      </c>
      <c r="H188" s="24">
        <v>-682.25147107463124</v>
      </c>
      <c r="J188" s="4">
        <f t="shared" si="16"/>
        <v>227.32220459480038</v>
      </c>
      <c r="K188" s="24">
        <v>-225</v>
      </c>
      <c r="L188" s="24">
        <f t="shared" si="17"/>
        <v>-907.25147107463124</v>
      </c>
      <c r="M188" s="87">
        <v>1</v>
      </c>
      <c r="N188" s="72">
        <v>0</v>
      </c>
      <c r="O188" s="75">
        <v>225</v>
      </c>
      <c r="P188" s="75">
        <f t="shared" si="15"/>
        <v>0</v>
      </c>
      <c r="Q188" s="79">
        <f t="shared" si="18"/>
        <v>227.32220459480038</v>
      </c>
      <c r="R188" s="75"/>
    </row>
    <row r="189" spans="1:18" outlineLevel="1">
      <c r="A189" s="1" t="s">
        <v>292</v>
      </c>
      <c r="B189" s="1" t="s">
        <v>293</v>
      </c>
      <c r="D189" s="9">
        <f>+assessment!H189</f>
        <v>2.8280165228736517E-6</v>
      </c>
      <c r="F189" s="2">
        <f>+assessment!J189</f>
        <v>157.56903211949577</v>
      </c>
      <c r="H189" s="24">
        <v>-118.18919560007922</v>
      </c>
      <c r="J189" s="4">
        <f t="shared" si="16"/>
        <v>39.379836519416557</v>
      </c>
      <c r="K189" s="24">
        <v>-225</v>
      </c>
      <c r="L189" s="24">
        <f t="shared" si="17"/>
        <v>-343.18919560007919</v>
      </c>
      <c r="M189" s="87">
        <v>1</v>
      </c>
      <c r="N189" s="72">
        <v>0</v>
      </c>
      <c r="O189" s="75">
        <v>225</v>
      </c>
      <c r="P189" s="75">
        <f t="shared" si="15"/>
        <v>0</v>
      </c>
      <c r="Q189" s="79">
        <f t="shared" si="18"/>
        <v>39.379836519416557</v>
      </c>
      <c r="R189" s="75"/>
    </row>
    <row r="190" spans="1:18" outlineLevel="1">
      <c r="A190" s="1" t="s">
        <v>294</v>
      </c>
      <c r="B190" s="1" t="s">
        <v>295</v>
      </c>
      <c r="D190" s="9">
        <f>+assessment!H190</f>
        <v>1.5110917062559154E-5</v>
      </c>
      <c r="F190" s="2">
        <f>+assessment!J190</f>
        <v>841.93729305583599</v>
      </c>
      <c r="H190" s="24">
        <v>-631.51879443954056</v>
      </c>
      <c r="J190" s="4">
        <f t="shared" si="16"/>
        <v>210.41849861629544</v>
      </c>
      <c r="K190" s="24">
        <v>-225</v>
      </c>
      <c r="L190" s="24">
        <f t="shared" si="17"/>
        <v>-856.51879443954056</v>
      </c>
      <c r="M190" s="87">
        <v>1</v>
      </c>
      <c r="N190" s="72">
        <v>0</v>
      </c>
      <c r="O190" s="75">
        <v>225</v>
      </c>
      <c r="P190" s="75">
        <f t="shared" si="15"/>
        <v>0</v>
      </c>
      <c r="Q190" s="79">
        <f t="shared" si="18"/>
        <v>210.41849861629544</v>
      </c>
      <c r="R190" s="75"/>
    </row>
    <row r="191" spans="1:18" outlineLevel="1">
      <c r="A191" s="1" t="s">
        <v>296</v>
      </c>
      <c r="B191" s="1" t="s">
        <v>297</v>
      </c>
      <c r="D191" s="9">
        <f>+assessment!H191</f>
        <v>2.9056205292733197E-4</v>
      </c>
      <c r="F191" s="2">
        <f>+assessment!J191</f>
        <v>16189.290649508306</v>
      </c>
      <c r="H191" s="24">
        <v>-12145.292105074152</v>
      </c>
      <c r="J191" s="4">
        <f t="shared" si="16"/>
        <v>4043.9985444341546</v>
      </c>
      <c r="K191" s="24">
        <v>-225</v>
      </c>
      <c r="L191" s="24">
        <f t="shared" si="17"/>
        <v>-12370.292105074152</v>
      </c>
      <c r="M191" s="87">
        <v>1</v>
      </c>
      <c r="N191" s="72">
        <v>0</v>
      </c>
      <c r="O191" s="75">
        <v>225</v>
      </c>
      <c r="P191" s="75">
        <f t="shared" si="15"/>
        <v>0</v>
      </c>
      <c r="Q191" s="79">
        <f t="shared" si="18"/>
        <v>4043.9985444341546</v>
      </c>
      <c r="R191" s="75"/>
    </row>
    <row r="192" spans="1:18" outlineLevel="1">
      <c r="A192" s="1" t="s">
        <v>298</v>
      </c>
      <c r="B192" s="1" t="s">
        <v>299</v>
      </c>
      <c r="D192" s="9">
        <f>+assessment!H192</f>
        <v>1.528612110604387E-5</v>
      </c>
      <c r="F192" s="2">
        <f>+assessment!J192</f>
        <v>851.69916372809666</v>
      </c>
      <c r="H192" s="24">
        <v>-638.84090608431109</v>
      </c>
      <c r="J192" s="4">
        <f t="shared" si="16"/>
        <v>212.85825764378558</v>
      </c>
      <c r="K192" s="24">
        <v>-450</v>
      </c>
      <c r="L192" s="24">
        <f t="shared" si="17"/>
        <v>-1088.840906084311</v>
      </c>
      <c r="M192" s="87">
        <v>2</v>
      </c>
      <c r="N192" s="72">
        <v>0</v>
      </c>
      <c r="O192" s="75">
        <v>225</v>
      </c>
      <c r="P192" s="75">
        <f t="shared" si="15"/>
        <v>0</v>
      </c>
      <c r="Q192" s="79">
        <f t="shared" si="18"/>
        <v>212.85825764378558</v>
      </c>
      <c r="R192" s="75"/>
    </row>
    <row r="193" spans="1:18" outlineLevel="1">
      <c r="A193" s="1" t="s">
        <v>300</v>
      </c>
      <c r="B193" s="1" t="s">
        <v>301</v>
      </c>
      <c r="D193" s="9">
        <f>+assessment!H193</f>
        <v>6.3101448803095949E-6</v>
      </c>
      <c r="F193" s="2">
        <f>+assessment!J193</f>
        <v>351.58331405852124</v>
      </c>
      <c r="H193" s="24">
        <v>-263.71504149441347</v>
      </c>
      <c r="J193" s="4">
        <f t="shared" si="16"/>
        <v>87.86827256410777</v>
      </c>
      <c r="K193" s="24">
        <v>-225</v>
      </c>
      <c r="L193" s="24">
        <f t="shared" si="17"/>
        <v>-488.71504149441347</v>
      </c>
      <c r="M193" s="87">
        <v>1</v>
      </c>
      <c r="N193" s="72">
        <v>0</v>
      </c>
      <c r="O193" s="75">
        <v>225</v>
      </c>
      <c r="P193" s="75">
        <f t="shared" si="15"/>
        <v>0</v>
      </c>
      <c r="Q193" s="79">
        <f t="shared" si="18"/>
        <v>87.86827256410777</v>
      </c>
      <c r="R193" s="75"/>
    </row>
    <row r="194" spans="1:18" outlineLevel="1">
      <c r="A194" s="1" t="s">
        <v>302</v>
      </c>
      <c r="B194" s="1" t="s">
        <v>303</v>
      </c>
      <c r="D194" s="9">
        <f>+assessment!H194</f>
        <v>1.6949987740443713E-5</v>
      </c>
      <c r="F194" s="2">
        <f>+assessment!J194</f>
        <v>944.40507723241444</v>
      </c>
      <c r="H194" s="24">
        <v>-708.37771846270607</v>
      </c>
      <c r="J194" s="4">
        <f t="shared" si="16"/>
        <v>236.02735876970837</v>
      </c>
      <c r="K194" s="24">
        <v>-225</v>
      </c>
      <c r="L194" s="24">
        <f t="shared" si="17"/>
        <v>-933.37771846270607</v>
      </c>
      <c r="M194" s="87">
        <v>1</v>
      </c>
      <c r="N194" s="72">
        <v>0</v>
      </c>
      <c r="O194" s="75">
        <v>225</v>
      </c>
      <c r="P194" s="75">
        <f t="shared" si="15"/>
        <v>0</v>
      </c>
      <c r="Q194" s="79">
        <f t="shared" si="18"/>
        <v>236.02735876970837</v>
      </c>
      <c r="R194" s="75"/>
    </row>
    <row r="195" spans="1:18" outlineLevel="1">
      <c r="A195" s="1" t="s">
        <v>304</v>
      </c>
      <c r="B195" s="1" t="s">
        <v>305</v>
      </c>
      <c r="D195" s="9">
        <f>+assessment!H195</f>
        <v>1.8014795572049832E-5</v>
      </c>
      <c r="F195" s="2">
        <f>+assessment!J195</f>
        <v>1003.7331391664186</v>
      </c>
      <c r="H195" s="24">
        <v>-752.87798367336416</v>
      </c>
      <c r="J195" s="4">
        <f t="shared" si="16"/>
        <v>250.85515549305444</v>
      </c>
      <c r="K195" s="24">
        <v>-225</v>
      </c>
      <c r="L195" s="24">
        <f t="shared" si="17"/>
        <v>-977.87798367336416</v>
      </c>
      <c r="M195" s="87">
        <v>1</v>
      </c>
      <c r="N195" s="72">
        <v>0</v>
      </c>
      <c r="O195" s="75">
        <v>225</v>
      </c>
      <c r="P195" s="75">
        <f t="shared" si="15"/>
        <v>0</v>
      </c>
      <c r="Q195" s="79">
        <f t="shared" si="18"/>
        <v>250.85515549305444</v>
      </c>
      <c r="R195" s="75"/>
    </row>
    <row r="196" spans="1:18" outlineLevel="1">
      <c r="A196" s="1" t="s">
        <v>306</v>
      </c>
      <c r="B196" s="1" t="s">
        <v>307</v>
      </c>
      <c r="D196" s="9">
        <f>+assessment!H196</f>
        <v>2.6008510561599365E-5</v>
      </c>
      <c r="F196" s="2">
        <f>+assessment!J196</f>
        <v>1449.1201882712583</v>
      </c>
      <c r="H196" s="24">
        <v>-1087.4099517266732</v>
      </c>
      <c r="J196" s="4">
        <f t="shared" si="16"/>
        <v>361.71023654458509</v>
      </c>
      <c r="K196" s="24">
        <v>-225</v>
      </c>
      <c r="L196" s="24">
        <f t="shared" si="17"/>
        <v>-1312.4099517266732</v>
      </c>
      <c r="M196" s="87">
        <v>1</v>
      </c>
      <c r="N196" s="72">
        <v>0</v>
      </c>
      <c r="O196" s="75">
        <v>225</v>
      </c>
      <c r="P196" s="75">
        <f t="shared" si="15"/>
        <v>0</v>
      </c>
      <c r="Q196" s="79">
        <f t="shared" si="18"/>
        <v>361.71023654458509</v>
      </c>
      <c r="R196" s="75"/>
    </row>
    <row r="197" spans="1:18" outlineLevel="1">
      <c r="A197" s="1" t="s">
        <v>308</v>
      </c>
      <c r="B197" s="1" t="s">
        <v>309</v>
      </c>
      <c r="D197" s="9">
        <f>+assessment!H197</f>
        <v>2.0641666701527415E-5</v>
      </c>
      <c r="F197" s="2">
        <f>+assessment!J197</f>
        <v>1150.0949224256749</v>
      </c>
      <c r="H197" s="24">
        <v>-862.66081918484269</v>
      </c>
      <c r="J197" s="4">
        <f t="shared" si="16"/>
        <v>287.4341032408322</v>
      </c>
      <c r="K197" s="24">
        <v>-225</v>
      </c>
      <c r="L197" s="24">
        <f t="shared" si="17"/>
        <v>-1087.6608191848427</v>
      </c>
      <c r="M197" s="87">
        <v>1</v>
      </c>
      <c r="N197" s="72">
        <v>0</v>
      </c>
      <c r="O197" s="75">
        <v>225</v>
      </c>
      <c r="P197" s="75">
        <f t="shared" si="15"/>
        <v>0</v>
      </c>
      <c r="Q197" s="79">
        <f t="shared" si="18"/>
        <v>287.4341032408322</v>
      </c>
      <c r="R197" s="75"/>
    </row>
    <row r="198" spans="1:18" outlineLevel="1">
      <c r="A198" s="1" t="s">
        <v>310</v>
      </c>
      <c r="B198" s="1" t="s">
        <v>311</v>
      </c>
      <c r="D198" s="9">
        <f>+assessment!H198</f>
        <v>5.4115802820504363E-5</v>
      </c>
      <c r="F198" s="2">
        <f>+assessment!J198</f>
        <v>3015.178519583676</v>
      </c>
      <c r="H198" s="24">
        <v>-2263.1674516449398</v>
      </c>
      <c r="J198" s="4">
        <f t="shared" si="16"/>
        <v>752.01106793873623</v>
      </c>
      <c r="K198" s="24">
        <v>-225</v>
      </c>
      <c r="L198" s="24">
        <f t="shared" si="17"/>
        <v>-2488.1674516449398</v>
      </c>
      <c r="M198" s="87">
        <v>1</v>
      </c>
      <c r="N198" s="72">
        <v>0</v>
      </c>
      <c r="O198" s="75">
        <v>225</v>
      </c>
      <c r="P198" s="75">
        <f t="shared" si="15"/>
        <v>0</v>
      </c>
      <c r="Q198" s="79">
        <f t="shared" si="18"/>
        <v>752.01106793873623</v>
      </c>
      <c r="R198" s="75"/>
    </row>
    <row r="199" spans="1:18" outlineLevel="1">
      <c r="A199" s="1" t="s">
        <v>312</v>
      </c>
      <c r="B199" s="1" t="s">
        <v>313</v>
      </c>
      <c r="D199" s="9">
        <f>+assessment!H199</f>
        <v>2.4940957176791259E-5</v>
      </c>
      <c r="F199" s="2">
        <f>+assessment!J199</f>
        <v>1389.6391519266838</v>
      </c>
      <c r="H199" s="24">
        <v>-1042.3381587091872</v>
      </c>
      <c r="J199" s="4">
        <f t="shared" si="16"/>
        <v>347.30099321749663</v>
      </c>
      <c r="K199" s="24">
        <v>-225</v>
      </c>
      <c r="L199" s="24">
        <f t="shared" si="17"/>
        <v>-1267.3381587091872</v>
      </c>
      <c r="M199" s="87">
        <v>1</v>
      </c>
      <c r="N199" s="72">
        <v>0</v>
      </c>
      <c r="O199" s="75">
        <v>225</v>
      </c>
      <c r="P199" s="75">
        <f t="shared" si="15"/>
        <v>0</v>
      </c>
      <c r="Q199" s="79">
        <f t="shared" si="18"/>
        <v>347.30099321749663</v>
      </c>
      <c r="R199" s="75"/>
    </row>
    <row r="200" spans="1:18" outlineLevel="1">
      <c r="A200" s="1" t="s">
        <v>314</v>
      </c>
      <c r="B200" s="1" t="s">
        <v>315</v>
      </c>
      <c r="D200" s="9">
        <f>+assessment!H200</f>
        <v>1.0347776627419469E-4</v>
      </c>
      <c r="F200" s="2">
        <f>+assessment!J200</f>
        <v>5765.4866390753114</v>
      </c>
      <c r="H200" s="24">
        <v>-4324.768503227373</v>
      </c>
      <c r="J200" s="4">
        <f t="shared" si="16"/>
        <v>1440.7181358479384</v>
      </c>
      <c r="K200" s="24">
        <v>-225</v>
      </c>
      <c r="L200" s="24">
        <f t="shared" si="17"/>
        <v>-4549.768503227373</v>
      </c>
      <c r="M200" s="87">
        <v>1</v>
      </c>
      <c r="N200" s="72">
        <v>0</v>
      </c>
      <c r="O200" s="75">
        <v>225</v>
      </c>
      <c r="P200" s="75">
        <f t="shared" si="15"/>
        <v>0</v>
      </c>
      <c r="Q200" s="79">
        <f t="shared" si="18"/>
        <v>1440.7181358479384</v>
      </c>
      <c r="R200" s="75"/>
    </row>
    <row r="201" spans="1:18" outlineLevel="1">
      <c r="A201" s="1" t="s">
        <v>316</v>
      </c>
      <c r="B201" s="1" t="s">
        <v>317</v>
      </c>
      <c r="D201" s="9">
        <f>+assessment!H201</f>
        <v>2.0934648291839404E-5</v>
      </c>
      <c r="F201" s="2">
        <f>+assessment!J201</f>
        <v>1166.4190228122529</v>
      </c>
      <c r="H201" s="24">
        <v>-874.90555152975367</v>
      </c>
      <c r="J201" s="4">
        <f t="shared" si="16"/>
        <v>291.51347128249927</v>
      </c>
      <c r="K201" s="24">
        <v>-225</v>
      </c>
      <c r="L201" s="24">
        <f t="shared" si="17"/>
        <v>-1099.9055515297537</v>
      </c>
      <c r="M201" s="87">
        <v>1</v>
      </c>
      <c r="N201" s="72">
        <v>0</v>
      </c>
      <c r="O201" s="75">
        <v>225</v>
      </c>
      <c r="P201" s="75">
        <f t="shared" si="15"/>
        <v>0</v>
      </c>
      <c r="Q201" s="79">
        <f t="shared" si="18"/>
        <v>291.51347128249927</v>
      </c>
      <c r="R201" s="75"/>
    </row>
    <row r="202" spans="1:18" outlineLevel="1">
      <c r="A202" s="1" t="s">
        <v>318</v>
      </c>
      <c r="B202" s="1" t="s">
        <v>319</v>
      </c>
      <c r="D202" s="9">
        <f>+assessment!H202</f>
        <v>9.0438253108337434E-5</v>
      </c>
      <c r="F202" s="2">
        <f>+assessment!J202</f>
        <v>5038.9620759282152</v>
      </c>
      <c r="H202" s="24">
        <v>-3780.4050354650944</v>
      </c>
      <c r="J202" s="4">
        <f t="shared" si="16"/>
        <v>1258.5570404631208</v>
      </c>
      <c r="K202" s="24">
        <v>-450</v>
      </c>
      <c r="L202" s="24">
        <f t="shared" si="17"/>
        <v>-4230.4050354650944</v>
      </c>
      <c r="M202" s="87">
        <v>2</v>
      </c>
      <c r="N202" s="72">
        <v>0</v>
      </c>
      <c r="O202" s="75">
        <v>225</v>
      </c>
      <c r="P202" s="75">
        <f t="shared" si="15"/>
        <v>0</v>
      </c>
      <c r="Q202" s="79">
        <f t="shared" si="18"/>
        <v>1258.5570404631208</v>
      </c>
      <c r="R202" s="75"/>
    </row>
    <row r="203" spans="1:18" outlineLevel="1">
      <c r="A203" s="1" t="s">
        <v>320</v>
      </c>
      <c r="B203" s="1" t="s">
        <v>321</v>
      </c>
      <c r="D203" s="9">
        <f>+assessment!H203</f>
        <v>7.576249326163651E-6</v>
      </c>
      <c r="F203" s="2">
        <f>+assessment!J203</f>
        <v>422.1270504482564</v>
      </c>
      <c r="H203" s="24">
        <v>-316.62848360457861</v>
      </c>
      <c r="J203" s="4">
        <f t="shared" si="16"/>
        <v>105.49856684367779</v>
      </c>
      <c r="K203" s="24">
        <v>-225</v>
      </c>
      <c r="L203" s="24">
        <f t="shared" si="17"/>
        <v>-541.62848360457861</v>
      </c>
      <c r="M203" s="87">
        <v>1</v>
      </c>
      <c r="N203" s="72">
        <v>0</v>
      </c>
      <c r="O203" s="75">
        <v>225</v>
      </c>
      <c r="P203" s="75">
        <f t="shared" si="15"/>
        <v>0</v>
      </c>
      <c r="Q203" s="79">
        <f t="shared" si="18"/>
        <v>105.49856684367779</v>
      </c>
      <c r="R203" s="75"/>
    </row>
    <row r="204" spans="1:18" outlineLevel="1">
      <c r="A204" s="1" t="s">
        <v>322</v>
      </c>
      <c r="B204" s="1" t="s">
        <v>323</v>
      </c>
      <c r="D204" s="9">
        <f>+assessment!H204</f>
        <v>2.8066097508129235E-5</v>
      </c>
      <c r="F204" s="2">
        <f>+assessment!J204</f>
        <v>1563.7630770394528</v>
      </c>
      <c r="H204" s="24">
        <v>-1172.9445660594163</v>
      </c>
      <c r="J204" s="4">
        <f t="shared" si="16"/>
        <v>390.81851098003654</v>
      </c>
      <c r="K204" s="24">
        <v>-225</v>
      </c>
      <c r="L204" s="24">
        <f t="shared" si="17"/>
        <v>-1397.9445660594163</v>
      </c>
      <c r="M204" s="87">
        <v>1</v>
      </c>
      <c r="N204" s="72">
        <v>0</v>
      </c>
      <c r="O204" s="75">
        <v>225</v>
      </c>
      <c r="P204" s="75">
        <f t="shared" si="15"/>
        <v>0</v>
      </c>
      <c r="Q204" s="79">
        <f t="shared" si="18"/>
        <v>390.81851098003654</v>
      </c>
      <c r="R204" s="75"/>
    </row>
    <row r="205" spans="1:18" outlineLevel="1">
      <c r="A205" s="1" t="s">
        <v>497</v>
      </c>
      <c r="B205" s="1" t="s">
        <v>495</v>
      </c>
      <c r="D205" s="9">
        <f>+assessment!H205</f>
        <v>7.4925227232769268E-4</v>
      </c>
      <c r="F205" s="2">
        <f>+assessment!J205</f>
        <v>41746.204242131993</v>
      </c>
      <c r="H205" s="24">
        <v>-16175.559120471971</v>
      </c>
      <c r="J205" s="4">
        <f t="shared" si="16"/>
        <v>25570.645121660022</v>
      </c>
      <c r="K205" s="24">
        <v>-225</v>
      </c>
      <c r="L205" s="24">
        <f t="shared" si="17"/>
        <v>-16400.559120471971</v>
      </c>
      <c r="M205" s="87">
        <v>1</v>
      </c>
      <c r="N205" s="72">
        <v>0</v>
      </c>
      <c r="O205" s="75">
        <v>225</v>
      </c>
      <c r="P205" s="75">
        <f t="shared" si="15"/>
        <v>0</v>
      </c>
      <c r="Q205" s="79">
        <f t="shared" si="18"/>
        <v>25570.645121660022</v>
      </c>
      <c r="R205" s="75"/>
    </row>
    <row r="206" spans="1:18" outlineLevel="1">
      <c r="A206" s="1" t="s">
        <v>324</v>
      </c>
      <c r="B206" s="1" t="s">
        <v>325</v>
      </c>
      <c r="D206" s="9">
        <f>+assessment!H206</f>
        <v>2.6570888885034024E-5</v>
      </c>
      <c r="F206" s="2">
        <f>+assessment!J206</f>
        <v>1480.454307924329</v>
      </c>
      <c r="H206" s="24">
        <v>-1110.4565038502599</v>
      </c>
      <c r="J206" s="4">
        <f t="shared" ref="J206:J237" si="19">SUM(F206:H206)</f>
        <v>369.99780407406911</v>
      </c>
      <c r="K206" s="24">
        <v>-225</v>
      </c>
      <c r="L206" s="24">
        <f t="shared" ref="L206:L237" si="20">H206+K206</f>
        <v>-1335.4565038502599</v>
      </c>
      <c r="M206" s="87">
        <v>1</v>
      </c>
      <c r="N206" s="72">
        <v>0</v>
      </c>
      <c r="O206" s="75">
        <v>225</v>
      </c>
      <c r="P206" s="75">
        <f t="shared" si="15"/>
        <v>0</v>
      </c>
      <c r="Q206" s="79">
        <f t="shared" ref="Q206:Q237" si="21">P206+J206</f>
        <v>369.99780407406911</v>
      </c>
      <c r="R206" s="75"/>
    </row>
    <row r="207" spans="1:18" outlineLevel="1">
      <c r="A207" s="1" t="s">
        <v>326</v>
      </c>
      <c r="B207" s="1" t="s">
        <v>327</v>
      </c>
      <c r="D207" s="9">
        <f>+assessment!H207</f>
        <v>1.8385483283448777E-5</v>
      </c>
      <c r="F207" s="2">
        <f>+assessment!J207</f>
        <v>1024.3868034683412</v>
      </c>
      <c r="H207" s="24">
        <v>-768.37072864474999</v>
      </c>
      <c r="J207" s="4">
        <f t="shared" si="19"/>
        <v>256.01607482359123</v>
      </c>
      <c r="K207" s="24">
        <v>-225</v>
      </c>
      <c r="L207" s="24">
        <f t="shared" si="20"/>
        <v>-993.37072864474999</v>
      </c>
      <c r="M207" s="87">
        <v>1</v>
      </c>
      <c r="N207" s="72">
        <v>0</v>
      </c>
      <c r="O207" s="75">
        <v>225</v>
      </c>
      <c r="P207" s="75">
        <f t="shared" si="15"/>
        <v>0</v>
      </c>
      <c r="Q207" s="79">
        <f t="shared" si="21"/>
        <v>256.01607482359123</v>
      </c>
      <c r="R207" s="75"/>
    </row>
    <row r="208" spans="1:18" outlineLevel="1">
      <c r="A208" s="1" t="s">
        <v>328</v>
      </c>
      <c r="B208" s="1" t="s">
        <v>329</v>
      </c>
      <c r="D208" s="9">
        <f>+assessment!H208</f>
        <v>1.2635521212255657E-5</v>
      </c>
      <c r="F208" s="2">
        <f>+assessment!J208</f>
        <v>704.01528125351513</v>
      </c>
      <c r="H208" s="24">
        <v>-528.06639610730804</v>
      </c>
      <c r="J208" s="4">
        <f t="shared" si="19"/>
        <v>175.94888514620709</v>
      </c>
      <c r="K208" s="24">
        <v>-225</v>
      </c>
      <c r="L208" s="24">
        <f t="shared" si="20"/>
        <v>-753.06639610730804</v>
      </c>
      <c r="M208" s="87">
        <v>1</v>
      </c>
      <c r="N208" s="72">
        <v>0</v>
      </c>
      <c r="O208" s="75">
        <v>225</v>
      </c>
      <c r="P208" s="75">
        <f t="shared" si="15"/>
        <v>0</v>
      </c>
      <c r="Q208" s="79">
        <f t="shared" si="21"/>
        <v>175.94888514620709</v>
      </c>
      <c r="R208" s="75"/>
    </row>
    <row r="209" spans="1:20" outlineLevel="1">
      <c r="A209" s="1" t="s">
        <v>330</v>
      </c>
      <c r="B209" s="1" t="s">
        <v>331</v>
      </c>
      <c r="D209" s="9">
        <f>+assessment!H209</f>
        <v>4.6891202668550909E-6</v>
      </c>
      <c r="F209" s="2">
        <f>+assessment!J209</f>
        <v>261.26443603288618</v>
      </c>
      <c r="H209" s="24">
        <v>-195.96883697046002</v>
      </c>
      <c r="J209" s="4">
        <f t="shared" si="19"/>
        <v>65.295599062426163</v>
      </c>
      <c r="K209" s="24">
        <v>-225</v>
      </c>
      <c r="L209" s="24">
        <f t="shared" si="20"/>
        <v>-420.96883697046002</v>
      </c>
      <c r="M209" s="87">
        <v>1</v>
      </c>
      <c r="N209" s="72">
        <v>0</v>
      </c>
      <c r="O209" s="75">
        <v>225</v>
      </c>
      <c r="P209" s="75">
        <f t="shared" si="15"/>
        <v>0</v>
      </c>
      <c r="Q209" s="79">
        <f t="shared" si="21"/>
        <v>65.295599062426163</v>
      </c>
      <c r="R209" s="75"/>
    </row>
    <row r="210" spans="1:20" outlineLevel="1">
      <c r="A210" s="1" t="s">
        <v>332</v>
      </c>
      <c r="B210" s="1" t="s">
        <v>333</v>
      </c>
      <c r="D210" s="9">
        <f>+assessment!H210</f>
        <v>8.4023444183447244E-5</v>
      </c>
      <c r="F210" s="2">
        <f>+assessment!J210</f>
        <v>4681.5471791795344</v>
      </c>
      <c r="H210" s="24">
        <v>-3512.6813541686661</v>
      </c>
      <c r="J210" s="4">
        <f t="shared" si="19"/>
        <v>1168.8658250108683</v>
      </c>
      <c r="K210" s="24">
        <v>-225</v>
      </c>
      <c r="L210" s="24">
        <f t="shared" si="20"/>
        <v>-3737.6813541686661</v>
      </c>
      <c r="M210" s="87">
        <v>1</v>
      </c>
      <c r="N210" s="72">
        <v>0</v>
      </c>
      <c r="O210" s="75">
        <v>225</v>
      </c>
      <c r="P210" s="75">
        <f t="shared" si="15"/>
        <v>0</v>
      </c>
      <c r="Q210" s="79">
        <f t="shared" si="21"/>
        <v>1168.8658250108683</v>
      </c>
      <c r="R210" s="75"/>
    </row>
    <row r="211" spans="1:20" outlineLevel="1">
      <c r="A211" s="1" t="s">
        <v>334</v>
      </c>
      <c r="B211" s="1" t="s">
        <v>572</v>
      </c>
      <c r="D211" s="9">
        <f>+assessment!H211</f>
        <v>1.7716667303791093E-5</v>
      </c>
      <c r="F211" s="2">
        <f>+assessment!J211</f>
        <v>987.1222805320931</v>
      </c>
      <c r="H211" s="24">
        <v>-740.41858261846801</v>
      </c>
      <c r="J211" s="4">
        <f t="shared" si="19"/>
        <v>246.70369791362509</v>
      </c>
      <c r="K211" s="24">
        <v>-225</v>
      </c>
      <c r="L211" s="24">
        <f t="shared" si="20"/>
        <v>-965.41858261846801</v>
      </c>
      <c r="M211" s="87">
        <v>1</v>
      </c>
      <c r="N211" s="72">
        <v>0</v>
      </c>
      <c r="O211" s="75">
        <v>225</v>
      </c>
      <c r="P211" s="75">
        <f t="shared" si="15"/>
        <v>0</v>
      </c>
      <c r="Q211" s="79">
        <f t="shared" si="21"/>
        <v>246.70369791362509</v>
      </c>
      <c r="R211" s="75"/>
      <c r="T211" s="68"/>
    </row>
    <row r="212" spans="1:20" outlineLevel="1">
      <c r="A212" s="1" t="s">
        <v>336</v>
      </c>
      <c r="B212" s="1" t="s">
        <v>337</v>
      </c>
      <c r="D212" s="9">
        <f>+assessment!H212</f>
        <v>1.3580502528915318E-5</v>
      </c>
      <c r="F212" s="2">
        <f>+assessment!J212</f>
        <v>756.66695080096417</v>
      </c>
      <c r="H212" s="24">
        <v>-567.55934368774035</v>
      </c>
      <c r="J212" s="4">
        <f t="shared" si="19"/>
        <v>189.10760711322382</v>
      </c>
      <c r="K212" s="24">
        <v>-225</v>
      </c>
      <c r="L212" s="24">
        <f t="shared" si="20"/>
        <v>-792.55934368774035</v>
      </c>
      <c r="M212" s="87">
        <v>1</v>
      </c>
      <c r="N212" s="72">
        <v>0</v>
      </c>
      <c r="O212" s="75">
        <v>225</v>
      </c>
      <c r="P212" s="75">
        <f t="shared" si="15"/>
        <v>0</v>
      </c>
      <c r="Q212" s="79">
        <f t="shared" si="21"/>
        <v>189.10760711322382</v>
      </c>
      <c r="R212" s="75"/>
    </row>
    <row r="213" spans="1:20" outlineLevel="1">
      <c r="A213" s="1" t="s">
        <v>338</v>
      </c>
      <c r="B213" s="1" t="s">
        <v>339</v>
      </c>
      <c r="D213" s="9">
        <f>+assessment!H213</f>
        <v>1.9821193297066625E-4</v>
      </c>
      <c r="F213" s="2">
        <f>+assessment!J213</f>
        <v>11043.804793964289</v>
      </c>
      <c r="H213" s="24">
        <v>-8285.6401274318487</v>
      </c>
      <c r="J213" s="4">
        <f t="shared" si="19"/>
        <v>2758.1646665324406</v>
      </c>
      <c r="K213" s="24">
        <v>-450</v>
      </c>
      <c r="L213" s="24">
        <f t="shared" si="20"/>
        <v>-8735.6401274318487</v>
      </c>
      <c r="M213" s="87">
        <v>2</v>
      </c>
      <c r="N213" s="72">
        <v>0</v>
      </c>
      <c r="O213" s="75">
        <v>225</v>
      </c>
      <c r="P213" s="75">
        <f t="shared" si="15"/>
        <v>0</v>
      </c>
      <c r="Q213" s="79">
        <f t="shared" si="21"/>
        <v>2758.1646665324406</v>
      </c>
      <c r="R213" s="75"/>
    </row>
    <row r="214" spans="1:20" outlineLevel="1">
      <c r="A214" s="1" t="s">
        <v>602</v>
      </c>
      <c r="B214" s="1" t="s">
        <v>341</v>
      </c>
      <c r="D214" s="9">
        <f>+assessment!H217</f>
        <v>1.0133287202386402E-4</v>
      </c>
      <c r="F214" s="2">
        <f>+assessment!J217</f>
        <v>5645.9792358159229</v>
      </c>
      <c r="H214" s="24">
        <v>-4235.7197339766526</v>
      </c>
      <c r="J214" s="4">
        <f t="shared" si="19"/>
        <v>1410.2595018392703</v>
      </c>
      <c r="K214" s="24">
        <v>-450</v>
      </c>
      <c r="L214" s="24">
        <f t="shared" si="20"/>
        <v>-4685.7197339766526</v>
      </c>
      <c r="M214" s="87">
        <v>2</v>
      </c>
      <c r="N214" s="72">
        <v>0</v>
      </c>
      <c r="O214" s="75">
        <v>225</v>
      </c>
      <c r="P214" s="75">
        <f t="shared" si="15"/>
        <v>0</v>
      </c>
      <c r="Q214" s="79">
        <f t="shared" si="21"/>
        <v>1410.2595018392703</v>
      </c>
      <c r="R214" s="75"/>
      <c r="T214" s="70"/>
    </row>
    <row r="215" spans="1:20" outlineLevel="1">
      <c r="A215" s="1" t="s">
        <v>479</v>
      </c>
      <c r="B215" s="1" t="s">
        <v>344</v>
      </c>
      <c r="D215" s="9">
        <f>+assessment!H215</f>
        <v>1.2632874513458184E-5</v>
      </c>
      <c r="F215" s="2">
        <f>+assessment!J215</f>
        <v>703.86781472902464</v>
      </c>
      <c r="H215" s="24">
        <v>-527.95578505394553</v>
      </c>
      <c r="J215" s="4">
        <f t="shared" si="19"/>
        <v>175.91202967507911</v>
      </c>
      <c r="K215" s="24">
        <v>-225</v>
      </c>
      <c r="L215" s="24">
        <f t="shared" si="20"/>
        <v>-752.95578505394553</v>
      </c>
      <c r="M215" s="87">
        <v>1</v>
      </c>
      <c r="N215" s="72">
        <v>0</v>
      </c>
      <c r="O215" s="75">
        <v>225</v>
      </c>
      <c r="P215" s="75">
        <f t="shared" si="15"/>
        <v>0</v>
      </c>
      <c r="Q215" s="79">
        <f t="shared" si="21"/>
        <v>175.91202967507911</v>
      </c>
      <c r="R215" s="75"/>
    </row>
    <row r="216" spans="1:20" outlineLevel="1">
      <c r="A216" s="1" t="s">
        <v>480</v>
      </c>
      <c r="B216" s="1" t="s">
        <v>340</v>
      </c>
      <c r="D216" s="9">
        <f>+assessment!H216</f>
        <v>5.3383552308821992E-6</v>
      </c>
      <c r="F216" s="2">
        <f>+assessment!J216</f>
        <v>297.43796050576907</v>
      </c>
      <c r="H216" s="24">
        <v>-223.10168775095534</v>
      </c>
      <c r="J216" s="4">
        <f t="shared" si="19"/>
        <v>74.336272754813734</v>
      </c>
      <c r="K216" s="24">
        <v>-225</v>
      </c>
      <c r="L216" s="24">
        <f t="shared" si="20"/>
        <v>-448.10168775095531</v>
      </c>
      <c r="M216" s="87">
        <v>1</v>
      </c>
      <c r="N216" s="72">
        <v>0</v>
      </c>
      <c r="O216" s="75">
        <v>225</v>
      </c>
      <c r="P216" s="75">
        <f t="shared" si="15"/>
        <v>0</v>
      </c>
      <c r="Q216" s="79">
        <f t="shared" si="21"/>
        <v>74.336272754813734</v>
      </c>
      <c r="R216" s="75"/>
    </row>
    <row r="217" spans="1:20" outlineLevel="1">
      <c r="A217" s="1" t="s">
        <v>342</v>
      </c>
      <c r="B217" s="1" t="s">
        <v>343</v>
      </c>
      <c r="D217" s="9">
        <f>+assessment!H214</f>
        <v>2.7209525733016166E-5</v>
      </c>
      <c r="F217" s="2">
        <f>+assessment!J214</f>
        <v>1516.0373355334245</v>
      </c>
      <c r="H217" s="24">
        <v>-1137.1468740322603</v>
      </c>
      <c r="J217" s="4">
        <f t="shared" si="19"/>
        <v>378.89046150116428</v>
      </c>
      <c r="K217" s="24">
        <v>-225</v>
      </c>
      <c r="L217" s="24">
        <f t="shared" si="20"/>
        <v>-1362.1468740322603</v>
      </c>
      <c r="M217" s="87">
        <v>1</v>
      </c>
      <c r="N217" s="72">
        <v>0</v>
      </c>
      <c r="O217" s="75">
        <v>225</v>
      </c>
      <c r="P217" s="75">
        <f t="shared" si="15"/>
        <v>0</v>
      </c>
      <c r="Q217" s="79">
        <f t="shared" si="21"/>
        <v>378.89046150116428</v>
      </c>
      <c r="R217" s="75"/>
    </row>
    <row r="218" spans="1:20" outlineLevel="1">
      <c r="A218" s="1" t="s">
        <v>345</v>
      </c>
      <c r="B218" s="1" t="s">
        <v>346</v>
      </c>
      <c r="D218" s="9">
        <f>+assessment!H218</f>
        <v>3.3096709359085354E-4</v>
      </c>
      <c r="F218" s="2">
        <f>+assessment!J218</f>
        <v>18440.544522534001</v>
      </c>
      <c r="H218" s="24">
        <v>-13842.343173144789</v>
      </c>
      <c r="J218" s="4">
        <f t="shared" si="19"/>
        <v>4598.2013493892118</v>
      </c>
      <c r="K218" s="24">
        <v>-450</v>
      </c>
      <c r="L218" s="24">
        <f t="shared" si="20"/>
        <v>-14292.343173144789</v>
      </c>
      <c r="M218" s="87">
        <v>2</v>
      </c>
      <c r="N218" s="72">
        <v>0</v>
      </c>
      <c r="O218" s="75">
        <v>225</v>
      </c>
      <c r="P218" s="75">
        <f t="shared" si="15"/>
        <v>0</v>
      </c>
      <c r="Q218" s="79">
        <f t="shared" si="21"/>
        <v>4598.2013493892118</v>
      </c>
      <c r="R218" s="75"/>
    </row>
    <row r="219" spans="1:20" outlineLevel="1">
      <c r="A219" s="1" t="s">
        <v>347</v>
      </c>
      <c r="B219" s="1" t="s">
        <v>348</v>
      </c>
      <c r="D219" s="9">
        <f>+assessment!H219</f>
        <v>7.9010863378631159E-6</v>
      </c>
      <c r="F219" s="2">
        <f>+assessment!J219</f>
        <v>440.22604425401528</v>
      </c>
      <c r="H219" s="24">
        <v>-330.20397817818673</v>
      </c>
      <c r="J219" s="4">
        <f t="shared" si="19"/>
        <v>110.02206607582855</v>
      </c>
      <c r="K219" s="24">
        <v>-225</v>
      </c>
      <c r="L219" s="24">
        <f t="shared" si="20"/>
        <v>-555.20397817818673</v>
      </c>
      <c r="M219" s="87">
        <v>1</v>
      </c>
      <c r="N219" s="72">
        <v>0</v>
      </c>
      <c r="O219" s="75">
        <v>225</v>
      </c>
      <c r="P219" s="75">
        <f t="shared" si="15"/>
        <v>0</v>
      </c>
      <c r="Q219" s="79">
        <f t="shared" si="21"/>
        <v>110.02206607582855</v>
      </c>
      <c r="R219" s="75"/>
    </row>
    <row r="220" spans="1:20" outlineLevel="1">
      <c r="A220" s="1" t="s">
        <v>349</v>
      </c>
      <c r="B220" s="1" t="s">
        <v>350</v>
      </c>
      <c r="D220" s="9">
        <f>+assessment!H220</f>
        <v>9.1420477036080433E-6</v>
      </c>
      <c r="F220" s="2">
        <f>+assessment!J220</f>
        <v>509.36887977727571</v>
      </c>
      <c r="H220" s="24">
        <v>-382.06638260262525</v>
      </c>
      <c r="J220" s="4">
        <f t="shared" si="19"/>
        <v>127.30249717465045</v>
      </c>
      <c r="K220" s="24">
        <v>-225</v>
      </c>
      <c r="L220" s="24">
        <f t="shared" si="20"/>
        <v>-607.06638260262525</v>
      </c>
      <c r="M220" s="87">
        <v>1</v>
      </c>
      <c r="N220" s="72">
        <v>0</v>
      </c>
      <c r="O220" s="75">
        <v>225</v>
      </c>
      <c r="P220" s="75">
        <f t="shared" si="15"/>
        <v>0</v>
      </c>
      <c r="Q220" s="79">
        <f t="shared" si="21"/>
        <v>127.30249717465045</v>
      </c>
      <c r="R220" s="75"/>
    </row>
    <row r="221" spans="1:20" outlineLevel="1">
      <c r="A221" s="1" t="s">
        <v>351</v>
      </c>
      <c r="B221" s="1" t="s">
        <v>352</v>
      </c>
      <c r="D221" s="9">
        <f>+assessment!H221</f>
        <v>7.426369267595959E-5</v>
      </c>
      <c r="F221" s="2">
        <f>+assessment!J221</f>
        <v>4137.7616014351124</v>
      </c>
      <c r="H221" s="24">
        <v>-3103.8467376601425</v>
      </c>
      <c r="J221" s="4">
        <f t="shared" si="19"/>
        <v>1033.9148637749699</v>
      </c>
      <c r="K221" s="24">
        <v>-225</v>
      </c>
      <c r="L221" s="24">
        <f t="shared" si="20"/>
        <v>-3328.8467376601425</v>
      </c>
      <c r="M221" s="87">
        <v>1</v>
      </c>
      <c r="N221" s="72">
        <v>0</v>
      </c>
      <c r="O221" s="75">
        <v>225</v>
      </c>
      <c r="P221" s="75">
        <f t="shared" si="15"/>
        <v>0</v>
      </c>
      <c r="Q221" s="79">
        <f t="shared" si="21"/>
        <v>1033.9148637749699</v>
      </c>
      <c r="R221" s="75"/>
    </row>
    <row r="222" spans="1:20" outlineLevel="1">
      <c r="A222" s="1" t="s">
        <v>353</v>
      </c>
      <c r="B222" s="1" t="s">
        <v>354</v>
      </c>
      <c r="D222" s="9">
        <f>+assessment!H222</f>
        <v>1.1528603663326136E-5</v>
      </c>
      <c r="F222" s="2">
        <f>+assessment!J222</f>
        <v>642.34098571450647</v>
      </c>
      <c r="H222" s="24">
        <v>-481.80585645710272</v>
      </c>
      <c r="J222" s="4">
        <f t="shared" si="19"/>
        <v>160.53512925740375</v>
      </c>
      <c r="K222" s="24">
        <v>-225</v>
      </c>
      <c r="L222" s="24">
        <f t="shared" si="20"/>
        <v>-706.80585645710266</v>
      </c>
      <c r="M222" s="87">
        <v>1</v>
      </c>
      <c r="N222" s="72">
        <v>0</v>
      </c>
      <c r="O222" s="75">
        <v>225</v>
      </c>
      <c r="P222" s="75">
        <f t="shared" ref="P222:P264" si="22">O222*N222</f>
        <v>0</v>
      </c>
      <c r="Q222" s="79">
        <f t="shared" si="21"/>
        <v>160.53512925740375</v>
      </c>
      <c r="R222" s="75"/>
    </row>
    <row r="223" spans="1:20" outlineLevel="1">
      <c r="A223" s="1" t="s">
        <v>355</v>
      </c>
      <c r="B223" s="1" t="s">
        <v>356</v>
      </c>
      <c r="D223" s="9">
        <f>+assessment!H223</f>
        <v>1.3165091963886235E-5</v>
      </c>
      <c r="F223" s="2">
        <f>+assessment!J223</f>
        <v>733.52145637601177</v>
      </c>
      <c r="H223" s="24">
        <v>-550.1983959611938</v>
      </c>
      <c r="J223" s="4">
        <f t="shared" si="19"/>
        <v>183.32306041481797</v>
      </c>
      <c r="K223" s="24">
        <v>-225</v>
      </c>
      <c r="L223" s="24">
        <f t="shared" si="20"/>
        <v>-775.1983959611938</v>
      </c>
      <c r="M223" s="87">
        <v>1</v>
      </c>
      <c r="N223" s="72">
        <v>0</v>
      </c>
      <c r="O223" s="75">
        <v>225</v>
      </c>
      <c r="P223" s="75">
        <f t="shared" si="22"/>
        <v>0</v>
      </c>
      <c r="Q223" s="79">
        <f t="shared" si="21"/>
        <v>183.32306041481797</v>
      </c>
      <c r="R223" s="75"/>
    </row>
    <row r="224" spans="1:20" outlineLevel="1">
      <c r="A224" s="1" t="s">
        <v>357</v>
      </c>
      <c r="B224" s="1" t="s">
        <v>358</v>
      </c>
      <c r="D224" s="9">
        <f>+assessment!H224</f>
        <v>1.4620940374936528E-4</v>
      </c>
      <c r="F224" s="2">
        <f>+assessment!J224</f>
        <v>8146.3718649515622</v>
      </c>
      <c r="H224" s="24">
        <v>-6115.0510104367131</v>
      </c>
      <c r="J224" s="4">
        <f t="shared" si="19"/>
        <v>2031.3208545148491</v>
      </c>
      <c r="K224" s="24">
        <v>-225</v>
      </c>
      <c r="L224" s="24">
        <f t="shared" si="20"/>
        <v>-6340.0510104367131</v>
      </c>
      <c r="M224" s="87">
        <v>1</v>
      </c>
      <c r="N224" s="72">
        <v>0</v>
      </c>
      <c r="O224" s="75">
        <v>225</v>
      </c>
      <c r="P224" s="75">
        <f t="shared" si="22"/>
        <v>0</v>
      </c>
      <c r="Q224" s="79">
        <f t="shared" si="21"/>
        <v>2031.3208545148491</v>
      </c>
      <c r="R224" s="75"/>
    </row>
    <row r="225" spans="1:18" outlineLevel="1">
      <c r="A225" s="1" t="s">
        <v>359</v>
      </c>
      <c r="B225" s="1" t="s">
        <v>360</v>
      </c>
      <c r="D225" s="9">
        <f>+assessment!H225</f>
        <v>2.1412793188173641E-5</v>
      </c>
      <c r="F225" s="2">
        <f>+assessment!J225</f>
        <v>1193.0598956356218</v>
      </c>
      <c r="H225" s="24">
        <v>-894.88810180022256</v>
      </c>
      <c r="J225" s="4">
        <f t="shared" si="19"/>
        <v>298.17179383539928</v>
      </c>
      <c r="K225" s="24">
        <v>-225</v>
      </c>
      <c r="L225" s="24">
        <f t="shared" si="20"/>
        <v>-1119.8881018002226</v>
      </c>
      <c r="M225" s="87">
        <v>1</v>
      </c>
      <c r="N225" s="72">
        <v>0</v>
      </c>
      <c r="O225" s="75">
        <v>225</v>
      </c>
      <c r="P225" s="75">
        <f t="shared" si="22"/>
        <v>0</v>
      </c>
      <c r="Q225" s="79">
        <f t="shared" si="21"/>
        <v>298.17179383539928</v>
      </c>
      <c r="R225" s="75"/>
    </row>
    <row r="226" spans="1:18" outlineLevel="1">
      <c r="A226" s="1" t="s">
        <v>361</v>
      </c>
      <c r="B226" s="1" t="s">
        <v>362</v>
      </c>
      <c r="D226" s="9">
        <f>+assessment!H226</f>
        <v>1.0534929470191939E-5</v>
      </c>
      <c r="F226" s="2">
        <f>+assessment!J226</f>
        <v>586.97628766982268</v>
      </c>
      <c r="H226" s="24">
        <v>-440.27826350451971</v>
      </c>
      <c r="J226" s="4">
        <f t="shared" si="19"/>
        <v>146.69802416530297</v>
      </c>
      <c r="K226" s="24">
        <v>-225</v>
      </c>
      <c r="L226" s="24">
        <f t="shared" si="20"/>
        <v>-665.27826350451971</v>
      </c>
      <c r="M226" s="87">
        <v>1</v>
      </c>
      <c r="N226" s="72">
        <v>0</v>
      </c>
      <c r="O226" s="75">
        <v>225</v>
      </c>
      <c r="P226" s="75">
        <f t="shared" si="22"/>
        <v>0</v>
      </c>
      <c r="Q226" s="79">
        <f t="shared" si="21"/>
        <v>146.69802416530297</v>
      </c>
      <c r="R226" s="75"/>
    </row>
    <row r="227" spans="1:18" outlineLevel="1">
      <c r="A227" s="1" t="s">
        <v>363</v>
      </c>
      <c r="B227" s="1" t="s">
        <v>364</v>
      </c>
      <c r="D227" s="9">
        <f>+assessment!H227</f>
        <v>2.6573380184143492E-4</v>
      </c>
      <c r="F227" s="2">
        <f>+assessment!J227</f>
        <v>14805.931160204713</v>
      </c>
      <c r="H227" s="24">
        <v>-11109.155886538483</v>
      </c>
      <c r="J227" s="4">
        <f t="shared" si="19"/>
        <v>3696.7752736662296</v>
      </c>
      <c r="K227" s="24">
        <v>-450</v>
      </c>
      <c r="L227" s="24">
        <f t="shared" si="20"/>
        <v>-11559.155886538483</v>
      </c>
      <c r="M227" s="87">
        <v>2</v>
      </c>
      <c r="N227" s="72">
        <v>0</v>
      </c>
      <c r="O227" s="75">
        <v>225</v>
      </c>
      <c r="P227" s="75">
        <f t="shared" si="22"/>
        <v>0</v>
      </c>
      <c r="Q227" s="79">
        <f t="shared" si="21"/>
        <v>3696.7752736662296</v>
      </c>
      <c r="R227" s="75"/>
    </row>
    <row r="228" spans="1:18" outlineLevel="1">
      <c r="A228" s="1" t="s">
        <v>365</v>
      </c>
      <c r="B228" s="1" t="s">
        <v>366</v>
      </c>
      <c r="D228" s="9">
        <f>+assessment!H228</f>
        <v>6.3005981640532855E-5</v>
      </c>
      <c r="F228" s="2">
        <f>+assessment!J228</f>
        <v>3510.5139819867418</v>
      </c>
      <c r="H228" s="24">
        <v>-2634.1659654385066</v>
      </c>
      <c r="J228" s="4">
        <f t="shared" si="19"/>
        <v>876.34801654823514</v>
      </c>
      <c r="K228" s="24">
        <v>-225</v>
      </c>
      <c r="L228" s="24">
        <f t="shared" si="20"/>
        <v>-2859.1659654385066</v>
      </c>
      <c r="M228" s="87">
        <v>1</v>
      </c>
      <c r="N228" s="72">
        <v>0</v>
      </c>
      <c r="O228" s="75">
        <v>225</v>
      </c>
      <c r="P228" s="75">
        <f t="shared" si="22"/>
        <v>0</v>
      </c>
      <c r="Q228" s="79">
        <f t="shared" si="21"/>
        <v>876.34801654823514</v>
      </c>
      <c r="R228" s="75"/>
    </row>
    <row r="229" spans="1:18" outlineLevel="1">
      <c r="A229" s="1" t="s">
        <v>367</v>
      </c>
      <c r="B229" s="1" t="s">
        <v>368</v>
      </c>
      <c r="D229" s="9">
        <f>+assessment!H229</f>
        <v>5.624946414226836E-4</v>
      </c>
      <c r="F229" s="2">
        <f>+assessment!J229</f>
        <v>31340.60056032244</v>
      </c>
      <c r="H229" s="24">
        <v>-23529.077958690254</v>
      </c>
      <c r="J229" s="4">
        <f t="shared" si="19"/>
        <v>7811.5226016321867</v>
      </c>
      <c r="K229" s="24">
        <v>-225</v>
      </c>
      <c r="L229" s="24">
        <f t="shared" si="20"/>
        <v>-23754.077958690254</v>
      </c>
      <c r="M229" s="87">
        <v>1</v>
      </c>
      <c r="N229" s="72">
        <v>0</v>
      </c>
      <c r="O229" s="75">
        <v>225</v>
      </c>
      <c r="P229" s="75">
        <f t="shared" si="22"/>
        <v>0</v>
      </c>
      <c r="Q229" s="79">
        <f t="shared" si="21"/>
        <v>7811.5226016321867</v>
      </c>
      <c r="R229" s="75"/>
    </row>
    <row r="230" spans="1:18" outlineLevel="1">
      <c r="A230" s="1" t="s">
        <v>369</v>
      </c>
      <c r="B230" s="1" t="s">
        <v>370</v>
      </c>
      <c r="D230" s="9">
        <f>+assessment!H230</f>
        <v>6.8393316552041494E-6</v>
      </c>
      <c r="F230" s="2">
        <f>+assessment!J230</f>
        <v>381.06809509008451</v>
      </c>
      <c r="H230" s="24">
        <v>-285.83099416103374</v>
      </c>
      <c r="J230" s="4">
        <f t="shared" si="19"/>
        <v>95.237100929050769</v>
      </c>
      <c r="K230" s="24">
        <v>-225</v>
      </c>
      <c r="L230" s="24">
        <f t="shared" si="20"/>
        <v>-510.83099416103374</v>
      </c>
      <c r="M230" s="87">
        <v>1</v>
      </c>
      <c r="N230" s="72">
        <v>0</v>
      </c>
      <c r="O230" s="75">
        <v>225</v>
      </c>
      <c r="P230" s="75">
        <f t="shared" si="22"/>
        <v>0</v>
      </c>
      <c r="Q230" s="79">
        <f t="shared" si="21"/>
        <v>95.237100929050769</v>
      </c>
      <c r="R230" s="75"/>
    </row>
    <row r="231" spans="1:18" outlineLevel="1">
      <c r="A231" s="1" t="s">
        <v>371</v>
      </c>
      <c r="B231" s="1" t="s">
        <v>372</v>
      </c>
      <c r="D231" s="9">
        <f>+assessment!H231</f>
        <v>3.6490539507296955E-5</v>
      </c>
      <c r="F231" s="2">
        <f>+assessment!J231</f>
        <v>2033.1490092711485</v>
      </c>
      <c r="H231" s="24">
        <v>-1525.0206820473149</v>
      </c>
      <c r="J231" s="4">
        <f t="shared" si="19"/>
        <v>508.12832722383359</v>
      </c>
      <c r="K231" s="24">
        <v>-225</v>
      </c>
      <c r="L231" s="24">
        <f t="shared" si="20"/>
        <v>-1750.0206820473149</v>
      </c>
      <c r="M231" s="87">
        <v>1</v>
      </c>
      <c r="N231" s="72">
        <v>0</v>
      </c>
      <c r="O231" s="75">
        <v>225</v>
      </c>
      <c r="P231" s="75">
        <f t="shared" si="22"/>
        <v>0</v>
      </c>
      <c r="Q231" s="79">
        <f t="shared" si="21"/>
        <v>508.12832722383359</v>
      </c>
      <c r="R231" s="75"/>
    </row>
    <row r="232" spans="1:18" outlineLevel="1">
      <c r="A232" s="1" t="s">
        <v>503</v>
      </c>
      <c r="B232" s="1" t="s">
        <v>570</v>
      </c>
      <c r="D232" s="9">
        <f>+assessment!H232</f>
        <v>5.4367770225819532E-6</v>
      </c>
      <c r="F232" s="2">
        <f>+assessment!J232</f>
        <v>302.92174263086014</v>
      </c>
      <c r="H232" s="24">
        <v>-227.21507488638065</v>
      </c>
      <c r="J232" s="4">
        <f t="shared" si="19"/>
        <v>75.706667744479489</v>
      </c>
      <c r="K232" s="24">
        <v>-225</v>
      </c>
      <c r="L232" s="24">
        <f t="shared" si="20"/>
        <v>-452.21507488638065</v>
      </c>
      <c r="M232" s="87">
        <v>1</v>
      </c>
      <c r="N232" s="72">
        <v>0</v>
      </c>
      <c r="O232" s="75">
        <v>225</v>
      </c>
      <c r="P232" s="75">
        <f t="shared" si="22"/>
        <v>0</v>
      </c>
      <c r="Q232" s="79">
        <f t="shared" si="21"/>
        <v>75.706667744479489</v>
      </c>
      <c r="R232" s="75"/>
    </row>
    <row r="233" spans="1:18" outlineLevel="1">
      <c r="A233" s="1" t="s">
        <v>373</v>
      </c>
      <c r="B233" s="1" t="s">
        <v>374</v>
      </c>
      <c r="D233" s="9">
        <f>+assessment!H233</f>
        <v>2.9337576614538649E-5</v>
      </c>
      <c r="F233" s="2">
        <f>+assessment!J233</f>
        <v>1634.6062742190486</v>
      </c>
      <c r="H233" s="24">
        <v>-1226.2854015649932</v>
      </c>
      <c r="J233" s="4">
        <f t="shared" si="19"/>
        <v>408.32087265405539</v>
      </c>
      <c r="K233" s="24">
        <v>-225</v>
      </c>
      <c r="L233" s="24">
        <f t="shared" si="20"/>
        <v>-1451.2854015649932</v>
      </c>
      <c r="M233" s="87">
        <v>1</v>
      </c>
      <c r="N233" s="72">
        <v>0</v>
      </c>
      <c r="O233" s="75">
        <v>225</v>
      </c>
      <c r="P233" s="75">
        <f t="shared" si="22"/>
        <v>0</v>
      </c>
      <c r="Q233" s="79">
        <f t="shared" si="21"/>
        <v>408.32087265405539</v>
      </c>
      <c r="R233" s="75"/>
    </row>
    <row r="234" spans="1:18" outlineLevel="1">
      <c r="A234" s="1" t="s">
        <v>375</v>
      </c>
      <c r="B234" s="1" t="s">
        <v>376</v>
      </c>
      <c r="D234" s="9">
        <f>+assessment!H234</f>
        <v>6.7153623320797347E-5</v>
      </c>
      <c r="F234" s="2">
        <f>+assessment!J234</f>
        <v>3741.6087722228572</v>
      </c>
      <c r="H234" s="24">
        <v>-2807.8375963029976</v>
      </c>
      <c r="J234" s="4">
        <f t="shared" si="19"/>
        <v>933.77117591985962</v>
      </c>
      <c r="K234" s="24">
        <v>-225</v>
      </c>
      <c r="L234" s="24">
        <f t="shared" si="20"/>
        <v>-3032.8375963029976</v>
      </c>
      <c r="M234" s="87">
        <v>1</v>
      </c>
      <c r="N234" s="72">
        <v>0</v>
      </c>
      <c r="O234" s="75">
        <v>225</v>
      </c>
      <c r="P234" s="75">
        <f t="shared" si="22"/>
        <v>0</v>
      </c>
      <c r="Q234" s="79">
        <f t="shared" si="21"/>
        <v>933.77117591985962</v>
      </c>
      <c r="R234" s="75"/>
    </row>
    <row r="235" spans="1:18" outlineLevel="1">
      <c r="A235" s="1" t="s">
        <v>377</v>
      </c>
      <c r="B235" s="1" t="s">
        <v>378</v>
      </c>
      <c r="D235" s="9">
        <f>+assessment!H235</f>
        <v>9.1777611043011503E-5</v>
      </c>
      <c r="F235" s="2">
        <f>+assessment!J235</f>
        <v>5113.5872882355725</v>
      </c>
      <c r="H235" s="24">
        <v>-3836.3811376167487</v>
      </c>
      <c r="J235" s="4">
        <f t="shared" si="19"/>
        <v>1277.2061506188238</v>
      </c>
      <c r="K235" s="24">
        <v>-675</v>
      </c>
      <c r="L235" s="24">
        <f t="shared" si="20"/>
        <v>-4511.3811376167487</v>
      </c>
      <c r="M235" s="87">
        <v>3</v>
      </c>
      <c r="N235" s="72">
        <v>0</v>
      </c>
      <c r="O235" s="75">
        <v>225</v>
      </c>
      <c r="P235" s="75">
        <f t="shared" si="22"/>
        <v>0</v>
      </c>
      <c r="Q235" s="79">
        <f t="shared" si="21"/>
        <v>1277.2061506188238</v>
      </c>
      <c r="R235" s="75"/>
    </row>
    <row r="236" spans="1:18" outlineLevel="1">
      <c r="A236" s="11" t="s">
        <v>555</v>
      </c>
      <c r="B236" s="11" t="s">
        <v>556</v>
      </c>
      <c r="D236" s="9">
        <f>+assessment!H236</f>
        <v>3.0862700583215752E-6</v>
      </c>
      <c r="F236" s="2">
        <f>+assessment!J236</f>
        <v>171.95818412509217</v>
      </c>
      <c r="H236" s="24">
        <v>-128.98207324927455</v>
      </c>
      <c r="J236" s="4">
        <f t="shared" si="19"/>
        <v>42.976110875817625</v>
      </c>
      <c r="K236" s="24">
        <v>-450</v>
      </c>
      <c r="L236" s="24">
        <f t="shared" si="20"/>
        <v>-578.98207324927455</v>
      </c>
      <c r="M236" s="87">
        <v>2</v>
      </c>
      <c r="N236" s="72">
        <v>0</v>
      </c>
      <c r="O236" s="75">
        <v>225</v>
      </c>
      <c r="P236" s="75">
        <f t="shared" si="22"/>
        <v>0</v>
      </c>
      <c r="Q236" s="79">
        <f t="shared" si="21"/>
        <v>42.976110875817625</v>
      </c>
      <c r="R236" s="75"/>
    </row>
    <row r="237" spans="1:18" outlineLevel="1">
      <c r="A237" s="1" t="s">
        <v>379</v>
      </c>
      <c r="B237" s="1" t="s">
        <v>380</v>
      </c>
      <c r="D237" s="9">
        <f>+assessment!H237</f>
        <v>1.1457616442883568E-5</v>
      </c>
      <c r="F237" s="2">
        <f>+assessment!J237</f>
        <v>638.38577982107597</v>
      </c>
      <c r="H237" s="24">
        <v>-478.83924307373263</v>
      </c>
      <c r="J237" s="4">
        <f t="shared" si="19"/>
        <v>159.54653674734334</v>
      </c>
      <c r="K237" s="24">
        <v>-225</v>
      </c>
      <c r="L237" s="24">
        <f t="shared" si="20"/>
        <v>-703.83924307373263</v>
      </c>
      <c r="M237" s="87">
        <v>1</v>
      </c>
      <c r="N237" s="72">
        <v>0</v>
      </c>
      <c r="O237" s="75">
        <v>225</v>
      </c>
      <c r="P237" s="75">
        <f t="shared" si="22"/>
        <v>0</v>
      </c>
      <c r="Q237" s="79">
        <f t="shared" si="21"/>
        <v>159.54653674734334</v>
      </c>
      <c r="R237" s="75"/>
    </row>
    <row r="238" spans="1:18" outlineLevel="1">
      <c r="A238" s="1" t="s">
        <v>381</v>
      </c>
      <c r="B238" s="1" t="s">
        <v>382</v>
      </c>
      <c r="D238" s="9">
        <f>+assessment!H238</f>
        <v>2.8222409647641778E-5</v>
      </c>
      <c r="F238" s="2">
        <f>+assessment!J238</f>
        <v>1572.4723445887428</v>
      </c>
      <c r="H238" s="24">
        <v>-1179.477221002388</v>
      </c>
      <c r="J238" s="4">
        <f t="shared" ref="J238:J264" si="23">SUM(F238:H238)</f>
        <v>392.99512358635479</v>
      </c>
      <c r="K238" s="24">
        <v>-225</v>
      </c>
      <c r="L238" s="24">
        <f t="shared" ref="L238:L264" si="24">H238+K238</f>
        <v>-1404.477221002388</v>
      </c>
      <c r="M238" s="87">
        <v>1</v>
      </c>
      <c r="N238" s="72">
        <v>0</v>
      </c>
      <c r="O238" s="75">
        <v>225</v>
      </c>
      <c r="P238" s="75">
        <f t="shared" si="22"/>
        <v>0</v>
      </c>
      <c r="Q238" s="79">
        <f t="shared" ref="Q238:Q264" si="25">P238+J238</f>
        <v>392.99512358635479</v>
      </c>
      <c r="R238" s="75"/>
    </row>
    <row r="239" spans="1:18" outlineLevel="1">
      <c r="A239" s="1" t="s">
        <v>383</v>
      </c>
      <c r="B239" s="1" t="s">
        <v>384</v>
      </c>
      <c r="D239" s="9">
        <f>+assessment!H239</f>
        <v>1.3429152623480995E-5</v>
      </c>
      <c r="F239" s="2">
        <f>+assessment!J239</f>
        <v>748.23416481199467</v>
      </c>
      <c r="H239" s="24">
        <v>-561.53428517957946</v>
      </c>
      <c r="J239" s="4">
        <f t="shared" si="23"/>
        <v>186.69987963241522</v>
      </c>
      <c r="K239" s="24">
        <v>-225</v>
      </c>
      <c r="L239" s="24">
        <f t="shared" si="24"/>
        <v>-786.53428517957946</v>
      </c>
      <c r="M239" s="87">
        <v>1</v>
      </c>
      <c r="N239" s="72">
        <v>0</v>
      </c>
      <c r="O239" s="75">
        <v>225</v>
      </c>
      <c r="P239" s="75">
        <f t="shared" si="22"/>
        <v>0</v>
      </c>
      <c r="Q239" s="79">
        <f t="shared" si="25"/>
        <v>186.69987963241522</v>
      </c>
      <c r="R239" s="75"/>
    </row>
    <row r="240" spans="1:18" outlineLevel="1">
      <c r="A240" s="1" t="s">
        <v>385</v>
      </c>
      <c r="B240" s="1" t="s">
        <v>386</v>
      </c>
      <c r="D240" s="9">
        <f>+assessment!H240</f>
        <v>1.6660574696257532E-4</v>
      </c>
      <c r="F240" s="2">
        <f>+assessment!J240</f>
        <v>9282.7980607988411</v>
      </c>
      <c r="H240" s="24">
        <v>-6965.6398240773342</v>
      </c>
      <c r="J240" s="4">
        <f t="shared" si="23"/>
        <v>2317.1582367215069</v>
      </c>
      <c r="K240" s="24">
        <v>-225</v>
      </c>
      <c r="L240" s="24">
        <f t="shared" si="24"/>
        <v>-7190.6398240773342</v>
      </c>
      <c r="M240" s="87">
        <v>1</v>
      </c>
      <c r="N240" s="72">
        <v>0</v>
      </c>
      <c r="O240" s="75">
        <v>225</v>
      </c>
      <c r="P240" s="75">
        <f t="shared" si="22"/>
        <v>0</v>
      </c>
      <c r="Q240" s="79">
        <f t="shared" si="25"/>
        <v>2317.1582367215069</v>
      </c>
      <c r="R240" s="75"/>
    </row>
    <row r="241" spans="1:20" outlineLevel="1">
      <c r="A241" s="1" t="s">
        <v>387</v>
      </c>
      <c r="B241" s="1" t="s">
        <v>388</v>
      </c>
      <c r="D241" s="9">
        <f>+assessment!H241</f>
        <v>1.1567936958541115E-5</v>
      </c>
      <c r="F241" s="2">
        <f>+assessment!J241</f>
        <v>644.5325249813269</v>
      </c>
      <c r="H241" s="24">
        <v>-483.44991771724642</v>
      </c>
      <c r="J241" s="4">
        <f t="shared" si="23"/>
        <v>161.08260726408048</v>
      </c>
      <c r="K241" s="24">
        <v>-225</v>
      </c>
      <c r="L241" s="24">
        <f t="shared" si="24"/>
        <v>-708.44991771724642</v>
      </c>
      <c r="M241" s="87">
        <v>1</v>
      </c>
      <c r="N241" s="72">
        <v>0</v>
      </c>
      <c r="O241" s="75">
        <v>225</v>
      </c>
      <c r="P241" s="75">
        <f t="shared" si="22"/>
        <v>0</v>
      </c>
      <c r="Q241" s="79">
        <f t="shared" si="25"/>
        <v>161.08260726408048</v>
      </c>
      <c r="R241" s="75"/>
    </row>
    <row r="242" spans="1:20" outlineLevel="1">
      <c r="A242" s="1" t="s">
        <v>389</v>
      </c>
      <c r="B242" s="1" t="s">
        <v>390</v>
      </c>
      <c r="D242" s="9">
        <f>+assessment!H242</f>
        <v>7.8525875168899005E-5</v>
      </c>
      <c r="F242" s="2">
        <f>+assessment!J242</f>
        <v>4375.2382797703222</v>
      </c>
      <c r="H242" s="24">
        <v>-3281.9748235711336</v>
      </c>
      <c r="J242" s="4">
        <f t="shared" si="23"/>
        <v>1093.2634561991886</v>
      </c>
      <c r="K242" s="24">
        <v>-225</v>
      </c>
      <c r="L242" s="24">
        <f t="shared" si="24"/>
        <v>-3506.9748235711336</v>
      </c>
      <c r="M242" s="87">
        <v>1</v>
      </c>
      <c r="N242" s="72">
        <v>0</v>
      </c>
      <c r="O242" s="75">
        <v>225</v>
      </c>
      <c r="P242" s="75">
        <f t="shared" si="22"/>
        <v>0</v>
      </c>
      <c r="Q242" s="79">
        <f t="shared" si="25"/>
        <v>1093.2634561991886</v>
      </c>
      <c r="R242" s="75"/>
    </row>
    <row r="243" spans="1:20" outlineLevel="1">
      <c r="A243" s="1" t="s">
        <v>391</v>
      </c>
      <c r="B243" s="1" t="s">
        <v>392</v>
      </c>
      <c r="D243" s="9">
        <f>+assessment!H243</f>
        <v>5.3749899009591587E-5</v>
      </c>
      <c r="F243" s="2">
        <f>+assessment!J243</f>
        <v>2994.7914006018618</v>
      </c>
      <c r="H243" s="24">
        <v>-2247.2544246815305</v>
      </c>
      <c r="J243" s="4">
        <f t="shared" si="23"/>
        <v>747.53697592033132</v>
      </c>
      <c r="K243" s="24">
        <v>-225</v>
      </c>
      <c r="L243" s="24">
        <f t="shared" si="24"/>
        <v>-2472.2544246815305</v>
      </c>
      <c r="M243" s="87">
        <v>1</v>
      </c>
      <c r="N243" s="72">
        <v>0</v>
      </c>
      <c r="O243" s="75">
        <v>225</v>
      </c>
      <c r="P243" s="75">
        <f t="shared" si="22"/>
        <v>0</v>
      </c>
      <c r="Q243" s="79">
        <f t="shared" si="25"/>
        <v>747.53697592033132</v>
      </c>
      <c r="R243" s="75"/>
    </row>
    <row r="244" spans="1:20" outlineLevel="1">
      <c r="A244" s="1" t="s">
        <v>393</v>
      </c>
      <c r="B244" s="1" t="s">
        <v>394</v>
      </c>
      <c r="D244" s="9">
        <f>+assessment!H244</f>
        <v>6.2611572676839113E-4</v>
      </c>
      <c r="F244" s="2">
        <f>+assessment!J244</f>
        <v>34885.386370176369</v>
      </c>
      <c r="H244" s="24">
        <v>-26172.859389022</v>
      </c>
      <c r="J244" s="4">
        <f t="shared" si="23"/>
        <v>8712.5269811543694</v>
      </c>
      <c r="K244" s="24">
        <v>-675</v>
      </c>
      <c r="L244" s="24">
        <f t="shared" si="24"/>
        <v>-26847.859389022</v>
      </c>
      <c r="M244" s="87">
        <v>3</v>
      </c>
      <c r="N244" s="72">
        <v>0</v>
      </c>
      <c r="O244" s="75">
        <v>225</v>
      </c>
      <c r="P244" s="75">
        <f t="shared" si="22"/>
        <v>0</v>
      </c>
      <c r="Q244" s="79">
        <f t="shared" si="25"/>
        <v>8712.5269811543694</v>
      </c>
      <c r="R244" s="75"/>
      <c r="T244" s="11"/>
    </row>
    <row r="245" spans="1:20" outlineLevel="1">
      <c r="A245" s="1" t="s">
        <v>395</v>
      </c>
      <c r="B245" s="1" t="s">
        <v>396</v>
      </c>
      <c r="D245" s="9">
        <f>+assessment!H245</f>
        <v>2.1517728801418527E-4</v>
      </c>
      <c r="F245" s="2">
        <f>+assessment!J245</f>
        <v>11989.066093588715</v>
      </c>
      <c r="H245" s="24">
        <v>-8995.9322323684974</v>
      </c>
      <c r="J245" s="4">
        <f t="shared" si="23"/>
        <v>2993.133861220218</v>
      </c>
      <c r="K245" s="24">
        <v>-225</v>
      </c>
      <c r="L245" s="24">
        <f t="shared" si="24"/>
        <v>-9220.9322323684974</v>
      </c>
      <c r="M245" s="87">
        <v>1</v>
      </c>
      <c r="N245" s="72">
        <v>0</v>
      </c>
      <c r="O245" s="75">
        <v>225</v>
      </c>
      <c r="P245" s="75">
        <f t="shared" si="22"/>
        <v>0</v>
      </c>
      <c r="Q245" s="79">
        <f t="shared" si="25"/>
        <v>2993.133861220218</v>
      </c>
      <c r="R245" s="75"/>
      <c r="T245" s="11"/>
    </row>
    <row r="246" spans="1:20" outlineLevel="1">
      <c r="A246" s="1" t="s">
        <v>397</v>
      </c>
      <c r="B246" s="1" t="s">
        <v>398</v>
      </c>
      <c r="D246" s="9">
        <f>+assessment!H246</f>
        <v>8.5158847392208297E-5</v>
      </c>
      <c r="F246" s="2">
        <f>+assessment!J246</f>
        <v>4744.8086146141677</v>
      </c>
      <c r="H246" s="24">
        <v>-3560.8800155515519</v>
      </c>
      <c r="J246" s="4">
        <f t="shared" si="23"/>
        <v>1183.9285990626158</v>
      </c>
      <c r="K246" s="24">
        <v>-225</v>
      </c>
      <c r="L246" s="24">
        <f t="shared" si="24"/>
        <v>-3785.8800155515519</v>
      </c>
      <c r="M246" s="87">
        <v>1</v>
      </c>
      <c r="N246" s="72">
        <v>0</v>
      </c>
      <c r="O246" s="75">
        <v>225</v>
      </c>
      <c r="P246" s="75">
        <f t="shared" si="22"/>
        <v>0</v>
      </c>
      <c r="Q246" s="79">
        <f t="shared" si="25"/>
        <v>1183.9285990626158</v>
      </c>
      <c r="R246" s="75"/>
      <c r="T246" s="11"/>
    </row>
    <row r="247" spans="1:20" outlineLevel="1">
      <c r="A247" s="1" t="s">
        <v>399</v>
      </c>
      <c r="B247" s="1" t="s">
        <v>400</v>
      </c>
      <c r="D247" s="9">
        <f>+assessment!H247</f>
        <v>3.481891528904227E-4</v>
      </c>
      <c r="F247" s="2">
        <f>+assessment!J247</f>
        <v>19400.108652725226</v>
      </c>
      <c r="H247" s="24">
        <v>-14558.52778767507</v>
      </c>
      <c r="J247" s="4">
        <f t="shared" si="23"/>
        <v>4841.5808650501567</v>
      </c>
      <c r="K247" s="24">
        <v>-450</v>
      </c>
      <c r="L247" s="24">
        <f t="shared" si="24"/>
        <v>-15008.52778767507</v>
      </c>
      <c r="M247" s="87">
        <v>2</v>
      </c>
      <c r="N247" s="72">
        <v>0</v>
      </c>
      <c r="O247" s="75">
        <v>225</v>
      </c>
      <c r="P247" s="75">
        <f t="shared" si="22"/>
        <v>0</v>
      </c>
      <c r="Q247" s="79">
        <f t="shared" si="25"/>
        <v>4841.5808650501567</v>
      </c>
      <c r="R247" s="75"/>
    </row>
    <row r="248" spans="1:20" outlineLevel="1">
      <c r="A248" s="1" t="s">
        <v>401</v>
      </c>
      <c r="B248" s="1" t="s">
        <v>402</v>
      </c>
      <c r="D248" s="9">
        <f>+assessment!H248</f>
        <v>2.6224613478475128E-4</v>
      </c>
      <c r="F248" s="2">
        <f>+assessment!J248</f>
        <v>14611.608277706744</v>
      </c>
      <c r="H248" s="24">
        <v>-10960.819651039466</v>
      </c>
      <c r="J248" s="4">
        <f t="shared" si="23"/>
        <v>3650.7886266672776</v>
      </c>
      <c r="K248" s="24">
        <v>-225</v>
      </c>
      <c r="L248" s="24">
        <f t="shared" si="24"/>
        <v>-11185.819651039466</v>
      </c>
      <c r="M248" s="87">
        <v>1</v>
      </c>
      <c r="N248" s="72">
        <v>0</v>
      </c>
      <c r="O248" s="75">
        <v>225</v>
      </c>
      <c r="P248" s="75">
        <f t="shared" si="22"/>
        <v>0</v>
      </c>
      <c r="Q248" s="79">
        <f t="shared" si="25"/>
        <v>3650.7886266672776</v>
      </c>
      <c r="R248" s="75"/>
      <c r="T248" s="11"/>
    </row>
    <row r="249" spans="1:20" outlineLevel="1">
      <c r="A249" s="1" t="s">
        <v>403</v>
      </c>
      <c r="B249" s="1" t="s">
        <v>404</v>
      </c>
      <c r="D249" s="9">
        <f>+assessment!H249</f>
        <v>4.3236525790994101E-6</v>
      </c>
      <c r="F249" s="2">
        <f>+assessment!J249</f>
        <v>240.90161659217901</v>
      </c>
      <c r="H249" s="24">
        <v>-180.69516630940356</v>
      </c>
      <c r="J249" s="4">
        <f t="shared" si="23"/>
        <v>60.20645028277545</v>
      </c>
      <c r="K249" s="24">
        <v>-225</v>
      </c>
      <c r="L249" s="24">
        <f t="shared" si="24"/>
        <v>-405.69516630940359</v>
      </c>
      <c r="M249" s="87">
        <v>1</v>
      </c>
      <c r="N249" s="72">
        <v>0</v>
      </c>
      <c r="O249" s="75">
        <v>225</v>
      </c>
      <c r="P249" s="75">
        <f t="shared" si="22"/>
        <v>0</v>
      </c>
      <c r="Q249" s="79">
        <f t="shared" si="25"/>
        <v>60.20645028277545</v>
      </c>
      <c r="R249" s="75"/>
      <c r="T249" s="11"/>
    </row>
    <row r="250" spans="1:20" outlineLevel="1">
      <c r="A250" s="1" t="s">
        <v>405</v>
      </c>
      <c r="B250" s="1" t="s">
        <v>406</v>
      </c>
      <c r="D250" s="9">
        <f>+assessment!H250</f>
        <v>1.3699417930764844E-5</v>
      </c>
      <c r="F250" s="2">
        <f>+assessment!J250</f>
        <v>763.29257855878609</v>
      </c>
      <c r="H250" s="24">
        <v>-572.52909604119554</v>
      </c>
      <c r="J250" s="4">
        <f t="shared" si="23"/>
        <v>190.76348251759055</v>
      </c>
      <c r="K250" s="24">
        <v>-225</v>
      </c>
      <c r="L250" s="24">
        <f t="shared" si="24"/>
        <v>-797.52909604119554</v>
      </c>
      <c r="M250" s="87">
        <v>1</v>
      </c>
      <c r="N250" s="72">
        <v>0</v>
      </c>
      <c r="O250" s="75">
        <v>225</v>
      </c>
      <c r="P250" s="75">
        <f t="shared" si="22"/>
        <v>0</v>
      </c>
      <c r="Q250" s="79">
        <f t="shared" si="25"/>
        <v>190.76348251759055</v>
      </c>
      <c r="R250" s="75"/>
      <c r="T250" s="11"/>
    </row>
    <row r="251" spans="1:20" outlineLevel="1">
      <c r="A251" s="1" t="s">
        <v>407</v>
      </c>
      <c r="B251" s="1" t="s">
        <v>408</v>
      </c>
      <c r="D251" s="9">
        <f>+assessment!H251</f>
        <v>1.9206144320418737E-4</v>
      </c>
      <c r="F251" s="2">
        <f>+assessment!J251</f>
        <v>10701.117008469961</v>
      </c>
      <c r="H251" s="24">
        <v>-8031.4385411807834</v>
      </c>
      <c r="J251" s="4">
        <f t="shared" si="23"/>
        <v>2669.6784672891772</v>
      </c>
      <c r="K251" s="24">
        <v>-225</v>
      </c>
      <c r="L251" s="24">
        <f t="shared" si="24"/>
        <v>-8256.4385411807834</v>
      </c>
      <c r="M251" s="87">
        <v>1</v>
      </c>
      <c r="N251" s="72">
        <v>0</v>
      </c>
      <c r="O251" s="75">
        <v>225</v>
      </c>
      <c r="P251" s="75">
        <f t="shared" si="22"/>
        <v>0</v>
      </c>
      <c r="Q251" s="79">
        <f t="shared" si="25"/>
        <v>2669.6784672891772</v>
      </c>
      <c r="R251" s="75"/>
      <c r="T251" s="11"/>
    </row>
    <row r="252" spans="1:20" outlineLevel="1">
      <c r="A252" s="1" t="s">
        <v>409</v>
      </c>
      <c r="B252" s="1" t="s">
        <v>410</v>
      </c>
      <c r="D252" s="9">
        <f>+assessment!H252</f>
        <v>1.5581548092233869E-5</v>
      </c>
      <c r="F252" s="2">
        <f>+assessment!J252</f>
        <v>868.15951461340069</v>
      </c>
      <c r="H252" s="24">
        <v>-651.18759565607547</v>
      </c>
      <c r="J252" s="4">
        <f t="shared" si="23"/>
        <v>216.97191895732522</v>
      </c>
      <c r="K252" s="24">
        <v>-225</v>
      </c>
      <c r="L252" s="24">
        <f t="shared" si="24"/>
        <v>-876.18759565607547</v>
      </c>
      <c r="M252" s="87">
        <v>1</v>
      </c>
      <c r="N252" s="72">
        <v>0</v>
      </c>
      <c r="O252" s="75">
        <v>225</v>
      </c>
      <c r="P252" s="75">
        <f t="shared" si="22"/>
        <v>0</v>
      </c>
      <c r="Q252" s="79">
        <f t="shared" si="25"/>
        <v>216.97191895732522</v>
      </c>
      <c r="R252" s="75"/>
      <c r="T252" s="11"/>
    </row>
    <row r="253" spans="1:20" outlineLevel="1">
      <c r="A253" s="1" t="s">
        <v>411</v>
      </c>
      <c r="B253" s="1" t="s">
        <v>412</v>
      </c>
      <c r="D253" s="9">
        <f>+assessment!H253</f>
        <v>1.5114826168203553E-5</v>
      </c>
      <c r="F253" s="2">
        <f>+assessment!J253</f>
        <v>842.15509729702728</v>
      </c>
      <c r="H253" s="24">
        <v>-631.68234482224068</v>
      </c>
      <c r="J253" s="4">
        <f t="shared" si="23"/>
        <v>210.4727524747866</v>
      </c>
      <c r="K253" s="24">
        <v>-225</v>
      </c>
      <c r="L253" s="24">
        <f t="shared" si="24"/>
        <v>-856.68234482224068</v>
      </c>
      <c r="M253" s="87">
        <v>1</v>
      </c>
      <c r="N253" s="72">
        <v>0</v>
      </c>
      <c r="O253" s="75">
        <v>225</v>
      </c>
      <c r="P253" s="75">
        <f t="shared" si="22"/>
        <v>0</v>
      </c>
      <c r="Q253" s="79">
        <f t="shared" si="25"/>
        <v>210.4727524747866</v>
      </c>
      <c r="R253" s="75"/>
      <c r="T253" s="11"/>
    </row>
    <row r="254" spans="1:20" outlineLevel="1">
      <c r="A254" s="1" t="s">
        <v>413</v>
      </c>
      <c r="B254" s="1" t="s">
        <v>414</v>
      </c>
      <c r="D254" s="9">
        <f>+assessment!H254</f>
        <v>6.9969084767798677E-5</v>
      </c>
      <c r="F254" s="2">
        <f>+assessment!J254</f>
        <v>3898.478271246493</v>
      </c>
      <c r="H254" s="24">
        <v>-2924.4698929949463</v>
      </c>
      <c r="J254" s="4">
        <f t="shared" si="23"/>
        <v>974.00837825154667</v>
      </c>
      <c r="K254" s="24">
        <v>-225</v>
      </c>
      <c r="L254" s="24">
        <f t="shared" si="24"/>
        <v>-3149.4698929949463</v>
      </c>
      <c r="M254" s="87">
        <v>1</v>
      </c>
      <c r="N254" s="72">
        <v>0</v>
      </c>
      <c r="O254" s="75">
        <v>225</v>
      </c>
      <c r="P254" s="75">
        <f t="shared" si="22"/>
        <v>0</v>
      </c>
      <c r="Q254" s="79">
        <f t="shared" si="25"/>
        <v>974.00837825154667</v>
      </c>
      <c r="R254" s="75"/>
      <c r="T254" s="69"/>
    </row>
    <row r="255" spans="1:20" outlineLevel="1">
      <c r="A255" s="1" t="s">
        <v>415</v>
      </c>
      <c r="B255" s="1" t="s">
        <v>416</v>
      </c>
      <c r="D255" s="9">
        <f>+assessment!H255</f>
        <v>2.8376473715824746E-5</v>
      </c>
      <c r="F255" s="2">
        <f>+assessment!J255</f>
        <v>1581.0563560015596</v>
      </c>
      <c r="H255" s="24">
        <v>-1185.9159243638521</v>
      </c>
      <c r="J255" s="4">
        <f t="shared" si="23"/>
        <v>395.14043163770748</v>
      </c>
      <c r="K255" s="24">
        <v>-225</v>
      </c>
      <c r="L255" s="24">
        <f t="shared" si="24"/>
        <v>-1410.9159243638521</v>
      </c>
      <c r="M255" s="87">
        <v>1</v>
      </c>
      <c r="N255" s="72">
        <v>0</v>
      </c>
      <c r="O255" s="75">
        <v>225</v>
      </c>
      <c r="P255" s="75">
        <f t="shared" si="22"/>
        <v>0</v>
      </c>
      <c r="Q255" s="79">
        <f t="shared" si="25"/>
        <v>395.14043163770748</v>
      </c>
      <c r="R255" s="75"/>
    </row>
    <row r="256" spans="1:20" outlineLevel="1">
      <c r="A256" s="1" t="s">
        <v>417</v>
      </c>
      <c r="B256" s="1" t="s">
        <v>418</v>
      </c>
      <c r="D256" s="9">
        <f>+assessment!H256</f>
        <v>1.3739240769615547E-4</v>
      </c>
      <c r="F256" s="2">
        <f>+assessment!J256</f>
        <v>7655.1139380374798</v>
      </c>
      <c r="H256" s="24">
        <v>-5744.3970382810094</v>
      </c>
      <c r="J256" s="4">
        <f t="shared" si="23"/>
        <v>1910.7168997564704</v>
      </c>
      <c r="K256" s="24">
        <v>-225</v>
      </c>
      <c r="L256" s="24">
        <f t="shared" si="24"/>
        <v>-5969.3970382810094</v>
      </c>
      <c r="M256" s="87">
        <v>1</v>
      </c>
      <c r="N256" s="72">
        <v>0</v>
      </c>
      <c r="O256" s="75">
        <v>225</v>
      </c>
      <c r="P256" s="75">
        <f t="shared" si="22"/>
        <v>0</v>
      </c>
      <c r="Q256" s="79">
        <f t="shared" si="25"/>
        <v>1910.7168997564704</v>
      </c>
      <c r="R256" s="75"/>
    </row>
    <row r="257" spans="1:18" outlineLevel="1">
      <c r="A257" s="1" t="s">
        <v>419</v>
      </c>
      <c r="B257" s="1" t="s">
        <v>420</v>
      </c>
      <c r="D257" s="9">
        <f>+assessment!H257</f>
        <v>2.0830887659178375E-6</v>
      </c>
      <c r="F257" s="2">
        <f>+assessment!J257</f>
        <v>116.0637775663141</v>
      </c>
      <c r="H257" s="24">
        <v>-87.056947985176777</v>
      </c>
      <c r="J257" s="4">
        <f t="shared" si="23"/>
        <v>29.006829581137325</v>
      </c>
      <c r="K257" s="24">
        <v>-225</v>
      </c>
      <c r="L257" s="24">
        <f t="shared" si="24"/>
        <v>-312.05694798517675</v>
      </c>
      <c r="M257" s="87">
        <v>1</v>
      </c>
      <c r="N257" s="72">
        <v>0</v>
      </c>
      <c r="O257" s="75">
        <v>225</v>
      </c>
      <c r="P257" s="75">
        <f t="shared" si="22"/>
        <v>0</v>
      </c>
      <c r="Q257" s="79">
        <f t="shared" si="25"/>
        <v>29.006829581137325</v>
      </c>
      <c r="R257" s="75"/>
    </row>
    <row r="258" spans="1:18" outlineLevel="1">
      <c r="A258" s="1" t="s">
        <v>421</v>
      </c>
      <c r="B258" s="1" t="s">
        <v>422</v>
      </c>
      <c r="D258" s="9">
        <f>+assessment!H258</f>
        <v>5.3712530929930449E-5</v>
      </c>
      <c r="F258" s="2">
        <f>+assessment!J258</f>
        <v>2992.7093575526978</v>
      </c>
      <c r="H258" s="24">
        <v>-2245.6175688735038</v>
      </c>
      <c r="J258" s="4">
        <f t="shared" si="23"/>
        <v>747.091788679194</v>
      </c>
      <c r="K258" s="24">
        <v>-225</v>
      </c>
      <c r="L258" s="24">
        <f t="shared" si="24"/>
        <v>-2470.6175688735038</v>
      </c>
      <c r="M258" s="87">
        <v>1</v>
      </c>
      <c r="N258" s="72">
        <v>0</v>
      </c>
      <c r="O258" s="75">
        <v>225</v>
      </c>
      <c r="P258" s="75">
        <f t="shared" si="22"/>
        <v>0</v>
      </c>
      <c r="Q258" s="79">
        <f t="shared" si="25"/>
        <v>747.091788679194</v>
      </c>
      <c r="R258" s="75"/>
    </row>
    <row r="259" spans="1:18" outlineLevel="1">
      <c r="A259" s="1" t="s">
        <v>423</v>
      </c>
      <c r="B259" s="1" t="s">
        <v>424</v>
      </c>
      <c r="D259" s="9">
        <f>+assessment!H259</f>
        <v>6.0911383251560218E-6</v>
      </c>
      <c r="F259" s="2">
        <f>+assessment!J259</f>
        <v>339.38089209802013</v>
      </c>
      <c r="H259" s="24">
        <v>-254.56212084846078</v>
      </c>
      <c r="J259" s="4">
        <f t="shared" si="23"/>
        <v>84.818771249559347</v>
      </c>
      <c r="K259" s="24">
        <v>-225</v>
      </c>
      <c r="L259" s="24">
        <f t="shared" si="24"/>
        <v>-479.56212084846078</v>
      </c>
      <c r="M259" s="87">
        <v>1</v>
      </c>
      <c r="N259" s="72">
        <v>0</v>
      </c>
      <c r="O259" s="75">
        <v>225</v>
      </c>
      <c r="P259" s="75">
        <f t="shared" si="22"/>
        <v>0</v>
      </c>
      <c r="Q259" s="79">
        <f t="shared" si="25"/>
        <v>84.818771249559347</v>
      </c>
      <c r="R259" s="75"/>
    </row>
    <row r="260" spans="1:18" outlineLevel="1">
      <c r="A260" s="1" t="s">
        <v>425</v>
      </c>
      <c r="B260" s="1" t="s">
        <v>426</v>
      </c>
      <c r="D260" s="9">
        <f>+assessment!H260</f>
        <v>1.1763411499699476E-4</v>
      </c>
      <c r="F260" s="2">
        <f>+assessment!J260</f>
        <v>6554.2381009412666</v>
      </c>
      <c r="H260" s="24">
        <v>-4916.7994646095212</v>
      </c>
      <c r="J260" s="4">
        <f t="shared" si="23"/>
        <v>1637.4386363317453</v>
      </c>
      <c r="K260" s="24">
        <v>-225</v>
      </c>
      <c r="L260" s="24">
        <f t="shared" si="24"/>
        <v>-5141.7994646095212</v>
      </c>
      <c r="M260" s="87">
        <v>1</v>
      </c>
      <c r="N260" s="72">
        <v>0</v>
      </c>
      <c r="O260" s="75">
        <v>225</v>
      </c>
      <c r="P260" s="75">
        <f t="shared" si="22"/>
        <v>0</v>
      </c>
      <c r="Q260" s="79">
        <f t="shared" si="25"/>
        <v>1637.4386363317453</v>
      </c>
      <c r="R260" s="75"/>
    </row>
    <row r="261" spans="1:18" outlineLevel="1">
      <c r="A261" s="1" t="s">
        <v>427</v>
      </c>
      <c r="B261" s="1" t="s">
        <v>428</v>
      </c>
      <c r="D261" s="9">
        <f>+assessment!H261</f>
        <v>3.8988319287059635E-6</v>
      </c>
      <c r="F261" s="2">
        <f>+assessment!J261</f>
        <v>217.2318189918272</v>
      </c>
      <c r="H261" s="24">
        <v>-162.94102682250298</v>
      </c>
      <c r="J261" s="4">
        <f t="shared" si="23"/>
        <v>54.29079216932422</v>
      </c>
      <c r="K261" s="24">
        <v>-225</v>
      </c>
      <c r="L261" s="24">
        <f t="shared" si="24"/>
        <v>-387.94102682250298</v>
      </c>
      <c r="M261" s="87">
        <v>1</v>
      </c>
      <c r="N261" s="72">
        <v>0</v>
      </c>
      <c r="O261" s="75">
        <v>225</v>
      </c>
      <c r="P261" s="75">
        <f t="shared" si="22"/>
        <v>0</v>
      </c>
      <c r="Q261" s="79">
        <f t="shared" si="25"/>
        <v>54.29079216932422</v>
      </c>
      <c r="R261" s="75"/>
    </row>
    <row r="262" spans="1:18" outlineLevel="1">
      <c r="A262" s="1" t="s">
        <v>557</v>
      </c>
      <c r="B262" s="1" t="s">
        <v>558</v>
      </c>
      <c r="D262" s="9">
        <f>+assessment!H262</f>
        <v>2.4574033082885666E-5</v>
      </c>
      <c r="F262" s="2">
        <f>+assessment!J262</f>
        <v>1369.1951856802355</v>
      </c>
      <c r="H262" s="24">
        <v>-1027.0029892870425</v>
      </c>
      <c r="J262" s="4">
        <f t="shared" si="23"/>
        <v>342.19219639319294</v>
      </c>
      <c r="K262" s="24">
        <v>-450</v>
      </c>
      <c r="L262" s="24">
        <f t="shared" si="24"/>
        <v>-1477.0029892870425</v>
      </c>
      <c r="M262" s="87">
        <v>2</v>
      </c>
      <c r="N262" s="72">
        <v>0</v>
      </c>
      <c r="O262" s="75">
        <v>225</v>
      </c>
      <c r="P262" s="75">
        <f t="shared" si="22"/>
        <v>0</v>
      </c>
      <c r="Q262" s="79">
        <f t="shared" si="25"/>
        <v>342.19219639319294</v>
      </c>
      <c r="R262" s="75"/>
    </row>
    <row r="263" spans="1:18" outlineLevel="1">
      <c r="A263" s="1" t="s">
        <v>429</v>
      </c>
      <c r="B263" s="1" t="s">
        <v>430</v>
      </c>
      <c r="D263" s="9">
        <f>+assessment!H263</f>
        <v>9.8287946341337605E-6</v>
      </c>
      <c r="F263" s="2">
        <f>+assessment!J263</f>
        <v>547.63246426440435</v>
      </c>
      <c r="H263" s="24">
        <v>-410.76723776366504</v>
      </c>
      <c r="J263" s="4">
        <f t="shared" si="23"/>
        <v>136.86522650073931</v>
      </c>
      <c r="K263" s="24">
        <v>-225</v>
      </c>
      <c r="L263" s="24">
        <f t="shared" si="24"/>
        <v>-635.76723776366498</v>
      </c>
      <c r="M263" s="87">
        <v>1</v>
      </c>
      <c r="N263" s="72">
        <v>0</v>
      </c>
      <c r="O263" s="75">
        <v>225</v>
      </c>
      <c r="P263" s="75">
        <f t="shared" si="22"/>
        <v>0</v>
      </c>
      <c r="Q263" s="79">
        <f t="shared" si="25"/>
        <v>136.86522650073931</v>
      </c>
      <c r="R263" s="75"/>
    </row>
    <row r="264" spans="1:18" outlineLevel="1">
      <c r="A264" s="1" t="s">
        <v>431</v>
      </c>
      <c r="B264" s="1" t="s">
        <v>432</v>
      </c>
      <c r="D264" s="9">
        <f>+assessment!H264</f>
        <v>9.1050818533420552E-6</v>
      </c>
      <c r="F264" s="2">
        <f>+assessment!J264</f>
        <v>507.3092478052647</v>
      </c>
      <c r="H264" s="24">
        <v>-380.5216232336561</v>
      </c>
      <c r="J264" s="4">
        <f t="shared" si="23"/>
        <v>126.7876245716086</v>
      </c>
      <c r="K264" s="24">
        <v>-225</v>
      </c>
      <c r="L264" s="24">
        <f t="shared" si="24"/>
        <v>-605.5216232336561</v>
      </c>
      <c r="M264" s="87">
        <v>1</v>
      </c>
      <c r="N264" s="72">
        <v>0</v>
      </c>
      <c r="O264" s="75">
        <v>225</v>
      </c>
      <c r="P264" s="75">
        <f t="shared" si="22"/>
        <v>0</v>
      </c>
      <c r="Q264" s="79">
        <f t="shared" si="25"/>
        <v>126.7876245716086</v>
      </c>
      <c r="R264" s="75"/>
    </row>
    <row r="265" spans="1:18">
      <c r="B265" s="1" t="s">
        <v>476</v>
      </c>
      <c r="D265" s="9">
        <f>SUBTOTAL(9,D142:D264)</f>
        <v>1.2697999893470353E-2</v>
      </c>
      <c r="F265" s="2">
        <f>SUBTOTAL(9,F142:F264)</f>
        <v>707496.41555647145</v>
      </c>
      <c r="H265" s="2">
        <f>SUBTOTAL(9,H142:H264)</f>
        <v>-515723.03449096816</v>
      </c>
      <c r="J265" s="4">
        <f>SUBTOTAL(9,J142:J264)</f>
        <v>191773.38106550308</v>
      </c>
      <c r="K265" s="4">
        <f>SUBTOTAL(9,K142:K264)</f>
        <v>-33075</v>
      </c>
      <c r="L265" s="4">
        <f>SUBTOTAL(9,L142:L264)</f>
        <v>-548798.03449096798</v>
      </c>
      <c r="M265" s="73">
        <f>SUBTOTAL(9,M142:M264)</f>
        <v>147</v>
      </c>
      <c r="N265" s="72">
        <f>SUBTOTAL(9,N142:N264)</f>
        <v>0</v>
      </c>
      <c r="O265" s="75">
        <v>225</v>
      </c>
      <c r="P265" s="78">
        <f>SUBTOTAL(9,P142:P264)</f>
        <v>0</v>
      </c>
      <c r="Q265" s="80">
        <f>SUBTOTAL(9,Q142:Q264)</f>
        <v>191773.38106550308</v>
      </c>
      <c r="R265" s="76"/>
    </row>
    <row r="266" spans="1:18">
      <c r="D266" s="25"/>
      <c r="F266" s="26"/>
      <c r="H266" s="26"/>
      <c r="J266" s="26"/>
      <c r="K266" s="25"/>
      <c r="L266" s="25"/>
      <c r="M266" s="74"/>
      <c r="N266" s="74"/>
      <c r="P266" s="74"/>
      <c r="Q266" s="81"/>
      <c r="R266" s="77"/>
    </row>
    <row r="267" spans="1:18">
      <c r="D267" s="27">
        <f>SUBTOTAL(9,D4:D266)</f>
        <v>1.0000000000000002</v>
      </c>
      <c r="F267" s="2">
        <f>SUBTOTAL(9,F4:F266)</f>
        <v>55717154.00000003</v>
      </c>
      <c r="H267" s="2">
        <f>SUBTOTAL(9,H4:H266)</f>
        <v>-41787865.5</v>
      </c>
      <c r="J267" s="2">
        <f>SUBTOTAL(9,J4:J266)</f>
        <v>13929288.499999996</v>
      </c>
      <c r="K267" s="2">
        <f>SUBTOTAL(9,K4:K266)</f>
        <v>-98100</v>
      </c>
      <c r="L267" s="2">
        <f>SUBTOTAL(9,L4:L266)</f>
        <v>-41885965.5</v>
      </c>
      <c r="M267" s="75">
        <f>SUBTOTAL(9,M4:M266)</f>
        <v>436</v>
      </c>
      <c r="N267" s="75">
        <f>SUBTOTAL(9,N4:N266)</f>
        <v>8</v>
      </c>
      <c r="O267" s="75"/>
      <c r="P267" s="75">
        <f t="shared" ref="P267:Q267" si="26">SUBTOTAL(9,P4:P266)</f>
        <v>1800</v>
      </c>
      <c r="Q267" s="79">
        <f t="shared" si="26"/>
        <v>13931088.499999996</v>
      </c>
      <c r="R267" s="75"/>
    </row>
    <row r="268" spans="1:18">
      <c r="F268" s="2"/>
    </row>
    <row r="269" spans="1:18">
      <c r="F269" s="2"/>
    </row>
    <row r="270" spans="1:18">
      <c r="D270" s="17" t="s">
        <v>604</v>
      </c>
      <c r="F270" s="2">
        <f>assessment!J270</f>
        <v>43002507</v>
      </c>
      <c r="H270" s="2">
        <f>+$H$267*(F270/$F$275)</f>
        <v>-32251880.25</v>
      </c>
      <c r="J270" s="2">
        <f>SUM(F270:H270)</f>
        <v>10750626.75</v>
      </c>
    </row>
    <row r="271" spans="1:18">
      <c r="D271" s="18" t="s">
        <v>499</v>
      </c>
      <c r="F271" s="2">
        <f>assessment!J271</f>
        <v>-1349008</v>
      </c>
      <c r="H271" s="2">
        <f>+$H$267*(F271/$F$275)</f>
        <v>1011756</v>
      </c>
      <c r="J271" s="2">
        <f>SUM(F271:H271)</f>
        <v>-337252</v>
      </c>
    </row>
    <row r="272" spans="1:18">
      <c r="D272" s="17" t="s">
        <v>552</v>
      </c>
      <c r="F272" s="2">
        <f>assessment!J272</f>
        <v>15257154</v>
      </c>
      <c r="H272" s="2">
        <f>+$H$267*(F272/$F$275)</f>
        <v>-11442865.5</v>
      </c>
      <c r="J272" s="2">
        <f>SUM(F272:H272)</f>
        <v>3814288.5</v>
      </c>
    </row>
    <row r="273" spans="4:10">
      <c r="D273" s="18" t="s">
        <v>499</v>
      </c>
      <c r="F273" s="2">
        <f>assessment!J273</f>
        <v>-1193499</v>
      </c>
      <c r="H273" s="2">
        <f>+$H$267*(F273/$F$275)</f>
        <v>895124.25</v>
      </c>
      <c r="J273" s="2">
        <f>SUM(F273:H273)</f>
        <v>-298374.75</v>
      </c>
    </row>
    <row r="274" spans="4:10">
      <c r="F274" s="2"/>
      <c r="H274" s="2"/>
    </row>
    <row r="275" spans="4:10" ht="13.5" thickBot="1">
      <c r="F275" s="16">
        <f>SUM(F270:F274)</f>
        <v>55717154</v>
      </c>
      <c r="H275" s="16">
        <f>SUM(H270:H274)</f>
        <v>-41787865.5</v>
      </c>
      <c r="J275" s="16">
        <f>SUM(J270:J274)</f>
        <v>13929288.5</v>
      </c>
    </row>
    <row r="276" spans="4:10" ht="13.5" thickTop="1"/>
    <row r="278" spans="4:10">
      <c r="F278" s="2"/>
    </row>
    <row r="279" spans="4:10">
      <c r="F279" s="2"/>
      <c r="H279" s="20"/>
    </row>
    <row r="280" spans="4:10">
      <c r="F280" s="2"/>
      <c r="H280" s="20"/>
    </row>
    <row r="281" spans="4:10">
      <c r="F281" s="2"/>
    </row>
    <row r="282" spans="4:10">
      <c r="F282" s="2"/>
    </row>
    <row r="284" spans="4:10">
      <c r="F284" s="2"/>
    </row>
  </sheetData>
  <sortState xmlns:xlrd2="http://schemas.microsoft.com/office/spreadsheetml/2017/richdata2" ref="A142:V264">
    <sortCondition ref="A142:A264"/>
  </sortState>
  <phoneticPr fontId="5" type="noConversion"/>
  <printOptions horizontalCentered="1"/>
  <pageMargins left="0.25" right="0.25" top="0.95" bottom="0.5" header="0.5" footer="0.25"/>
  <pageSetup scale="78" orientation="landscape" r:id="rId1"/>
  <headerFooter alignWithMargins="0">
    <oddHeader>&amp;C&amp;"Arial,Bold"&amp;14State Office of Risk Management
FY 2025  Assessment Amounts</oddHeader>
    <oddFooter>&amp;L 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287"/>
  <sheetViews>
    <sheetView tabSelected="1" zoomScaleNormal="100" workbookViewId="0">
      <pane xSplit="2" ySplit="4" topLeftCell="C32" activePane="bottomRight" state="frozen"/>
      <selection pane="topRight" activeCell="C1" sqref="C1"/>
      <selection pane="bottomLeft" activeCell="A5" sqref="A5"/>
      <selection pane="bottomRight" activeCell="X49" sqref="X49"/>
    </sheetView>
  </sheetViews>
  <sheetFormatPr defaultColWidth="9.140625" defaultRowHeight="12.75" outlineLevelRow="1"/>
  <cols>
    <col min="1" max="1" width="6" style="1" customWidth="1"/>
    <col min="2" max="2" width="33.5703125" style="1" customWidth="1"/>
    <col min="3" max="5" width="9.7109375" style="1" bestFit="1" customWidth="1"/>
    <col min="6" max="6" width="9.85546875" style="1" bestFit="1" customWidth="1"/>
    <col min="7" max="7" width="2.42578125" style="1" customWidth="1"/>
    <col min="8" max="8" width="10.42578125" style="1" customWidth="1"/>
    <col min="9" max="9" width="2.28515625" style="1" customWidth="1"/>
    <col min="10" max="10" width="14.5703125" style="1" customWidth="1"/>
    <col min="11" max="11" width="1.5703125" style="1" customWidth="1"/>
    <col min="12" max="12" width="7.42578125" style="1" customWidth="1"/>
    <col min="13" max="13" width="1.5703125" style="1" customWidth="1"/>
    <col min="14" max="14" width="5.28515625" style="1" customWidth="1"/>
    <col min="15" max="15" width="14.28515625" style="11" customWidth="1"/>
    <col min="16" max="16" width="14.7109375" style="19" bestFit="1" customWidth="1"/>
    <col min="17" max="17" width="1.5703125" style="1" customWidth="1"/>
    <col min="18" max="18" width="10" style="11" customWidth="1"/>
    <col min="19" max="19" width="10.140625" style="1" customWidth="1"/>
    <col min="20" max="20" width="1.5703125" style="1" customWidth="1"/>
    <col min="21" max="21" width="7.5703125" style="1" bestFit="1" customWidth="1"/>
    <col min="22" max="22" width="5.28515625" style="1" customWidth="1"/>
    <col min="23" max="23" width="12" style="1" customWidth="1"/>
    <col min="24" max="24" width="17.28515625" style="1" customWidth="1"/>
    <col min="25" max="16384" width="9.140625" style="1"/>
  </cols>
  <sheetData>
    <row r="1" spans="1:24">
      <c r="F1" s="12" t="s">
        <v>449</v>
      </c>
      <c r="H1" s="12" t="s">
        <v>0</v>
      </c>
      <c r="J1" s="12"/>
      <c r="O1" s="12" t="s">
        <v>562</v>
      </c>
      <c r="R1" s="12" t="s">
        <v>562</v>
      </c>
    </row>
    <row r="2" spans="1:24">
      <c r="A2" s="21" t="s">
        <v>453</v>
      </c>
      <c r="B2" s="12"/>
      <c r="C2" s="12" t="s">
        <v>500</v>
      </c>
      <c r="D2" s="12" t="s">
        <v>462</v>
      </c>
      <c r="E2" s="12" t="s">
        <v>461</v>
      </c>
      <c r="F2" s="12" t="s">
        <v>450</v>
      </c>
      <c r="H2" s="12" t="s">
        <v>3</v>
      </c>
      <c r="J2" s="12" t="s">
        <v>3</v>
      </c>
      <c r="L2" s="12" t="s">
        <v>4</v>
      </c>
      <c r="O2" s="12" t="s">
        <v>596</v>
      </c>
      <c r="R2" s="12" t="s">
        <v>596</v>
      </c>
    </row>
    <row r="3" spans="1:24">
      <c r="A3" s="13" t="s">
        <v>451</v>
      </c>
      <c r="B3" s="13" t="s">
        <v>452</v>
      </c>
      <c r="C3" s="13">
        <v>0.125</v>
      </c>
      <c r="D3" s="13">
        <v>0.125</v>
      </c>
      <c r="E3" s="13">
        <v>0.15</v>
      </c>
      <c r="F3" s="13">
        <v>0.6</v>
      </c>
      <c r="G3" s="13"/>
      <c r="H3" s="13" t="s">
        <v>5</v>
      </c>
      <c r="I3" s="13"/>
      <c r="J3" s="13" t="s">
        <v>6</v>
      </c>
      <c r="K3" s="13"/>
      <c r="L3" s="13" t="s">
        <v>1</v>
      </c>
      <c r="M3" s="13"/>
      <c r="N3" s="13"/>
      <c r="O3" s="13" t="s">
        <v>3</v>
      </c>
      <c r="P3" s="28" t="s">
        <v>459</v>
      </c>
      <c r="Q3" s="13"/>
      <c r="R3" s="13" t="s">
        <v>5</v>
      </c>
      <c r="S3" s="13" t="s">
        <v>459</v>
      </c>
      <c r="T3" s="13"/>
      <c r="U3" s="13"/>
      <c r="W3" s="13"/>
    </row>
    <row r="4" spans="1:24" ht="6.75" customHeight="1">
      <c r="C4" s="9"/>
      <c r="D4" s="9"/>
      <c r="E4" s="9"/>
      <c r="F4" s="9"/>
      <c r="H4" s="23"/>
      <c r="J4" s="10"/>
      <c r="O4" s="29"/>
      <c r="R4" s="29"/>
    </row>
    <row r="5" spans="1:24">
      <c r="A5" s="1" t="s">
        <v>7</v>
      </c>
      <c r="B5" s="1" t="s">
        <v>507</v>
      </c>
      <c r="C5" s="9">
        <f>+payroll!G5</f>
        <v>3.0278970723566301E-3</v>
      </c>
      <c r="D5" s="9">
        <f>+IFR!T5</f>
        <v>2.7704296210164054E-3</v>
      </c>
      <c r="E5" s="9">
        <f>+claims!R5</f>
        <v>0</v>
      </c>
      <c r="F5" s="9">
        <f>+costs!L5</f>
        <v>1.410601074718293E-4</v>
      </c>
      <c r="H5" s="30">
        <f>(C5*$C$3)+(D5*$D$3)+(E5*$E$3)+(F5*$F$3)</f>
        <v>8.0942690115472704E-4</v>
      </c>
      <c r="J5" s="2">
        <f>(+H5*$J$275)</f>
        <v>45098.963303380704</v>
      </c>
      <c r="L5" s="7">
        <f>+J5/payroll!F5</f>
        <v>1.3411426526959273E-3</v>
      </c>
      <c r="O5" s="2">
        <v>45108.002868947326</v>
      </c>
      <c r="P5" s="19">
        <f>+J5-O5</f>
        <v>-9.0395655666216044</v>
      </c>
      <c r="R5" s="30">
        <v>8.0958914141499982E-4</v>
      </c>
      <c r="S5" s="9">
        <f>+H5-R5</f>
        <v>-1.6224026027278002E-7</v>
      </c>
      <c r="U5" s="27"/>
      <c r="X5" s="2"/>
    </row>
    <row r="6" spans="1:24">
      <c r="A6" s="1" t="s">
        <v>8</v>
      </c>
      <c r="B6" s="1" t="s">
        <v>508</v>
      </c>
      <c r="C6" s="9">
        <f>+payroll!G6</f>
        <v>3.3382094610185336E-3</v>
      </c>
      <c r="D6" s="9">
        <f>+IFR!T6</f>
        <v>3.9820471584435559E-3</v>
      </c>
      <c r="E6" s="9">
        <f>+claims!R6</f>
        <v>1.164554634467754E-4</v>
      </c>
      <c r="F6" s="9">
        <f>+costs!L6</f>
        <v>8.2845774980424632E-6</v>
      </c>
      <c r="H6" s="30">
        <f>(C6*$C$3)+(D6*$D$3)+(E6*$E$3)+(F6*$F$3)</f>
        <v>9.3747114344860309E-4</v>
      </c>
      <c r="J6" s="2">
        <f t="shared" ref="J6:J37" si="0">(+H6*$J$275)</f>
        <v>52233.224070081909</v>
      </c>
      <c r="L6" s="7">
        <f>+J6/payroll!F6</f>
        <v>1.4089084491535734E-3</v>
      </c>
      <c r="O6" s="2">
        <v>52239.46533218705</v>
      </c>
      <c r="P6" s="19">
        <f t="shared" ref="P6:P69" si="1">+J6-O6</f>
        <v>-6.2412621051407768</v>
      </c>
      <c r="R6" s="30">
        <v>9.3758316033491318E-4</v>
      </c>
      <c r="S6" s="9">
        <f t="shared" ref="S6:S69" si="2">+H6-R6</f>
        <v>-1.1201688631008733E-7</v>
      </c>
      <c r="U6" s="27"/>
      <c r="X6" s="2"/>
    </row>
    <row r="7" spans="1:24">
      <c r="A7" s="1" t="s">
        <v>9</v>
      </c>
      <c r="B7" s="1" t="s">
        <v>10</v>
      </c>
      <c r="C7" s="9">
        <f>+payroll!G7</f>
        <v>2.6887534742885142E-3</v>
      </c>
      <c r="D7" s="9">
        <f>+IFR!T7</f>
        <v>2.1323981039098657E-3</v>
      </c>
      <c r="E7" s="9">
        <f>+claims!R7</f>
        <v>0</v>
      </c>
      <c r="F7" s="9">
        <f>+costs!L7</f>
        <v>0</v>
      </c>
      <c r="H7" s="30">
        <f>(C7*$C$3)+(D7*$D$3)+(E7*$E$3)+(F7*$F$3)</f>
        <v>6.0264394727479749E-4</v>
      </c>
      <c r="J7" s="2">
        <f t="shared" si="0"/>
        <v>33577.60561747777</v>
      </c>
      <c r="L7" s="7">
        <f>+J7/payroll!F7</f>
        <v>1.1244710096564355E-3</v>
      </c>
      <c r="O7" s="2">
        <v>33898.065023104791</v>
      </c>
      <c r="P7" s="19">
        <f t="shared" si="1"/>
        <v>-320.45940562702162</v>
      </c>
      <c r="R7" s="30">
        <v>6.0839548665936511E-4</v>
      </c>
      <c r="S7" s="9">
        <f t="shared" si="2"/>
        <v>-5.7515393845676294E-6</v>
      </c>
      <c r="U7" s="27"/>
      <c r="X7" s="2"/>
    </row>
    <row r="8" spans="1:24">
      <c r="A8" s="1" t="s">
        <v>11</v>
      </c>
      <c r="B8" s="1" t="s">
        <v>12</v>
      </c>
      <c r="C8" s="9">
        <f>+payroll!G8</f>
        <v>1.0840419306226443E-3</v>
      </c>
      <c r="D8" s="9">
        <f>+IFR!T8</f>
        <v>6.8665281951978856E-4</v>
      </c>
      <c r="E8" s="9">
        <f>+claims!R8</f>
        <v>0</v>
      </c>
      <c r="F8" s="9">
        <f>+costs!L8</f>
        <v>0</v>
      </c>
      <c r="H8" s="30">
        <f t="shared" ref="H8:H70" si="3">(C8*$C$3)+(D8*$D$3)+(E8*$E$3)+(F8*$F$3)</f>
        <v>2.2133684376780409E-4</v>
      </c>
      <c r="J8" s="2">
        <f t="shared" si="0"/>
        <v>12332.259010084681</v>
      </c>
      <c r="L8" s="7">
        <f>+J8/payroll!F8</f>
        <v>1.0243445955971577E-3</v>
      </c>
      <c r="O8" s="2">
        <v>12333.532793875982</v>
      </c>
      <c r="P8" s="19">
        <f t="shared" si="1"/>
        <v>-1.2737837913009571</v>
      </c>
      <c r="R8" s="30">
        <v>2.2135970537683926E-4</v>
      </c>
      <c r="S8" s="9">
        <f t="shared" si="2"/>
        <v>-2.2861609035170708E-8</v>
      </c>
      <c r="U8" s="27"/>
      <c r="X8" s="2"/>
    </row>
    <row r="9" spans="1:24">
      <c r="A9" s="1" t="s">
        <v>13</v>
      </c>
      <c r="B9" s="1" t="s">
        <v>14</v>
      </c>
      <c r="C9" s="9">
        <f>+payroll!G9</f>
        <v>1.1971237637825576E-4</v>
      </c>
      <c r="D9" s="9">
        <f>+IFR!T9</f>
        <v>1.2701553349806126E-4</v>
      </c>
      <c r="E9" s="9">
        <f>+claims!R9</f>
        <v>0</v>
      </c>
      <c r="F9" s="9">
        <f>+costs!L9</f>
        <v>0</v>
      </c>
      <c r="H9" s="30">
        <f t="shared" si="3"/>
        <v>3.0840988734539625E-5</v>
      </c>
      <c r="J9" s="2">
        <f t="shared" si="0"/>
        <v>1718.3721188346094</v>
      </c>
      <c r="L9" s="7">
        <f>+J9/payroll!F9</f>
        <v>1.2924914817122064E-3</v>
      </c>
      <c r="O9" s="2">
        <v>1718.5509494478292</v>
      </c>
      <c r="P9" s="19">
        <f t="shared" si="1"/>
        <v>-0.17883061321981586</v>
      </c>
      <c r="R9" s="30">
        <v>3.084419834953934E-5</v>
      </c>
      <c r="S9" s="9">
        <f t="shared" si="2"/>
        <v>-3.2096149997146227E-9</v>
      </c>
      <c r="U9" s="27"/>
      <c r="X9" s="2"/>
    </row>
    <row r="10" spans="1:24">
      <c r="A10" s="1" t="s">
        <v>15</v>
      </c>
      <c r="B10" s="1" t="s">
        <v>16</v>
      </c>
      <c r="C10" s="9">
        <f>+payroll!G10</f>
        <v>1.8529859756810383E-4</v>
      </c>
      <c r="D10" s="9">
        <f>+IFR!T10</f>
        <v>1.4194888433568861E-4</v>
      </c>
      <c r="E10" s="9">
        <f>+claims!R10</f>
        <v>0</v>
      </c>
      <c r="F10" s="9">
        <f>+costs!L10</f>
        <v>0</v>
      </c>
      <c r="H10" s="30">
        <f t="shared" si="3"/>
        <v>4.0905935237974055E-5</v>
      </c>
      <c r="J10" s="2">
        <f t="shared" si="0"/>
        <v>2279.1622931682273</v>
      </c>
      <c r="L10" s="7">
        <f>+J10/payroll!F10</f>
        <v>1.1075227165055538E-3</v>
      </c>
      <c r="O10" s="2">
        <v>2279.3983494135828</v>
      </c>
      <c r="P10" s="19">
        <f t="shared" si="1"/>
        <v>-0.23605624535548486</v>
      </c>
      <c r="R10" s="30">
        <v>4.0910171926828547E-5</v>
      </c>
      <c r="S10" s="9">
        <f t="shared" si="2"/>
        <v>-4.2366888544919127E-9</v>
      </c>
      <c r="U10" s="27"/>
      <c r="X10" s="2"/>
    </row>
    <row r="11" spans="1:24">
      <c r="A11" s="1" t="s">
        <v>17</v>
      </c>
      <c r="B11" s="1" t="s">
        <v>18</v>
      </c>
      <c r="C11" s="9">
        <f>+payroll!G11</f>
        <v>7.2075261824430467E-4</v>
      </c>
      <c r="D11" s="9">
        <f>+IFR!T11</f>
        <v>4.5756537150519743E-4</v>
      </c>
      <c r="E11" s="9">
        <f>+claims!R11</f>
        <v>5.8227731723387702E-5</v>
      </c>
      <c r="F11" s="9">
        <f>+costs!L11</f>
        <v>6.2854247729132316E-6</v>
      </c>
      <c r="H11" s="30">
        <f t="shared" si="3"/>
        <v>1.5979516334094384E-4</v>
      </c>
      <c r="J11" s="2">
        <f t="shared" si="0"/>
        <v>8903.3317243225229</v>
      </c>
      <c r="L11" s="7">
        <f>+J11/payroll!F11</f>
        <v>1.1122844099243758E-3</v>
      </c>
      <c r="O11" s="2">
        <v>8904.7161876509981</v>
      </c>
      <c r="P11" s="19">
        <f t="shared" si="1"/>
        <v>-1.384463328475249</v>
      </c>
      <c r="R11" s="30">
        <v>1.5982001140350775E-4</v>
      </c>
      <c r="S11" s="9">
        <f t="shared" si="2"/>
        <v>-2.4848062563911574E-8</v>
      </c>
      <c r="U11" s="27"/>
      <c r="X11" s="2"/>
    </row>
    <row r="12" spans="1:24">
      <c r="A12" s="1" t="s">
        <v>19</v>
      </c>
      <c r="B12" s="1" t="s">
        <v>20</v>
      </c>
      <c r="C12" s="9">
        <f>+payroll!G12</f>
        <v>1.4635563205423686E-4</v>
      </c>
      <c r="D12" s="9">
        <f>+IFR!T12</f>
        <v>1.2530417618071934E-4</v>
      </c>
      <c r="E12" s="9">
        <f>+claims!R12</f>
        <v>0</v>
      </c>
      <c r="F12" s="9">
        <f>+costs!L12</f>
        <v>0</v>
      </c>
      <c r="H12" s="30">
        <f t="shared" si="3"/>
        <v>3.3957476029369528E-5</v>
      </c>
      <c r="J12" s="2">
        <f t="shared" si="0"/>
        <v>1892.0139213796906</v>
      </c>
      <c r="L12" s="7">
        <f>+J12/payroll!F12</f>
        <v>1.1640306396201881E-3</v>
      </c>
      <c r="O12" s="2">
        <v>1892.2101998899798</v>
      </c>
      <c r="P12" s="19">
        <f t="shared" si="1"/>
        <v>-0.19627851028917576</v>
      </c>
      <c r="R12" s="30">
        <v>3.3960998795630872E-5</v>
      </c>
      <c r="S12" s="9">
        <f t="shared" si="2"/>
        <v>-3.5227662613433828E-9</v>
      </c>
      <c r="U12" s="27"/>
      <c r="X12" s="2"/>
    </row>
    <row r="13" spans="1:24">
      <c r="A13" s="1" t="s">
        <v>21</v>
      </c>
      <c r="B13" s="1" t="s">
        <v>22</v>
      </c>
      <c r="C13" s="9">
        <f>+payroll!G13</f>
        <v>6.2657167454725304E-4</v>
      </c>
      <c r="D13" s="9">
        <f>+IFR!T13</f>
        <v>3.7002827256061254E-4</v>
      </c>
      <c r="E13" s="9">
        <f>+claims!R13</f>
        <v>0</v>
      </c>
      <c r="F13" s="9">
        <f>+costs!L13</f>
        <v>0</v>
      </c>
      <c r="H13" s="30">
        <f t="shared" si="3"/>
        <v>1.245749933884832E-4</v>
      </c>
      <c r="J13" s="2">
        <f t="shared" si="0"/>
        <v>6940.9640911751003</v>
      </c>
      <c r="L13" s="7">
        <f>+J13/payroll!F13</f>
        <v>9.9746706261502767E-4</v>
      </c>
      <c r="O13" s="2">
        <v>6941.6803106893603</v>
      </c>
      <c r="P13" s="19">
        <f t="shared" si="1"/>
        <v>-0.71621951426004671</v>
      </c>
      <c r="R13" s="30">
        <v>1.2458784794875489E-4</v>
      </c>
      <c r="S13" s="9">
        <f t="shared" si="2"/>
        <v>-1.2854560271693266E-8</v>
      </c>
      <c r="U13" s="27"/>
      <c r="X13" s="2"/>
    </row>
    <row r="14" spans="1:24">
      <c r="A14" s="1" t="s">
        <v>23</v>
      </c>
      <c r="B14" s="1" t="s">
        <v>24</v>
      </c>
      <c r="C14" s="9">
        <f>+payroll!G14</f>
        <v>2.0880327085704112E-3</v>
      </c>
      <c r="D14" s="9">
        <f>+IFR!T14</f>
        <v>1.5429175594638062E-3</v>
      </c>
      <c r="E14" s="9">
        <f>+claims!R14</f>
        <v>0</v>
      </c>
      <c r="F14" s="9">
        <f>+costs!L14</f>
        <v>6.5005253285547789E-6</v>
      </c>
      <c r="H14" s="30">
        <f t="shared" si="3"/>
        <v>4.5776909870141002E-4</v>
      </c>
      <c r="J14" s="2">
        <f t="shared" si="0"/>
        <v>25505.59136878766</v>
      </c>
      <c r="L14" s="7">
        <f>+J14/payroll!F14</f>
        <v>1.0998858728640838E-3</v>
      </c>
      <c r="O14" s="2">
        <v>25508.432463609228</v>
      </c>
      <c r="P14" s="19">
        <f t="shared" si="1"/>
        <v>-2.8410948215678218</v>
      </c>
      <c r="R14" s="30">
        <v>4.5782009008588678E-4</v>
      </c>
      <c r="S14" s="9">
        <f t="shared" si="2"/>
        <v>-5.0991384476764458E-8</v>
      </c>
      <c r="U14" s="27"/>
      <c r="X14" s="2"/>
    </row>
    <row r="15" spans="1:24">
      <c r="A15" s="1" t="s">
        <v>25</v>
      </c>
      <c r="B15" s="1" t="s">
        <v>26</v>
      </c>
      <c r="C15" s="9">
        <f>+payroll!G15</f>
        <v>3.9359690556258179E-5</v>
      </c>
      <c r="D15" s="9">
        <f>+IFR!T15</f>
        <v>2.2505520885592246E-5</v>
      </c>
      <c r="E15" s="9">
        <f>+claims!R15</f>
        <v>0</v>
      </c>
      <c r="F15" s="9">
        <f>+costs!L15</f>
        <v>0</v>
      </c>
      <c r="H15" s="30">
        <f t="shared" si="3"/>
        <v>7.7331514302313037E-6</v>
      </c>
      <c r="J15" s="2">
        <f t="shared" si="0"/>
        <v>430.86918914351781</v>
      </c>
      <c r="L15" s="7">
        <f>+J15/payroll!F15</f>
        <v>9.8569666688047976E-4</v>
      </c>
      <c r="O15" s="2">
        <v>430.91362949134651</v>
      </c>
      <c r="P15" s="19">
        <f t="shared" si="1"/>
        <v>-4.4440347828697213E-2</v>
      </c>
      <c r="R15" s="30">
        <v>7.7339490364376206E-6</v>
      </c>
      <c r="S15" s="9">
        <f t="shared" si="2"/>
        <v>-7.9760620631695513E-10</v>
      </c>
      <c r="U15" s="27"/>
      <c r="X15" s="2"/>
    </row>
    <row r="16" spans="1:24">
      <c r="A16" s="1" t="s">
        <v>540</v>
      </c>
      <c r="B16" s="1" t="s">
        <v>563</v>
      </c>
      <c r="C16" s="9">
        <f>+payroll!G16</f>
        <v>1.5816887006155281E-4</v>
      </c>
      <c r="D16" s="9">
        <f>+IFR!T16</f>
        <v>1.2070929899991094E-4</v>
      </c>
      <c r="E16" s="9">
        <f>+claims!R16</f>
        <v>0</v>
      </c>
      <c r="F16" s="9">
        <f>+costs!L16</f>
        <v>0</v>
      </c>
      <c r="H16" s="30">
        <f t="shared" si="3"/>
        <v>3.485977113268297E-5</v>
      </c>
      <c r="J16" s="2">
        <f t="shared" si="0"/>
        <v>1942.2872366044514</v>
      </c>
      <c r="L16" s="7">
        <f>+J16/payroll!F16</f>
        <v>1.1057118606346433E-3</v>
      </c>
      <c r="O16" s="2">
        <v>1942.4883911211261</v>
      </c>
      <c r="P16" s="19">
        <f t="shared" si="1"/>
        <v>-0.20115451667470552</v>
      </c>
      <c r="R16" s="30">
        <v>3.4863381412502264E-5</v>
      </c>
      <c r="S16" s="9">
        <f t="shared" si="2"/>
        <v>-3.6102798192942827E-9</v>
      </c>
      <c r="U16" s="27"/>
      <c r="X16" s="2"/>
    </row>
    <row r="17" spans="1:24">
      <c r="A17" s="1" t="s">
        <v>27</v>
      </c>
      <c r="B17" s="1" t="s">
        <v>509</v>
      </c>
      <c r="C17" s="9">
        <f>+payroll!G17</f>
        <v>4.0390295956386498E-4</v>
      </c>
      <c r="D17" s="9">
        <f>+IFR!T17</f>
        <v>2.1089548529873732E-4</v>
      </c>
      <c r="E17" s="9">
        <f>+claims!R17</f>
        <v>0</v>
      </c>
      <c r="F17" s="9">
        <f>+costs!L17</f>
        <v>0</v>
      </c>
      <c r="H17" s="30">
        <f t="shared" si="3"/>
        <v>7.6849805607825291E-5</v>
      </c>
      <c r="J17" s="2">
        <f t="shared" si="0"/>
        <v>4281.8524539212649</v>
      </c>
      <c r="L17" s="7">
        <f>+J17/payroll!F17</f>
        <v>9.5456209891767695E-4</v>
      </c>
      <c r="O17" s="2">
        <v>4282.2935427754464</v>
      </c>
      <c r="P17" s="19">
        <f t="shared" si="1"/>
        <v>-0.44108885418154387</v>
      </c>
      <c r="R17" s="30">
        <v>7.685772217969796E-5</v>
      </c>
      <c r="S17" s="9">
        <f t="shared" si="2"/>
        <v>-7.9165718726688589E-9</v>
      </c>
      <c r="U17" s="27"/>
      <c r="X17" s="2"/>
    </row>
    <row r="18" spans="1:24">
      <c r="A18" s="1" t="s">
        <v>28</v>
      </c>
      <c r="B18" s="1" t="s">
        <v>510</v>
      </c>
      <c r="C18" s="9">
        <f>+payroll!G18</f>
        <v>3.2201596130764719E-4</v>
      </c>
      <c r="D18" s="9">
        <f>+IFR!T18</f>
        <v>1.9720462676000211E-4</v>
      </c>
      <c r="E18" s="9">
        <f>+claims!R18</f>
        <v>1.164554634467754E-4</v>
      </c>
      <c r="F18" s="9">
        <f>+costs!L18</f>
        <v>1.3473708382130391E-5</v>
      </c>
      <c r="H18" s="30">
        <f t="shared" si="3"/>
        <v>9.0455118054750709E-5</v>
      </c>
      <c r="J18" s="2">
        <f t="shared" si="0"/>
        <v>5039.9017427447261</v>
      </c>
      <c r="L18" s="7">
        <f>+J18/payroll!F18</f>
        <v>1.409269960368839E-3</v>
      </c>
      <c r="O18" s="2">
        <v>5041.3796749820813</v>
      </c>
      <c r="P18" s="19">
        <f t="shared" si="1"/>
        <v>-1.4779322373551622</v>
      </c>
      <c r="R18" s="30">
        <v>9.0481643678032821E-5</v>
      </c>
      <c r="S18" s="9">
        <f t="shared" si="2"/>
        <v>-2.6525623282111911E-8</v>
      </c>
      <c r="U18" s="27"/>
      <c r="X18" s="2"/>
    </row>
    <row r="19" spans="1:24">
      <c r="A19" s="1" t="s">
        <v>29</v>
      </c>
      <c r="B19" s="1" t="s">
        <v>511</v>
      </c>
      <c r="C19" s="9">
        <f>+payroll!G19</f>
        <v>2.7723105363719529E-4</v>
      </c>
      <c r="D19" s="9">
        <f>+IFR!T19</f>
        <v>1.7655112269728665E-4</v>
      </c>
      <c r="E19" s="9">
        <f>+claims!R19</f>
        <v>0</v>
      </c>
      <c r="F19" s="9">
        <f>+costs!L19</f>
        <v>0</v>
      </c>
      <c r="H19" s="30">
        <f t="shared" si="3"/>
        <v>5.6722772041810246E-5</v>
      </c>
      <c r="J19" s="2">
        <f t="shared" si="0"/>
        <v>3160.431425160436</v>
      </c>
      <c r="L19" s="7">
        <f>+J19/payroll!F19</f>
        <v>1.0264883385072263E-3</v>
      </c>
      <c r="O19" s="2">
        <v>3160.7578870636858</v>
      </c>
      <c r="P19" s="19">
        <f t="shared" si="1"/>
        <v>-0.32646190324976487</v>
      </c>
      <c r="R19" s="30">
        <v>5.672863131278539E-5</v>
      </c>
      <c r="S19" s="9">
        <f t="shared" si="2"/>
        <v>-5.8592709751442186E-9</v>
      </c>
      <c r="U19" s="27"/>
      <c r="X19" s="2"/>
    </row>
    <row r="20" spans="1:24">
      <c r="A20" s="1" t="s">
        <v>30</v>
      </c>
      <c r="B20" s="1" t="s">
        <v>512</v>
      </c>
      <c r="C20" s="9">
        <f>+payroll!G20</f>
        <v>3.275037486399895E-4</v>
      </c>
      <c r="D20" s="9">
        <f>+IFR!T20</f>
        <v>1.811459998780951E-4</v>
      </c>
      <c r="E20" s="9">
        <f>+claims!R20</f>
        <v>0</v>
      </c>
      <c r="F20" s="9">
        <f>+costs!L20</f>
        <v>0</v>
      </c>
      <c r="H20" s="30">
        <f t="shared" si="3"/>
        <v>6.3581218564760583E-5</v>
      </c>
      <c r="J20" s="2">
        <f t="shared" si="0"/>
        <v>3542.5645462804246</v>
      </c>
      <c r="L20" s="7">
        <f>+J20/payroll!F20</f>
        <v>9.7398220124166144E-4</v>
      </c>
      <c r="O20" s="2">
        <v>3542.9297638063181</v>
      </c>
      <c r="P20" s="19">
        <f t="shared" si="1"/>
        <v>-0.36521752589351308</v>
      </c>
      <c r="R20" s="30">
        <v>6.3587773413665712E-5</v>
      </c>
      <c r="S20" s="9">
        <f t="shared" si="2"/>
        <v>-6.5548489051290041E-9</v>
      </c>
      <c r="U20" s="27"/>
      <c r="X20" s="2"/>
    </row>
    <row r="21" spans="1:24">
      <c r="A21" s="1" t="s">
        <v>31</v>
      </c>
      <c r="B21" s="1" t="s">
        <v>513</v>
      </c>
      <c r="C21" s="9">
        <f>+payroll!G21</f>
        <v>5.7731276126718012E-4</v>
      </c>
      <c r="D21" s="9">
        <f>+IFR!T21</f>
        <v>3.174685039923857E-4</v>
      </c>
      <c r="E21" s="9">
        <f>+claims!R21</f>
        <v>0</v>
      </c>
      <c r="F21" s="9">
        <f>+costs!L21</f>
        <v>0</v>
      </c>
      <c r="H21" s="30">
        <f t="shared" si="3"/>
        <v>1.1184765815744573E-4</v>
      </c>
      <c r="J21" s="2">
        <f t="shared" si="0"/>
        <v>6231.8331940977596</v>
      </c>
      <c r="L21" s="7">
        <f>+J21/payroll!F21</f>
        <v>9.7197296777520165E-4</v>
      </c>
      <c r="O21" s="2">
        <v>6232.4756083675766</v>
      </c>
      <c r="P21" s="19">
        <f t="shared" si="1"/>
        <v>-0.64241426981698169</v>
      </c>
      <c r="R21" s="30">
        <v>1.1185918807639703E-4</v>
      </c>
      <c r="S21" s="9">
        <f t="shared" si="2"/>
        <v>-1.1529918951300286E-8</v>
      </c>
      <c r="U21" s="27"/>
      <c r="X21" s="2"/>
    </row>
    <row r="22" spans="1:24">
      <c r="A22" s="1" t="s">
        <v>32</v>
      </c>
      <c r="B22" s="1" t="s">
        <v>514</v>
      </c>
      <c r="C22" s="9">
        <f>+payroll!G22</f>
        <v>1.4387973160156424E-4</v>
      </c>
      <c r="D22" s="9">
        <f>+IFR!T22</f>
        <v>8.3012551516543911E-5</v>
      </c>
      <c r="E22" s="9">
        <f>+claims!R22</f>
        <v>0</v>
      </c>
      <c r="F22" s="9">
        <f>+costs!L22</f>
        <v>0</v>
      </c>
      <c r="H22" s="30">
        <f t="shared" si="3"/>
        <v>2.8361535389763517E-5</v>
      </c>
      <c r="J22" s="2">
        <f t="shared" si="0"/>
        <v>1580.2240349879039</v>
      </c>
      <c r="L22" s="7">
        <f>+J22/payroll!F22</f>
        <v>9.8893686835032149E-4</v>
      </c>
      <c r="O22" s="2">
        <v>1580.3870413828126</v>
      </c>
      <c r="P22" s="19">
        <f t="shared" si="1"/>
        <v>-0.16300639490873436</v>
      </c>
      <c r="R22" s="30">
        <v>2.8364460994953414E-5</v>
      </c>
      <c r="S22" s="9">
        <f t="shared" si="2"/>
        <v>-2.9256051898971956E-9</v>
      </c>
      <c r="U22" s="27"/>
      <c r="X22" s="2"/>
    </row>
    <row r="23" spans="1:24">
      <c r="A23" s="1" t="s">
        <v>33</v>
      </c>
      <c r="B23" s="1" t="s">
        <v>515</v>
      </c>
      <c r="C23" s="9">
        <f>+payroll!G23</f>
        <v>1.4973916504370824E-4</v>
      </c>
      <c r="D23" s="9">
        <f>+IFR!T23</f>
        <v>9.3069706162292947E-5</v>
      </c>
      <c r="E23" s="9">
        <f>+claims!R23</f>
        <v>0</v>
      </c>
      <c r="F23" s="9">
        <f>+costs!L23</f>
        <v>0</v>
      </c>
      <c r="H23" s="30">
        <f t="shared" si="3"/>
        <v>3.0351108900750147E-5</v>
      </c>
      <c r="J23" s="2">
        <f t="shared" si="0"/>
        <v>1691.0774086938666</v>
      </c>
      <c r="L23" s="7">
        <f>+J23/payroll!F23</f>
        <v>1.0168984950628471E-3</v>
      </c>
      <c r="O23" s="2">
        <v>1691.2520313737625</v>
      </c>
      <c r="P23" s="19">
        <f t="shared" si="1"/>
        <v>-0.17462267989594693</v>
      </c>
      <c r="R23" s="30">
        <v>3.0354242992629569E-5</v>
      </c>
      <c r="S23" s="9">
        <f t="shared" si="2"/>
        <v>-3.1340918794219182E-9</v>
      </c>
      <c r="U23" s="27"/>
      <c r="X23" s="2"/>
    </row>
    <row r="24" spans="1:24">
      <c r="A24" s="1" t="s">
        <v>34</v>
      </c>
      <c r="B24" s="1" t="s">
        <v>516</v>
      </c>
      <c r="C24" s="9">
        <f>+payroll!G24</f>
        <v>1.4722225949985552E-4</v>
      </c>
      <c r="D24" s="9">
        <f>+IFR!T24</f>
        <v>9.5882896272991982E-5</v>
      </c>
      <c r="E24" s="9">
        <f>+claims!R24</f>
        <v>0</v>
      </c>
      <c r="F24" s="9">
        <f>+costs!L24</f>
        <v>0</v>
      </c>
      <c r="H24" s="30">
        <f t="shared" si="3"/>
        <v>3.0388144471605937E-5</v>
      </c>
      <c r="J24" s="2">
        <f t="shared" si="0"/>
        <v>1693.1409252987166</v>
      </c>
      <c r="L24" s="7">
        <f>+J24/payroll!F24</f>
        <v>1.0355454205334786E-3</v>
      </c>
      <c r="O24" s="2">
        <v>1693.3158766753102</v>
      </c>
      <c r="P24" s="19">
        <f t="shared" si="1"/>
        <v>-0.17495137659352622</v>
      </c>
      <c r="R24" s="30">
        <v>3.0391284462865963E-5</v>
      </c>
      <c r="S24" s="9">
        <f t="shared" si="2"/>
        <v>-3.1399912600254903E-9</v>
      </c>
      <c r="U24" s="27"/>
      <c r="X24" s="2"/>
    </row>
    <row r="25" spans="1:24">
      <c r="A25" s="1" t="s">
        <v>35</v>
      </c>
      <c r="B25" s="1" t="s">
        <v>517</v>
      </c>
      <c r="C25" s="9">
        <f>+payroll!G25</f>
        <v>1.8714235281883698E-4</v>
      </c>
      <c r="D25" s="9">
        <f>+IFR!T25</f>
        <v>1.0610415367519846E-4</v>
      </c>
      <c r="E25" s="9">
        <f>+claims!R25</f>
        <v>5.8227731723387702E-5</v>
      </c>
      <c r="F25" s="9">
        <f>+costs!L25</f>
        <v>6.0721701569994123E-6</v>
      </c>
      <c r="H25" s="30">
        <f t="shared" si="3"/>
        <v>4.9033275164462236E-5</v>
      </c>
      <c r="J25" s="2">
        <f t="shared" si="0"/>
        <v>2731.994543462718</v>
      </c>
      <c r="L25" s="7">
        <f>+J25/payroll!F25</f>
        <v>1.3144899386801977E-3</v>
      </c>
      <c r="O25" s="2">
        <v>2732.734634102585</v>
      </c>
      <c r="P25" s="19">
        <f t="shared" si="1"/>
        <v>-0.74009063986704859</v>
      </c>
      <c r="R25" s="30">
        <v>4.9046558158777909E-5</v>
      </c>
      <c r="S25" s="9">
        <f t="shared" si="2"/>
        <v>-1.3282994315672535E-8</v>
      </c>
      <c r="U25" s="27"/>
      <c r="X25" s="2"/>
    </row>
    <row r="26" spans="1:24">
      <c r="A26" s="1" t="s">
        <v>36</v>
      </c>
      <c r="B26" s="1" t="s">
        <v>518</v>
      </c>
      <c r="C26" s="9">
        <f>+payroll!G26</f>
        <v>1.485129795989371E-4</v>
      </c>
      <c r="D26" s="9">
        <f>+IFR!T26</f>
        <v>7.9964928896619964E-5</v>
      </c>
      <c r="E26" s="9">
        <f>+claims!R26</f>
        <v>0</v>
      </c>
      <c r="F26" s="9">
        <f>+costs!L26</f>
        <v>0</v>
      </c>
      <c r="H26" s="30">
        <f t="shared" si="3"/>
        <v>2.8559738561944633E-5</v>
      </c>
      <c r="J26" s="2">
        <f t="shared" si="0"/>
        <v>1591.2673516556076</v>
      </c>
      <c r="L26" s="7">
        <f>+J26/payroll!F26</f>
        <v>9.6477994010534061E-4</v>
      </c>
      <c r="O26" s="2">
        <v>1591.4313418485176</v>
      </c>
      <c r="P26" s="19">
        <f t="shared" si="1"/>
        <v>-0.16399019290997785</v>
      </c>
      <c r="R26" s="30">
        <v>2.8562681824138356E-5</v>
      </c>
      <c r="S26" s="9">
        <f t="shared" si="2"/>
        <v>-2.9432621937232372E-9</v>
      </c>
      <c r="U26" s="27"/>
      <c r="X26" s="2"/>
    </row>
    <row r="27" spans="1:24">
      <c r="A27" s="1" t="s">
        <v>37</v>
      </c>
      <c r="B27" s="1" t="s">
        <v>519</v>
      </c>
      <c r="C27" s="9">
        <f>+payroll!G27</f>
        <v>1.4326314776547108E-4</v>
      </c>
      <c r="D27" s="9">
        <f>+IFR!T27</f>
        <v>9.8414767372621077E-5</v>
      </c>
      <c r="E27" s="9">
        <f>+claims!R27</f>
        <v>1.164554634467754E-4</v>
      </c>
      <c r="F27" s="9">
        <f>+costs!L27</f>
        <v>9.8682966297104213E-6</v>
      </c>
      <c r="H27" s="30">
        <f t="shared" si="3"/>
        <v>5.3599036887104089E-5</v>
      </c>
      <c r="J27" s="2">
        <f t="shared" si="0"/>
        <v>2986.3857924904592</v>
      </c>
      <c r="L27" s="7">
        <f>+J27/payroll!F27</f>
        <v>1.876985620638597E-3</v>
      </c>
      <c r="O27" s="2">
        <v>2987.5405847225225</v>
      </c>
      <c r="P27" s="19">
        <f t="shared" si="1"/>
        <v>-1.1547922320633006</v>
      </c>
      <c r="R27" s="30">
        <v>5.3619762860151157E-5</v>
      </c>
      <c r="S27" s="9">
        <f t="shared" si="2"/>
        <v>-2.0725973047068514E-8</v>
      </c>
      <c r="U27" s="27"/>
      <c r="X27" s="2"/>
    </row>
    <row r="28" spans="1:24">
      <c r="A28" s="1" t="s">
        <v>38</v>
      </c>
      <c r="B28" s="1" t="s">
        <v>520</v>
      </c>
      <c r="C28" s="9">
        <f>+payroll!G28</f>
        <v>1.4763199931340116E-4</v>
      </c>
      <c r="D28" s="9">
        <f>+IFR!T28</f>
        <v>8.2051378228721744E-5</v>
      </c>
      <c r="E28" s="9">
        <f>+claims!R28</f>
        <v>0</v>
      </c>
      <c r="F28" s="9">
        <f>+costs!L28</f>
        <v>0</v>
      </c>
      <c r="H28" s="30">
        <f t="shared" si="3"/>
        <v>2.8710422192765362E-5</v>
      </c>
      <c r="J28" s="2">
        <f t="shared" si="0"/>
        <v>1599.6630147193252</v>
      </c>
      <c r="L28" s="7">
        <f>+J28/payroll!F28</f>
        <v>9.7565781246058427E-4</v>
      </c>
      <c r="O28" s="2">
        <v>1599.8279414253668</v>
      </c>
      <c r="P28" s="19">
        <f t="shared" si="1"/>
        <v>-0.16492670604156956</v>
      </c>
      <c r="R28" s="30">
        <v>2.8713382263303809E-5</v>
      </c>
      <c r="S28" s="9">
        <f t="shared" si="2"/>
        <v>-2.9600705384478436E-9</v>
      </c>
      <c r="U28" s="27"/>
      <c r="X28" s="2"/>
    </row>
    <row r="29" spans="1:24">
      <c r="A29" s="1" t="s">
        <v>39</v>
      </c>
      <c r="B29" s="1" t="s">
        <v>521</v>
      </c>
      <c r="C29" s="9">
        <f>+payroll!G29</f>
        <v>2.8491662003207865E-4</v>
      </c>
      <c r="D29" s="9">
        <f>+IFR!T29</f>
        <v>1.6049249581537973E-4</v>
      </c>
      <c r="E29" s="9">
        <f>+claims!R29</f>
        <v>0</v>
      </c>
      <c r="F29" s="9">
        <f>+costs!L29</f>
        <v>0</v>
      </c>
      <c r="H29" s="30">
        <f t="shared" si="3"/>
        <v>5.5676139480932297E-5</v>
      </c>
      <c r="J29" s="2">
        <f t="shared" si="0"/>
        <v>3102.1160375845848</v>
      </c>
      <c r="L29" s="7">
        <f>+J29/payroll!F29</f>
        <v>9.8036947223704204E-4</v>
      </c>
      <c r="O29" s="2">
        <v>3102.4359274844628</v>
      </c>
      <c r="P29" s="19">
        <f t="shared" si="1"/>
        <v>-0.31988989987803507</v>
      </c>
      <c r="R29" s="30">
        <v>5.5681880798945022E-5</v>
      </c>
      <c r="S29" s="9">
        <f t="shared" si="2"/>
        <v>-5.7413180127240896E-9</v>
      </c>
      <c r="U29" s="27"/>
      <c r="X29" s="2"/>
    </row>
    <row r="30" spans="1:24">
      <c r="A30" s="1" t="s">
        <v>40</v>
      </c>
      <c r="B30" s="1" t="s">
        <v>522</v>
      </c>
      <c r="C30" s="9">
        <f>+payroll!G30</f>
        <v>4.4203161421384039E-4</v>
      </c>
      <c r="D30" s="9">
        <f>+IFR!T30</f>
        <v>2.2383615980795288E-4</v>
      </c>
      <c r="E30" s="9">
        <f>+claims!R30</f>
        <v>0</v>
      </c>
      <c r="F30" s="9">
        <f>+costs!L30</f>
        <v>0</v>
      </c>
      <c r="H30" s="30">
        <f t="shared" si="3"/>
        <v>8.3233471752724159E-5</v>
      </c>
      <c r="J30" s="2">
        <f t="shared" si="0"/>
        <v>4637.5321636011822</v>
      </c>
      <c r="L30" s="7">
        <f>+J30/payroll!F30</f>
        <v>9.4467653362677686E-4</v>
      </c>
      <c r="O30" s="2">
        <v>4638.0096962390689</v>
      </c>
      <c r="P30" s="19">
        <f t="shared" si="1"/>
        <v>-0.47753263788672484</v>
      </c>
      <c r="R30" s="30">
        <v>8.3242042410117885E-5</v>
      </c>
      <c r="S30" s="9">
        <f t="shared" si="2"/>
        <v>-8.5706573937254556E-9</v>
      </c>
      <c r="U30" s="27"/>
      <c r="X30" s="2"/>
    </row>
    <row r="31" spans="1:24">
      <c r="A31" s="69" t="s">
        <v>599</v>
      </c>
      <c r="B31" s="69" t="s">
        <v>600</v>
      </c>
      <c r="C31" s="9">
        <f>+payroll!G31</f>
        <v>1.4640229874347967E-4</v>
      </c>
      <c r="D31" s="9">
        <f>+IFR!T31</f>
        <v>9.5648463763767057E-5</v>
      </c>
      <c r="E31" s="9">
        <f>+claims!R31</f>
        <v>0</v>
      </c>
      <c r="F31" s="9">
        <f>+costs!L31</f>
        <v>0</v>
      </c>
      <c r="H31" s="30">
        <f t="shared" si="3"/>
        <v>3.0256345313405843E-5</v>
      </c>
      <c r="J31" s="2">
        <f t="shared" si="0"/>
        <v>1685.7974513042116</v>
      </c>
      <c r="L31" s="7">
        <f>+J31/payroll!F31</f>
        <v>1.0368287257616542E-3</v>
      </c>
      <c r="O31" s="2">
        <v>0</v>
      </c>
      <c r="P31" s="19">
        <f>+J31-O31</f>
        <v>1685.7974513042116</v>
      </c>
      <c r="R31" s="30">
        <v>0</v>
      </c>
      <c r="S31" s="9">
        <f>+H31-R31</f>
        <v>3.0256345313405843E-5</v>
      </c>
      <c r="U31" s="27"/>
      <c r="X31" s="2"/>
    </row>
    <row r="32" spans="1:24">
      <c r="A32" s="1" t="s">
        <v>41</v>
      </c>
      <c r="B32" s="1" t="s">
        <v>523</v>
      </c>
      <c r="C32" s="9">
        <f>+payroll!G32</f>
        <v>9.553097734229854E-3</v>
      </c>
      <c r="D32" s="9">
        <f>+IFR!T32</f>
        <v>3.6486841303257213E-3</v>
      </c>
      <c r="E32" s="9">
        <f>+claims!R32</f>
        <v>5.8227731723387702E-5</v>
      </c>
      <c r="F32" s="9">
        <f>+costs!L32</f>
        <v>2.6654167961626993E-2</v>
      </c>
      <c r="H32" s="30">
        <f t="shared" si="3"/>
        <v>1.7651457669804149E-2</v>
      </c>
      <c r="J32" s="2">
        <f t="shared" si="0"/>
        <v>983488.98531295895</v>
      </c>
      <c r="L32" s="7">
        <f>+J32/payroll!F32</f>
        <v>9.2698947550148153E-3</v>
      </c>
      <c r="O32" s="2">
        <v>984414.43548469897</v>
      </c>
      <c r="P32" s="19">
        <f t="shared" si="1"/>
        <v>-925.45017174002714</v>
      </c>
      <c r="R32" s="30">
        <v>1.7668067458806294E-2</v>
      </c>
      <c r="S32" s="9">
        <f t="shared" si="2"/>
        <v>-1.6609789002145631E-5</v>
      </c>
      <c r="U32" s="27"/>
      <c r="X32" s="2"/>
    </row>
    <row r="33" spans="1:24">
      <c r="A33" s="1" t="s">
        <v>42</v>
      </c>
      <c r="B33" s="1" t="s">
        <v>43</v>
      </c>
      <c r="C33" s="9">
        <f>+payroll!G33</f>
        <v>8.7279613533844147E-5</v>
      </c>
      <c r="D33" s="9">
        <f>+IFR!T33</f>
        <v>7.3471148391089687E-5</v>
      </c>
      <c r="E33" s="9">
        <f>+claims!R33</f>
        <v>0</v>
      </c>
      <c r="F33" s="9">
        <f>+costs!L33</f>
        <v>0</v>
      </c>
      <c r="H33" s="30">
        <f t="shared" si="3"/>
        <v>2.0093845240616728E-5</v>
      </c>
      <c r="J33" s="2">
        <f t="shared" si="0"/>
        <v>1119.5718697236093</v>
      </c>
      <c r="L33" s="7">
        <f>+J33/payroll!F33</f>
        <v>1.1550178268044694E-3</v>
      </c>
      <c r="O33" s="2">
        <v>1119.6879857513316</v>
      </c>
      <c r="P33" s="19">
        <f t="shared" si="1"/>
        <v>-0.11611602772222795</v>
      </c>
      <c r="R33" s="30">
        <v>2.0095929267157679E-5</v>
      </c>
      <c r="S33" s="9">
        <f t="shared" si="2"/>
        <v>-2.084026540951473E-9</v>
      </c>
      <c r="U33" s="27"/>
      <c r="X33" s="2"/>
    </row>
    <row r="34" spans="1:24">
      <c r="A34" s="1" t="s">
        <v>44</v>
      </c>
      <c r="B34" s="1" t="s">
        <v>45</v>
      </c>
      <c r="C34" s="9">
        <f>+payroll!G34</f>
        <v>5.7327290505361251E-5</v>
      </c>
      <c r="D34" s="9">
        <f>+IFR!T34</f>
        <v>5.7201532250880295E-5</v>
      </c>
      <c r="E34" s="9">
        <f>+claims!R34</f>
        <v>0</v>
      </c>
      <c r="F34" s="9">
        <f>+costs!L34</f>
        <v>0</v>
      </c>
      <c r="H34" s="30">
        <f t="shared" si="3"/>
        <v>1.4316102844530194E-5</v>
      </c>
      <c r="J34" s="2">
        <f t="shared" si="0"/>
        <v>797.65250686852687</v>
      </c>
      <c r="L34" s="7">
        <f>+J34/payroll!F34</f>
        <v>1.2528579768993815E-3</v>
      </c>
      <c r="O34" s="2">
        <v>797.73544310656462</v>
      </c>
      <c r="P34" s="19">
        <f t="shared" si="1"/>
        <v>-8.2936238037746079E-2</v>
      </c>
      <c r="R34" s="30">
        <v>1.4317591367042268E-5</v>
      </c>
      <c r="S34" s="9">
        <f t="shared" si="2"/>
        <v>-1.4885225120741727E-9</v>
      </c>
      <c r="U34" s="27"/>
      <c r="X34" s="2"/>
    </row>
    <row r="35" spans="1:24">
      <c r="A35" s="1" t="s">
        <v>46</v>
      </c>
      <c r="B35" s="1" t="s">
        <v>47</v>
      </c>
      <c r="C35" s="9">
        <f>+payroll!G35</f>
        <v>2.0281866270226538E-3</v>
      </c>
      <c r="D35" s="9">
        <f>+IFR!T35</f>
        <v>1.5079636723383705E-3</v>
      </c>
      <c r="E35" s="9">
        <f>+claims!R35</f>
        <v>2.3291092689355081E-4</v>
      </c>
      <c r="F35" s="9">
        <f>+costs!L35</f>
        <v>6.0082025161502933E-4</v>
      </c>
      <c r="H35" s="30">
        <f t="shared" si="3"/>
        <v>8.3744757742317823E-4</v>
      </c>
      <c r="J35" s="2">
        <f t="shared" si="0"/>
        <v>46660.195638214143</v>
      </c>
      <c r="L35" s="7">
        <f>+J35/payroll!F35</f>
        <v>2.0715153916146599E-3</v>
      </c>
      <c r="O35" s="2">
        <v>46684.669703392232</v>
      </c>
      <c r="P35" s="19">
        <f t="shared" si="1"/>
        <v>-24.474065178088495</v>
      </c>
      <c r="R35" s="30">
        <v>8.3788683290234511E-4</v>
      </c>
      <c r="S35" s="9">
        <f t="shared" si="2"/>
        <v>-4.3925547916687496E-7</v>
      </c>
      <c r="U35" s="27"/>
      <c r="X35" s="2"/>
    </row>
    <row r="36" spans="1:24">
      <c r="A36" s="1" t="s">
        <v>48</v>
      </c>
      <c r="B36" s="1" t="s">
        <v>49</v>
      </c>
      <c r="C36" s="9">
        <f>+payroll!G36</f>
        <v>2.2799872192470049E-2</v>
      </c>
      <c r="D36" s="9">
        <f>+IFR!T36</f>
        <v>2.2466276883547995E-2</v>
      </c>
      <c r="E36" s="9">
        <f>+claims!R36</f>
        <v>1.9797428785951819E-3</v>
      </c>
      <c r="F36" s="9">
        <f>+costs!L36</f>
        <v>2.3504731399670597E-3</v>
      </c>
      <c r="H36" s="30">
        <f t="shared" si="3"/>
        <v>7.3655139502717681E-3</v>
      </c>
      <c r="J36" s="2">
        <f t="shared" si="0"/>
        <v>410385.47505644045</v>
      </c>
      <c r="L36" s="7">
        <f>+J36/payroll!F36</f>
        <v>1.6207241096211197E-3</v>
      </c>
      <c r="O36" s="2">
        <v>410509.90740739566</v>
      </c>
      <c r="P36" s="19">
        <f t="shared" si="1"/>
        <v>-124.43235095520504</v>
      </c>
      <c r="R36" s="30">
        <v>7.3677472364686043E-3</v>
      </c>
      <c r="S36" s="9">
        <f t="shared" si="2"/>
        <v>-2.2332861968361178E-6</v>
      </c>
      <c r="U36" s="27"/>
      <c r="X36" s="2"/>
    </row>
    <row r="37" spans="1:24">
      <c r="A37" s="1" t="s">
        <v>50</v>
      </c>
      <c r="B37" s="1" t="s">
        <v>489</v>
      </c>
      <c r="C37" s="9">
        <f>+payroll!G37</f>
        <v>2.047947617320846E-3</v>
      </c>
      <c r="D37" s="9">
        <f>+IFR!T37</f>
        <v>2.1216610949873643E-3</v>
      </c>
      <c r="E37" s="9">
        <f>+claims!R37</f>
        <v>1.3974655613613047E-3</v>
      </c>
      <c r="F37" s="9">
        <f>+costs!L37</f>
        <v>1.4105713453732042E-3</v>
      </c>
      <c r="H37" s="30">
        <f t="shared" si="3"/>
        <v>1.5771637304666446E-3</v>
      </c>
      <c r="J37" s="2">
        <f t="shared" si="0"/>
        <v>87875.074453624533</v>
      </c>
      <c r="L37" s="7">
        <f>+J37/payroll!F37</f>
        <v>3.8636376185650629E-3</v>
      </c>
      <c r="O37" s="2">
        <v>87934.255842349026</v>
      </c>
      <c r="P37" s="19">
        <f t="shared" si="1"/>
        <v>-59.181388724493445</v>
      </c>
      <c r="R37" s="30">
        <v>1.5782259058377071E-3</v>
      </c>
      <c r="S37" s="9">
        <f t="shared" si="2"/>
        <v>-1.0621753710625317E-6</v>
      </c>
      <c r="U37" s="27"/>
      <c r="X37" s="2"/>
    </row>
    <row r="38" spans="1:24">
      <c r="A38" s="1" t="s">
        <v>51</v>
      </c>
      <c r="B38" s="1" t="s">
        <v>52</v>
      </c>
      <c r="C38" s="9">
        <f>+payroll!G38</f>
        <v>1.6945237569227053E-2</v>
      </c>
      <c r="D38" s="9">
        <f>+IFR!T38</f>
        <v>1.4332523759734813E-2</v>
      </c>
      <c r="E38" s="9">
        <f>+claims!R38</f>
        <v>1.2810100979145293E-3</v>
      </c>
      <c r="F38" s="9">
        <f>+costs!L38</f>
        <v>3.1294091846124947E-3</v>
      </c>
      <c r="H38" s="30">
        <f t="shared" si="3"/>
        <v>5.9795171915749097E-3</v>
      </c>
      <c r="J38" s="2">
        <f t="shared" ref="J38:J69" si="4">(+H38*$J$275)</f>
        <v>333161.68020862673</v>
      </c>
      <c r="L38" s="7">
        <f>+J38/payroll!F38</f>
        <v>1.7703409111902758E-3</v>
      </c>
      <c r="O38" s="2">
        <v>333298.84352989227</v>
      </c>
      <c r="P38" s="19">
        <f t="shared" si="1"/>
        <v>-137.16332126554335</v>
      </c>
      <c r="R38" s="30">
        <v>5.9819789706037803E-3</v>
      </c>
      <c r="S38" s="9">
        <f t="shared" si="2"/>
        <v>-2.4617790288705352E-6</v>
      </c>
      <c r="U38" s="27"/>
      <c r="X38" s="2"/>
    </row>
    <row r="39" spans="1:24">
      <c r="A39" s="1" t="s">
        <v>53</v>
      </c>
      <c r="B39" s="1" t="s">
        <v>54</v>
      </c>
      <c r="C39" s="9">
        <f>+payroll!G39</f>
        <v>5.6895550207375339E-3</v>
      </c>
      <c r="D39" s="9">
        <f>+IFR!T39</f>
        <v>4.0863930682995672E-3</v>
      </c>
      <c r="E39" s="9">
        <f>+claims!R39</f>
        <v>3.4936639034032619E-4</v>
      </c>
      <c r="F39" s="9">
        <f>+costs!L39</f>
        <v>1.6246387576955589E-4</v>
      </c>
      <c r="H39" s="30">
        <f t="shared" si="3"/>
        <v>1.37187679514242E-3</v>
      </c>
      <c r="J39" s="2">
        <f t="shared" si="4"/>
        <v>76437.070663976658</v>
      </c>
      <c r="L39" s="7">
        <f>+J39/payroll!F39</f>
        <v>1.2096932501218488E-3</v>
      </c>
      <c r="O39" s="2">
        <v>76451.62236793559</v>
      </c>
      <c r="P39" s="19">
        <f t="shared" si="1"/>
        <v>-14.551703958932194</v>
      </c>
      <c r="R39" s="30">
        <v>1.372137966126834E-3</v>
      </c>
      <c r="S39" s="9">
        <f t="shared" si="2"/>
        <v>-2.6117098441400845E-7</v>
      </c>
      <c r="U39" s="27"/>
      <c r="X39" s="2"/>
    </row>
    <row r="40" spans="1:24">
      <c r="A40" s="1" t="s">
        <v>55</v>
      </c>
      <c r="B40" s="1" t="s">
        <v>56</v>
      </c>
      <c r="C40" s="9">
        <f>+payroll!G40</f>
        <v>7.7694107513284272E-4</v>
      </c>
      <c r="D40" s="9">
        <f>+IFR!T40</f>
        <v>8.614925848997333E-4</v>
      </c>
      <c r="E40" s="9">
        <f>+claims!R40</f>
        <v>5.8227731723387702E-5</v>
      </c>
      <c r="F40" s="9">
        <f>+costs!L40</f>
        <v>3.7479668767618152E-5</v>
      </c>
      <c r="H40" s="30">
        <f t="shared" si="3"/>
        <v>2.3602616852315102E-4</v>
      </c>
      <c r="J40" s="2">
        <f t="shared" si="4"/>
        <v>13150.706379634357</v>
      </c>
      <c r="L40" s="7">
        <f>+J40/payroll!F40</f>
        <v>1.524089682080885E-3</v>
      </c>
      <c r="O40" s="2">
        <v>13640.466542696482</v>
      </c>
      <c r="P40" s="19">
        <f t="shared" si="1"/>
        <v>-489.76016306212478</v>
      </c>
      <c r="R40" s="30">
        <v>2.4481628301934594E-4</v>
      </c>
      <c r="S40" s="9">
        <f t="shared" si="2"/>
        <v>-8.7901144961949167E-6</v>
      </c>
      <c r="U40" s="27"/>
      <c r="X40" s="2"/>
    </row>
    <row r="41" spans="1:24">
      <c r="A41" s="1" t="s">
        <v>57</v>
      </c>
      <c r="B41" s="1" t="s">
        <v>58</v>
      </c>
      <c r="C41" s="9">
        <f>+payroll!G41</f>
        <v>1.0724300534748472E-3</v>
      </c>
      <c r="D41" s="9">
        <f>+IFR!T41</f>
        <v>1.0676525335121274E-3</v>
      </c>
      <c r="E41" s="9">
        <f>+claims!R41</f>
        <v>5.8227731723387702E-5</v>
      </c>
      <c r="F41" s="9">
        <f>+costs!L41</f>
        <v>3.6105949568659859E-4</v>
      </c>
      <c r="H41" s="30">
        <f t="shared" si="3"/>
        <v>4.9288018054383911E-4</v>
      </c>
      <c r="J41" s="2">
        <f t="shared" si="4"/>
        <v>27461.880922908887</v>
      </c>
      <c r="L41" s="7">
        <f>+J41/payroll!F41</f>
        <v>2.3057426218655178E-3</v>
      </c>
      <c r="O41" s="2">
        <v>27476.155554487123</v>
      </c>
      <c r="P41" s="19">
        <f t="shared" si="1"/>
        <v>-14.27463157823513</v>
      </c>
      <c r="R41" s="30">
        <v>4.9313637869025258E-4</v>
      </c>
      <c r="S41" s="9">
        <f t="shared" si="2"/>
        <v>-2.561981464134673E-7</v>
      </c>
      <c r="U41" s="27"/>
      <c r="X41" s="2"/>
    </row>
    <row r="42" spans="1:24">
      <c r="A42" s="1" t="s">
        <v>59</v>
      </c>
      <c r="B42" s="1" t="s">
        <v>60</v>
      </c>
      <c r="C42" s="9">
        <f>+payroll!G42</f>
        <v>1.4692696707678291E-3</v>
      </c>
      <c r="D42" s="9">
        <f>+IFR!T42</f>
        <v>9.9896380830922582E-4</v>
      </c>
      <c r="E42" s="9">
        <f>+claims!R42</f>
        <v>5.8227731723387702E-5</v>
      </c>
      <c r="F42" s="9">
        <f>+costs!L42</f>
        <v>0</v>
      </c>
      <c r="H42" s="30">
        <f t="shared" si="3"/>
        <v>3.1726334464314006E-4</v>
      </c>
      <c r="J42" s="2">
        <f t="shared" si="4"/>
        <v>17677.010632036909</v>
      </c>
      <c r="L42" s="7">
        <f>+J42/payroll!F42</f>
        <v>1.0833201801479363E-3</v>
      </c>
      <c r="O42" s="2">
        <v>17679.108851320478</v>
      </c>
      <c r="P42" s="19">
        <f t="shared" si="1"/>
        <v>-2.0982192835690512</v>
      </c>
      <c r="R42" s="30">
        <v>3.173010030505233E-4</v>
      </c>
      <c r="S42" s="9">
        <f t="shared" si="2"/>
        <v>-3.765840738323336E-8</v>
      </c>
      <c r="U42" s="27"/>
      <c r="X42" s="2"/>
    </row>
    <row r="43" spans="1:24">
      <c r="A43" s="1" t="s">
        <v>61</v>
      </c>
      <c r="B43" s="1" t="s">
        <v>524</v>
      </c>
      <c r="C43" s="9">
        <f>+payroll!G43</f>
        <v>5.6696322689511009E-4</v>
      </c>
      <c r="D43" s="9">
        <f>+IFR!T43</f>
        <v>4.4734411410299085E-4</v>
      </c>
      <c r="E43" s="9">
        <f>+claims!R43</f>
        <v>0</v>
      </c>
      <c r="F43" s="9">
        <f>+costs!L43</f>
        <v>0</v>
      </c>
      <c r="H43" s="30">
        <f t="shared" si="3"/>
        <v>1.2678841762476262E-4</v>
      </c>
      <c r="J43" s="2">
        <f t="shared" si="4"/>
        <v>7064.2897902152126</v>
      </c>
      <c r="L43" s="7">
        <f>+J43/payroll!F43</f>
        <v>1.1219232260973179E-3</v>
      </c>
      <c r="O43" s="2">
        <v>7065.0217649811793</v>
      </c>
      <c r="P43" s="19">
        <f t="shared" si="1"/>
        <v>-0.7319747659666973</v>
      </c>
      <c r="R43" s="30">
        <v>1.2680155495704571E-4</v>
      </c>
      <c r="S43" s="9">
        <f t="shared" si="2"/>
        <v>-1.3137332283093056E-8</v>
      </c>
      <c r="U43" s="27"/>
      <c r="X43" s="2"/>
    </row>
    <row r="44" spans="1:24">
      <c r="A44" s="1" t="s">
        <v>62</v>
      </c>
      <c r="B44" s="1" t="s">
        <v>63</v>
      </c>
      <c r="C44" s="9">
        <f>+payroll!G44</f>
        <v>1.8404478254632037E-3</v>
      </c>
      <c r="D44" s="9">
        <f>+IFR!T44</f>
        <v>1.191784547146722E-3</v>
      </c>
      <c r="E44" s="9">
        <f>+claims!R44</f>
        <v>5.8227731723387702E-5</v>
      </c>
      <c r="F44" s="9">
        <f>+costs!L44</f>
        <v>1.4053527766081953E-5</v>
      </c>
      <c r="H44" s="30">
        <f t="shared" si="3"/>
        <v>3.9619532299439806E-4</v>
      </c>
      <c r="J44" s="2">
        <f t="shared" si="4"/>
        <v>22074.875825358617</v>
      </c>
      <c r="L44" s="7">
        <f>+J44/payroll!F44</f>
        <v>1.0800013118877185E-3</v>
      </c>
      <c r="O44" s="2">
        <v>22077.861463842277</v>
      </c>
      <c r="P44" s="19">
        <f t="shared" si="1"/>
        <v>-2.9856384836602956</v>
      </c>
      <c r="R44" s="30">
        <v>3.9624890861874023E-4</v>
      </c>
      <c r="S44" s="9">
        <f t="shared" si="2"/>
        <v>-5.3585624342172671E-8</v>
      </c>
      <c r="U44" s="27"/>
      <c r="X44" s="2"/>
    </row>
    <row r="45" spans="1:24">
      <c r="A45" s="1" t="s">
        <v>64</v>
      </c>
      <c r="B45" s="1" t="s">
        <v>525</v>
      </c>
      <c r="C45" s="9">
        <f>+payroll!G45</f>
        <v>2.1460845422604305E-2</v>
      </c>
      <c r="D45" s="9">
        <f>+IFR!T45</f>
        <v>2.7359961740614495E-2</v>
      </c>
      <c r="E45" s="9">
        <f>+claims!R45</f>
        <v>2.7367033909992218E-3</v>
      </c>
      <c r="F45" s="9">
        <f>+costs!L45</f>
        <v>4.2682083616915143E-3</v>
      </c>
      <c r="H45" s="30">
        <f t="shared" si="3"/>
        <v>9.074031421067141E-3</v>
      </c>
      <c r="J45" s="2">
        <f t="shared" si="4"/>
        <v>505579.20608843677</v>
      </c>
      <c r="L45" s="7">
        <f>+J45/payroll!F45</f>
        <v>2.1212502236425904E-3</v>
      </c>
      <c r="O45" s="2">
        <v>505776.40040876856</v>
      </c>
      <c r="P45" s="19">
        <f t="shared" si="1"/>
        <v>-197.19432033179328</v>
      </c>
      <c r="R45" s="30">
        <v>9.0775706240984345E-3</v>
      </c>
      <c r="S45" s="9">
        <f t="shared" si="2"/>
        <v>-3.5392030312934863E-6</v>
      </c>
      <c r="U45" s="27"/>
      <c r="X45" s="2"/>
    </row>
    <row r="46" spans="1:24">
      <c r="A46" s="1" t="s">
        <v>546</v>
      </c>
      <c r="B46" s="1" t="s">
        <v>547</v>
      </c>
      <c r="C46" s="9">
        <f>+payroll!G46</f>
        <v>4.3717640609026568E-5</v>
      </c>
      <c r="D46" s="9">
        <f>+IFR!T46</f>
        <v>4.5784669051626737E-5</v>
      </c>
      <c r="E46" s="9">
        <f>+claims!R46</f>
        <v>0</v>
      </c>
      <c r="F46" s="9">
        <f>+costs!L46</f>
        <v>0</v>
      </c>
      <c r="H46" s="30">
        <f t="shared" si="3"/>
        <v>1.1187788707581663E-5</v>
      </c>
      <c r="J46" s="2">
        <f t="shared" si="4"/>
        <v>623.35174633978852</v>
      </c>
      <c r="L46" s="7">
        <f>+J46/payroll!F46</f>
        <v>1.2838845980566067E-3</v>
      </c>
      <c r="O46" s="2">
        <v>623.41660595290887</v>
      </c>
      <c r="P46" s="19">
        <f t="shared" si="1"/>
        <v>-6.4859613120347603E-2</v>
      </c>
      <c r="R46" s="30">
        <v>1.1188952794554238E-5</v>
      </c>
      <c r="S46" s="9">
        <f t="shared" si="2"/>
        <v>-1.1640869725747086E-9</v>
      </c>
      <c r="U46" s="27"/>
      <c r="X46" s="2"/>
    </row>
    <row r="47" spans="1:24">
      <c r="A47" s="1" t="s">
        <v>65</v>
      </c>
      <c r="B47" s="1" t="s">
        <v>66</v>
      </c>
      <c r="C47" s="9">
        <f>+payroll!G47</f>
        <v>9.1065201549637629E-4</v>
      </c>
      <c r="D47" s="9">
        <f>+IFR!T47</f>
        <v>8.323291807521533E-4</v>
      </c>
      <c r="E47" s="9">
        <f>+claims!R47</f>
        <v>0</v>
      </c>
      <c r="F47" s="9">
        <f>+costs!L47</f>
        <v>0</v>
      </c>
      <c r="H47" s="30">
        <f t="shared" si="3"/>
        <v>2.178726495310662E-4</v>
      </c>
      <c r="J47" s="2">
        <f t="shared" si="4"/>
        <v>12139.243966310443</v>
      </c>
      <c r="L47" s="7">
        <f>+J47/payroll!F47</f>
        <v>1.2002969719958683E-3</v>
      </c>
      <c r="O47" s="2">
        <v>12140.504512885602</v>
      </c>
      <c r="P47" s="19">
        <f t="shared" si="1"/>
        <v>-1.2605465751585143</v>
      </c>
      <c r="R47" s="30">
        <v>2.1789527356127345E-4</v>
      </c>
      <c r="S47" s="9">
        <f t="shared" si="2"/>
        <v>-2.2624030207249197E-8</v>
      </c>
      <c r="U47" s="27"/>
      <c r="X47" s="2"/>
    </row>
    <row r="48" spans="1:24">
      <c r="A48" s="1" t="s">
        <v>67</v>
      </c>
      <c r="B48" s="1" t="s">
        <v>68</v>
      </c>
      <c r="C48" s="9">
        <f>+payroll!G48</f>
        <v>2.4607763802206757E-3</v>
      </c>
      <c r="D48" s="9">
        <f>+IFR!T48</f>
        <v>1.8740534787440044E-3</v>
      </c>
      <c r="E48" s="9">
        <f>+claims!R48</f>
        <v>1.164554634467754E-4</v>
      </c>
      <c r="F48" s="9">
        <f>+costs!L48</f>
        <v>2.1016684452294327E-4</v>
      </c>
      <c r="H48" s="30">
        <f t="shared" si="3"/>
        <v>6.8542215860136727E-4</v>
      </c>
      <c r="J48" s="2">
        <f t="shared" si="4"/>
        <v>38189.771965804808</v>
      </c>
      <c r="L48" s="7">
        <f>+J48/payroll!F48</f>
        <v>1.3974119074075273E-3</v>
      </c>
      <c r="O48" s="2">
        <v>38200.760505803963</v>
      </c>
      <c r="P48" s="19">
        <f t="shared" si="1"/>
        <v>-10.988539999154455</v>
      </c>
      <c r="R48" s="30">
        <v>6.8561937865318752E-4</v>
      </c>
      <c r="S48" s="9">
        <f t="shared" si="2"/>
        <v>-1.9722005182025611E-7</v>
      </c>
      <c r="U48" s="27"/>
      <c r="X48" s="2"/>
    </row>
    <row r="49" spans="1:25">
      <c r="A49" s="1" t="s">
        <v>69</v>
      </c>
      <c r="B49" s="1" t="s">
        <v>70</v>
      </c>
      <c r="C49" s="9">
        <f>+payroll!G49</f>
        <v>8.6774808066288327E-5</v>
      </c>
      <c r="D49" s="9">
        <f>+IFR!T49</f>
        <v>5.9803733103276899E-5</v>
      </c>
      <c r="E49" s="9">
        <f>+claims!R49</f>
        <v>0</v>
      </c>
      <c r="F49" s="9">
        <f>+costs!L49</f>
        <v>0</v>
      </c>
      <c r="H49" s="30">
        <f t="shared" si="3"/>
        <v>1.8322317646195654E-5</v>
      </c>
      <c r="J49" s="2">
        <f t="shared" si="4"/>
        <v>1020.8673939300007</v>
      </c>
      <c r="L49" s="7">
        <f>+J49/payroll!F49</f>
        <v>1.0593151782984842E-3</v>
      </c>
      <c r="O49" s="2">
        <v>1020.9729649326995</v>
      </c>
      <c r="P49" s="19">
        <f t="shared" si="1"/>
        <v>-0.10557100269875264</v>
      </c>
      <c r="R49" s="30">
        <v>1.8324212412800185E-5</v>
      </c>
      <c r="S49" s="9">
        <f t="shared" si="2"/>
        <v>-1.8947666045305938E-9</v>
      </c>
      <c r="U49" s="27"/>
      <c r="X49" s="2"/>
    </row>
    <row r="50" spans="1:25">
      <c r="A50" s="1" t="s">
        <v>71</v>
      </c>
      <c r="B50" s="1" t="s">
        <v>72</v>
      </c>
      <c r="C50" s="9">
        <f>+payroll!G50</f>
        <v>1.2287098682977325E-4</v>
      </c>
      <c r="D50" s="9">
        <f>+IFR!T50</f>
        <v>7.8745879848650364E-5</v>
      </c>
      <c r="E50" s="9">
        <f>+claims!R50</f>
        <v>0</v>
      </c>
      <c r="F50" s="9">
        <f>+costs!L50</f>
        <v>0</v>
      </c>
      <c r="H50" s="30">
        <f t="shared" si="3"/>
        <v>2.5202108334802951E-5</v>
      </c>
      <c r="J50" s="2">
        <f t="shared" si="4"/>
        <v>1404.1897512148996</v>
      </c>
      <c r="L50" s="7">
        <f>+J50/payroll!F50</f>
        <v>1.0290251198501606E-3</v>
      </c>
      <c r="O50" s="2">
        <v>1404.3348122830389</v>
      </c>
      <c r="P50" s="19">
        <f t="shared" si="1"/>
        <v>-0.14506106813928454</v>
      </c>
      <c r="R50" s="30">
        <v>2.5204711860965456E-5</v>
      </c>
      <c r="S50" s="9">
        <f t="shared" si="2"/>
        <v>-2.6035261625050336E-9</v>
      </c>
      <c r="U50" s="27"/>
      <c r="X50" s="2"/>
    </row>
    <row r="51" spans="1:25">
      <c r="A51" s="1" t="s">
        <v>73</v>
      </c>
      <c r="B51" s="1" t="s">
        <v>74</v>
      </c>
      <c r="C51" s="9">
        <f>+payroll!G51</f>
        <v>6.7816147222187501E-5</v>
      </c>
      <c r="D51" s="9">
        <f>+IFR!T51</f>
        <v>5.7670397269330139E-5</v>
      </c>
      <c r="E51" s="9">
        <f>+claims!R51</f>
        <v>0</v>
      </c>
      <c r="F51" s="9">
        <f>+costs!L51</f>
        <v>0</v>
      </c>
      <c r="H51" s="30">
        <f t="shared" si="3"/>
        <v>1.5685818061439705E-5</v>
      </c>
      <c r="J51" s="2">
        <f t="shared" si="4"/>
        <v>873.96914054521756</v>
      </c>
      <c r="L51" s="7">
        <f>+J51/payroll!F51</f>
        <v>1.1604127959933971E-3</v>
      </c>
      <c r="O51" s="2">
        <v>874.05979753260488</v>
      </c>
      <c r="P51" s="19">
        <f t="shared" si="1"/>
        <v>-9.0656987387319532E-2</v>
      </c>
      <c r="R51" s="30">
        <v>1.5687445154370319E-5</v>
      </c>
      <c r="S51" s="9">
        <f t="shared" si="2"/>
        <v>-1.6270929306144873E-9</v>
      </c>
      <c r="U51" s="27"/>
      <c r="X51" s="2"/>
    </row>
    <row r="52" spans="1:25">
      <c r="A52" s="1" t="s">
        <v>75</v>
      </c>
      <c r="B52" s="1" t="s">
        <v>76</v>
      </c>
      <c r="C52" s="9">
        <f>+payroll!G52</f>
        <v>1.7241898692560583E-4</v>
      </c>
      <c r="D52" s="9">
        <f>+IFR!T52</f>
        <v>1.4612178299989217E-4</v>
      </c>
      <c r="E52" s="9">
        <f>+claims!R52</f>
        <v>0</v>
      </c>
      <c r="F52" s="9">
        <f>+costs!L52</f>
        <v>0</v>
      </c>
      <c r="H52" s="30">
        <f t="shared" si="3"/>
        <v>3.981759624068725E-5</v>
      </c>
      <c r="J52" s="2">
        <f t="shared" si="4"/>
        <v>2218.5231416521924</v>
      </c>
      <c r="L52" s="7">
        <f>+J52/payroll!F52</f>
        <v>1.1585863251997719E-3</v>
      </c>
      <c r="O52" s="2">
        <v>2218.7532578627824</v>
      </c>
      <c r="P52" s="19">
        <f t="shared" si="1"/>
        <v>-0.23011621059004028</v>
      </c>
      <c r="R52" s="30">
        <v>3.9821726319021654E-5</v>
      </c>
      <c r="S52" s="9">
        <f t="shared" si="2"/>
        <v>-4.1300783344040974E-9</v>
      </c>
      <c r="U52" s="27"/>
      <c r="X52" s="2"/>
    </row>
    <row r="53" spans="1:25">
      <c r="A53" s="1" t="s">
        <v>77</v>
      </c>
      <c r="B53" s="1" t="s">
        <v>78</v>
      </c>
      <c r="C53" s="9">
        <f>+payroll!G53</f>
        <v>7.1881661163072585E-5</v>
      </c>
      <c r="D53" s="9">
        <f>+IFR!T53</f>
        <v>5.0613978741660056E-5</v>
      </c>
      <c r="E53" s="9">
        <f>+claims!R53</f>
        <v>0</v>
      </c>
      <c r="F53" s="9">
        <f>+costs!L53</f>
        <v>0</v>
      </c>
      <c r="H53" s="30">
        <f t="shared" si="3"/>
        <v>1.5311954988091579E-5</v>
      </c>
      <c r="J53" s="2">
        <f t="shared" si="4"/>
        <v>853.13855411256668</v>
      </c>
      <c r="L53" s="7">
        <f>+J53/payroll!F53</f>
        <v>1.0686881346503483E-3</v>
      </c>
      <c r="O53" s="2">
        <v>853.22680700416072</v>
      </c>
      <c r="P53" s="19">
        <f t="shared" si="1"/>
        <v>-8.8252891594038374E-2</v>
      </c>
      <c r="R53" s="30">
        <v>1.5313538932806237E-5</v>
      </c>
      <c r="S53" s="9">
        <f t="shared" si="2"/>
        <v>-1.5839447146572666E-9</v>
      </c>
      <c r="U53" s="27"/>
      <c r="X53" s="2"/>
    </row>
    <row r="54" spans="1:25">
      <c r="A54" s="1" t="s">
        <v>79</v>
      </c>
      <c r="B54" s="1" t="s">
        <v>80</v>
      </c>
      <c r="C54" s="9">
        <f>+payroll!G54</f>
        <v>8.1582193520005021E-4</v>
      </c>
      <c r="D54" s="9">
        <f>+IFR!T54</f>
        <v>5.9482560565638756E-4</v>
      </c>
      <c r="E54" s="9">
        <f>+claims!R54</f>
        <v>0</v>
      </c>
      <c r="F54" s="9">
        <f>+costs!L54</f>
        <v>0</v>
      </c>
      <c r="H54" s="30">
        <f t="shared" si="3"/>
        <v>1.7633094260705473E-4</v>
      </c>
      <c r="J54" s="2">
        <f t="shared" si="4"/>
        <v>9824.6582842024309</v>
      </c>
      <c r="L54" s="7">
        <f>+J54/payroll!F54</f>
        <v>1.0843552831731119E-3</v>
      </c>
      <c r="O54" s="2">
        <v>9825.6751078867746</v>
      </c>
      <c r="P54" s="19">
        <f t="shared" si="1"/>
        <v>-1.0168236843437626</v>
      </c>
      <c r="R54" s="30">
        <v>1.7634919234903445E-4</v>
      </c>
      <c r="S54" s="9">
        <f t="shared" si="2"/>
        <v>-1.8249741979713043E-8</v>
      </c>
      <c r="U54" s="27"/>
      <c r="X54" s="2"/>
    </row>
    <row r="55" spans="1:25">
      <c r="A55" s="1" t="s">
        <v>81</v>
      </c>
      <c r="B55" s="1" t="s">
        <v>490</v>
      </c>
      <c r="C55" s="9">
        <f>+payroll!G55</f>
        <v>2.0104365525864159E-3</v>
      </c>
      <c r="D55" s="9">
        <f>+IFR!T55</f>
        <v>1.6033777035929129E-3</v>
      </c>
      <c r="E55" s="9">
        <f>+claims!R55</f>
        <v>1.164554634467754E-4</v>
      </c>
      <c r="F55" s="9">
        <f>+costs!L55</f>
        <v>9.1425508525458521E-6</v>
      </c>
      <c r="H55" s="30">
        <f t="shared" si="3"/>
        <v>4.7468063205095991E-4</v>
      </c>
      <c r="J55" s="2">
        <f t="shared" si="4"/>
        <v>26447.853876800669</v>
      </c>
      <c r="L55" s="7">
        <f>+J55/payroll!F55</f>
        <v>1.1845396134238615E-3</v>
      </c>
      <c r="O55" s="2">
        <v>26451.417997605324</v>
      </c>
      <c r="P55" s="19">
        <f t="shared" si="1"/>
        <v>-3.5641208046545216</v>
      </c>
      <c r="R55" s="30">
        <v>4.7474460015680851E-4</v>
      </c>
      <c r="S55" s="9">
        <f t="shared" si="2"/>
        <v>-6.3968105848595264E-8</v>
      </c>
      <c r="U55" s="27"/>
      <c r="X55" s="2"/>
    </row>
    <row r="56" spans="1:25">
      <c r="A56" s="1" t="s">
        <v>82</v>
      </c>
      <c r="B56" s="1" t="s">
        <v>83</v>
      </c>
      <c r="C56" s="9">
        <f>+payroll!G56</f>
        <v>4.8666683950240889E-5</v>
      </c>
      <c r="D56" s="9">
        <f>+IFR!T56</f>
        <v>4.3135581697385145E-5</v>
      </c>
      <c r="E56" s="9">
        <f>+claims!R56</f>
        <v>0</v>
      </c>
      <c r="F56" s="9">
        <f>+costs!L56</f>
        <v>0</v>
      </c>
      <c r="H56" s="30">
        <f t="shared" si="3"/>
        <v>1.1475283205953254E-5</v>
      </c>
      <c r="J56" s="2">
        <f t="shared" si="4"/>
        <v>639.37012157971117</v>
      </c>
      <c r="L56" s="7">
        <f>+J56/payroll!F56</f>
        <v>1.1829601257935605E-3</v>
      </c>
      <c r="O56" s="2">
        <v>639.43648406306352</v>
      </c>
      <c r="P56" s="19">
        <f t="shared" si="1"/>
        <v>-6.6362483352349955E-2</v>
      </c>
      <c r="R56" s="30">
        <v>1.1476474266131101E-5</v>
      </c>
      <c r="S56" s="9">
        <f t="shared" si="2"/>
        <v>-1.1910601778466969E-9</v>
      </c>
      <c r="U56" s="27"/>
      <c r="X56" s="2"/>
    </row>
    <row r="57" spans="1:25">
      <c r="A57" s="1" t="s">
        <v>84</v>
      </c>
      <c r="B57" s="11" t="s">
        <v>550</v>
      </c>
      <c r="C57" s="9">
        <f>+payroll!G57</f>
        <v>3.4788405891419565E-2</v>
      </c>
      <c r="D57" s="9">
        <f>+IFR!T57</f>
        <v>3.0590394831232037E-3</v>
      </c>
      <c r="E57" s="9">
        <f>+claims!R57</f>
        <v>1.3708033894669115E-2</v>
      </c>
      <c r="F57" s="9">
        <f>+costs!L57</f>
        <v>1.0909754450055506E-2</v>
      </c>
      <c r="H57" s="30">
        <f>(C57*$C$3)+(D57*$D$3)+(E57*$E$3)+(F57*$F$3)</f>
        <v>1.3332988426051517E-2</v>
      </c>
      <c r="J57" s="2">
        <f t="shared" si="4"/>
        <v>742876.16941453004</v>
      </c>
      <c r="L57" s="7">
        <f>+J57/payroll!F57</f>
        <v>1.9227880854103306E-3</v>
      </c>
      <c r="O57" s="2">
        <v>742815.01298616605</v>
      </c>
      <c r="P57" s="19">
        <f>+J57-O57</f>
        <v>61.156428363989107</v>
      </c>
      <c r="R57" s="30">
        <v>1.3331890803075943E-2</v>
      </c>
      <c r="S57" s="9">
        <f>+H57-R57</f>
        <v>1.0976229755741557E-6</v>
      </c>
      <c r="U57" s="27"/>
      <c r="X57" s="2"/>
      <c r="Y57" s="84"/>
    </row>
    <row r="58" spans="1:25">
      <c r="A58" s="1" t="s">
        <v>85</v>
      </c>
      <c r="B58" s="1" t="s">
        <v>86</v>
      </c>
      <c r="C58" s="9">
        <f>+payroll!G58</f>
        <v>2.1315618899682641E-3</v>
      </c>
      <c r="D58" s="9">
        <f>+IFR!T58</f>
        <v>2.4017141705074524E-3</v>
      </c>
      <c r="E58" s="9">
        <f>+claims!R58</f>
        <v>1.7468319517016309E-4</v>
      </c>
      <c r="F58" s="9">
        <f>+costs!L58</f>
        <v>2.7712685082543229E-4</v>
      </c>
      <c r="H58" s="30">
        <f t="shared" si="3"/>
        <v>7.5913809733024838E-4</v>
      </c>
      <c r="J58" s="2">
        <f t="shared" si="4"/>
        <v>42297.01427621644</v>
      </c>
      <c r="L58" s="7">
        <f>+J58/payroll!F58</f>
        <v>1.7867397069001923E-3</v>
      </c>
      <c r="O58" s="2">
        <v>42310.786120594472</v>
      </c>
      <c r="P58" s="19">
        <f t="shared" si="1"/>
        <v>-13.771844378032256</v>
      </c>
      <c r="R58" s="30">
        <v>7.5938527155558716E-4</v>
      </c>
      <c r="S58" s="9">
        <f t="shared" si="2"/>
        <v>-2.47174225338786E-7</v>
      </c>
      <c r="U58" s="27"/>
      <c r="X58" s="2"/>
    </row>
    <row r="59" spans="1:25">
      <c r="A59" s="1" t="s">
        <v>87</v>
      </c>
      <c r="B59" s="1" t="s">
        <v>88</v>
      </c>
      <c r="C59" s="9">
        <f>+payroll!G59</f>
        <v>6.0956296068058087E-2</v>
      </c>
      <c r="D59" s="9">
        <f>+IFR!T59</f>
        <v>5.7310801243430028E-2</v>
      </c>
      <c r="E59" s="9">
        <f>+claims!R59</f>
        <v>8.5135073014511078E-2</v>
      </c>
      <c r="F59" s="9">
        <f>+costs!L59</f>
        <v>7.384492302765111E-2</v>
      </c>
      <c r="H59" s="30">
        <f>(C59*$C$3)+(D59*$D$3)+(E59*$E$3)+(F59*$F$3)</f>
        <v>7.1860601932703341E-2</v>
      </c>
      <c r="J59" s="2">
        <f>(+H59*$J$275)</f>
        <v>4003868.2244171295</v>
      </c>
      <c r="L59" s="7">
        <f>+J59/payroll!F59</f>
        <v>5.9144004971838152E-3</v>
      </c>
      <c r="O59" s="2">
        <v>4003124.4589345516</v>
      </c>
      <c r="P59" s="19">
        <f t="shared" si="1"/>
        <v>743.76548257796094</v>
      </c>
      <c r="R59" s="30">
        <v>7.1847252983067864E-2</v>
      </c>
      <c r="S59" s="9">
        <f t="shared" si="2"/>
        <v>1.3348949635477725E-5</v>
      </c>
      <c r="U59" s="27"/>
      <c r="X59" s="2"/>
    </row>
    <row r="60" spans="1:25">
      <c r="A60" s="1" t="s">
        <v>89</v>
      </c>
      <c r="B60" s="11" t="s">
        <v>548</v>
      </c>
      <c r="C60" s="9">
        <f>+payroll!G60</f>
        <v>3.1222033895510448E-4</v>
      </c>
      <c r="D60" s="9">
        <f>+IFR!T60</f>
        <v>3.3047950825436872E-4</v>
      </c>
      <c r="E60" s="9">
        <f>+claims!R60</f>
        <v>0</v>
      </c>
      <c r="F60" s="9">
        <f>+costs!L60</f>
        <v>0</v>
      </c>
      <c r="H60" s="30">
        <f t="shared" si="3"/>
        <v>8.033748090118415E-5</v>
      </c>
      <c r="J60" s="2">
        <f t="shared" si="4"/>
        <v>4476.1757953433362</v>
      </c>
      <c r="L60" s="7">
        <f>+J60/payroll!F60</f>
        <v>1.2909085212349234E-3</v>
      </c>
      <c r="O60" s="2">
        <v>4476.6416136099169</v>
      </c>
      <c r="P60" s="19">
        <f t="shared" si="1"/>
        <v>-0.46581826658075443</v>
      </c>
      <c r="R60" s="30">
        <v>8.0345841311455293E-5</v>
      </c>
      <c r="S60" s="9">
        <f t="shared" si="2"/>
        <v>-8.3604102711436722E-9</v>
      </c>
      <c r="U60" s="27"/>
      <c r="X60" s="2"/>
    </row>
    <row r="61" spans="1:25">
      <c r="A61" s="1" t="s">
        <v>90</v>
      </c>
      <c r="B61" s="1" t="s">
        <v>91</v>
      </c>
      <c r="C61" s="9">
        <f>+payroll!G61</f>
        <v>1.354220910709121E-4</v>
      </c>
      <c r="D61" s="9">
        <f>+IFR!T61</f>
        <v>1.216704722877331E-4</v>
      </c>
      <c r="E61" s="9">
        <f>+claims!R61</f>
        <v>0</v>
      </c>
      <c r="F61" s="9">
        <f>+costs!L61</f>
        <v>0</v>
      </c>
      <c r="H61" s="30">
        <f t="shared" si="3"/>
        <v>3.2136570419830652E-5</v>
      </c>
      <c r="J61" s="2">
        <f t="shared" si="4"/>
        <v>1790.558243113549</v>
      </c>
      <c r="L61" s="7">
        <f>+J61/payroll!F61</f>
        <v>1.1905522516288021E-3</v>
      </c>
      <c r="O61" s="2">
        <v>1790.7441287000149</v>
      </c>
      <c r="P61" s="19">
        <f t="shared" si="1"/>
        <v>-0.18588558646592901</v>
      </c>
      <c r="R61" s="30">
        <v>3.2139906656036576E-5</v>
      </c>
      <c r="S61" s="9">
        <f t="shared" si="2"/>
        <v>-3.3362362059240658E-9</v>
      </c>
      <c r="U61" s="27"/>
      <c r="X61" s="2"/>
    </row>
    <row r="62" spans="1:25">
      <c r="A62" s="1" t="s">
        <v>92</v>
      </c>
      <c r="B62" s="1" t="s">
        <v>93</v>
      </c>
      <c r="C62" s="9">
        <f>+payroll!G62</f>
        <v>1.4730530412518467E-4</v>
      </c>
      <c r="D62" s="9">
        <f>+IFR!T62</f>
        <v>1.4795035657184656E-4</v>
      </c>
      <c r="E62" s="9">
        <f>+claims!R62</f>
        <v>5.8227731723387702E-5</v>
      </c>
      <c r="F62" s="9">
        <f>+costs!L62</f>
        <v>1.7658842363779411E-6</v>
      </c>
      <c r="H62" s="30">
        <f t="shared" si="3"/>
        <v>4.6700647887463822E-5</v>
      </c>
      <c r="J62" s="2">
        <f t="shared" si="4"/>
        <v>2602.0271902455966</v>
      </c>
      <c r="L62" s="7">
        <f>+J62/payroll!F62</f>
        <v>1.5905340444629492E-3</v>
      </c>
      <c r="O62" s="2">
        <v>2602.6225439062991</v>
      </c>
      <c r="P62" s="19">
        <f t="shared" si="1"/>
        <v>-0.59535366070258533</v>
      </c>
      <c r="R62" s="30">
        <v>4.671133317229913E-5</v>
      </c>
      <c r="S62" s="9">
        <f t="shared" si="2"/>
        <v>-1.0685284835308467E-8</v>
      </c>
      <c r="U62" s="27"/>
      <c r="X62" s="2"/>
    </row>
    <row r="63" spans="1:25">
      <c r="A63" s="1" t="s">
        <v>482</v>
      </c>
      <c r="B63" s="1" t="s">
        <v>483</v>
      </c>
      <c r="C63" s="9">
        <f>+payroll!G63</f>
        <v>6.4292003418933577E-4</v>
      </c>
      <c r="D63" s="9">
        <f>+IFR!T63</f>
        <v>7.7447123747544306E-4</v>
      </c>
      <c r="E63" s="9">
        <f>+claims!R63</f>
        <v>5.8227731723387702E-5</v>
      </c>
      <c r="F63" s="9">
        <f>+costs!L63</f>
        <v>1.5043553819423642E-4</v>
      </c>
      <c r="H63" s="30">
        <f t="shared" si="3"/>
        <v>2.761693916331474E-4</v>
      </c>
      <c r="J63" s="2">
        <f t="shared" si="4"/>
        <v>15387.372523710384</v>
      </c>
      <c r="L63" s="7">
        <f>+J63/payroll!F63</f>
        <v>2.1550484223752612E-3</v>
      </c>
      <c r="O63" s="2">
        <v>15393.890801278669</v>
      </c>
      <c r="P63" s="19">
        <f t="shared" si="1"/>
        <v>-6.5182775682842475</v>
      </c>
      <c r="R63" s="30">
        <v>2.7628638033591358E-4</v>
      </c>
      <c r="S63" s="9">
        <f t="shared" si="2"/>
        <v>-1.1698870276618005E-7</v>
      </c>
      <c r="U63" s="27"/>
      <c r="X63" s="2"/>
    </row>
    <row r="64" spans="1:25">
      <c r="A64" s="1" t="s">
        <v>94</v>
      </c>
      <c r="B64" s="1" t="s">
        <v>484</v>
      </c>
      <c r="C64" s="9">
        <f>+payroll!G64</f>
        <v>4.3928445424109463E-4</v>
      </c>
      <c r="D64" s="9">
        <f>+IFR!T64</f>
        <v>3.3249562783370303E-4</v>
      </c>
      <c r="E64" s="9">
        <f>+claims!R64</f>
        <v>0</v>
      </c>
      <c r="F64" s="9">
        <f>+costs!L64</f>
        <v>0</v>
      </c>
      <c r="H64" s="30">
        <f t="shared" si="3"/>
        <v>9.64725102593497E-5</v>
      </c>
      <c r="J64" s="2">
        <f t="shared" si="4"/>
        <v>5375.1737108867674</v>
      </c>
      <c r="L64" s="7">
        <f>+J64/payroll!F64</f>
        <v>1.1017833209059301E-3</v>
      </c>
      <c r="O64" s="2">
        <v>5375.7303281695031</v>
      </c>
      <c r="P64" s="19">
        <f t="shared" si="1"/>
        <v>-0.55661728273571498</v>
      </c>
      <c r="R64" s="30">
        <v>9.6482500311654521E-5</v>
      </c>
      <c r="S64" s="9">
        <f t="shared" si="2"/>
        <v>-9.9900523048207165E-9</v>
      </c>
      <c r="U64" s="27"/>
      <c r="X64" s="2"/>
    </row>
    <row r="65" spans="1:24" ht="13.5" customHeight="1">
      <c r="A65" s="1" t="s">
        <v>95</v>
      </c>
      <c r="B65" s="1" t="s">
        <v>96</v>
      </c>
      <c r="C65" s="9">
        <f>+payroll!G65</f>
        <v>1.7152223670482887E-3</v>
      </c>
      <c r="D65" s="9">
        <f>+IFR!T65</f>
        <v>9.5128023593287739E-4</v>
      </c>
      <c r="E65" s="9">
        <f>+claims!R65</f>
        <v>0</v>
      </c>
      <c r="F65" s="9">
        <f>+costs!L65</f>
        <v>9.5793876313765146E-4</v>
      </c>
      <c r="H65" s="30">
        <f t="shared" si="3"/>
        <v>9.0807608325523665E-4</v>
      </c>
      <c r="J65" s="2">
        <f t="shared" si="4"/>
        <v>50595.414974448839</v>
      </c>
      <c r="L65" s="7">
        <f>+J65/payroll!F65</f>
        <v>2.6560745152060818E-3</v>
      </c>
      <c r="O65" s="2">
        <v>50630.239308255768</v>
      </c>
      <c r="P65" s="19">
        <f t="shared" si="1"/>
        <v>-34.824333806929644</v>
      </c>
      <c r="R65" s="30">
        <v>9.0870110322317918E-4</v>
      </c>
      <c r="S65" s="9">
        <f t="shared" si="2"/>
        <v>-6.2501996794253004E-7</v>
      </c>
      <c r="U65" s="27"/>
      <c r="X65" s="2"/>
    </row>
    <row r="66" spans="1:24" ht="13.5" customHeight="1">
      <c r="A66" s="1" t="s">
        <v>97</v>
      </c>
      <c r="B66" s="1" t="s">
        <v>98</v>
      </c>
      <c r="C66" s="9">
        <f>+payroll!G66</f>
        <v>2.8474361371505805E-3</v>
      </c>
      <c r="D66" s="9">
        <f>+IFR!T66</f>
        <v>2.7702186317581034E-3</v>
      </c>
      <c r="E66" s="9">
        <f>+claims!R66</f>
        <v>6.4050504895726466E-4</v>
      </c>
      <c r="F66" s="9">
        <f>+costs!L66</f>
        <v>1.5136851499451907E-4</v>
      </c>
      <c r="H66" s="30">
        <f t="shared" si="3"/>
        <v>8.8910371245388661E-4</v>
      </c>
      <c r="J66" s="2">
        <f t="shared" si="4"/>
        <v>49538.328468764921</v>
      </c>
      <c r="L66" s="7">
        <f>+J66/payroll!F66</f>
        <v>1.5665233763519032E-3</v>
      </c>
      <c r="O66" s="2">
        <v>49551.124621038165</v>
      </c>
      <c r="P66" s="19">
        <f t="shared" si="1"/>
        <v>-12.796152273243933</v>
      </c>
      <c r="R66" s="30">
        <v>8.8933337515836083E-4</v>
      </c>
      <c r="S66" s="9">
        <f t="shared" si="2"/>
        <v>-2.2966270447422402E-7</v>
      </c>
      <c r="U66" s="27"/>
      <c r="X66" s="2"/>
    </row>
    <row r="67" spans="1:24">
      <c r="A67" s="1" t="s">
        <v>99</v>
      </c>
      <c r="B67" s="1" t="s">
        <v>100</v>
      </c>
      <c r="C67" s="9">
        <f>+payroll!G67</f>
        <v>7.4857605914342264E-3</v>
      </c>
      <c r="D67" s="9">
        <f>+IFR!T67</f>
        <v>6.8500475897993731E-3</v>
      </c>
      <c r="E67" s="9">
        <f>+claims!R67</f>
        <v>1.2227823661911416E-3</v>
      </c>
      <c r="F67" s="9">
        <f>+costs!L67</f>
        <v>1.6581549995583005E-3</v>
      </c>
      <c r="H67" s="30">
        <f t="shared" si="3"/>
        <v>2.9702863773178514E-3</v>
      </c>
      <c r="J67" s="2">
        <f t="shared" si="4"/>
        <v>165495.90350912084</v>
      </c>
      <c r="L67" s="7">
        <f>+J67/payroll!F67</f>
        <v>1.9906771835243062E-3</v>
      </c>
      <c r="O67" s="2">
        <v>165569.9749027167</v>
      </c>
      <c r="P67" s="19">
        <f t="shared" si="1"/>
        <v>-74.071393595862901</v>
      </c>
      <c r="R67" s="30">
        <v>2.9716157954284006E-3</v>
      </c>
      <c r="S67" s="9">
        <f t="shared" si="2"/>
        <v>-1.3294181105492214E-6</v>
      </c>
      <c r="U67" s="27"/>
      <c r="X67" s="2"/>
    </row>
    <row r="68" spans="1:24">
      <c r="A68" s="1" t="s">
        <v>101</v>
      </c>
      <c r="B68" s="1" t="s">
        <v>526</v>
      </c>
      <c r="C68" s="9">
        <f>+payroll!G68</f>
        <v>5.8651032641258679E-3</v>
      </c>
      <c r="D68" s="9">
        <f>+IFR!T68</f>
        <v>5.1035957258264925E-3</v>
      </c>
      <c r="E68" s="9">
        <f>+claims!R68</f>
        <v>5.2404958551048922E-4</v>
      </c>
      <c r="F68" s="9">
        <f>+costs!L68</f>
        <v>7.9205970456235403E-5</v>
      </c>
      <c r="H68" s="30">
        <f t="shared" si="3"/>
        <v>1.4972183938443597E-3</v>
      </c>
      <c r="J68" s="2">
        <f t="shared" si="4"/>
        <v>83420.747821458848</v>
      </c>
      <c r="L68" s="7">
        <f>+J68/payroll!F68</f>
        <v>1.2807015636464259E-3</v>
      </c>
      <c r="O68" s="2">
        <v>83434.283893619315</v>
      </c>
      <c r="P68" s="19">
        <f t="shared" si="1"/>
        <v>-13.536072160466574</v>
      </c>
      <c r="R68" s="30">
        <v>1.4974613364785163E-3</v>
      </c>
      <c r="S68" s="9">
        <f t="shared" si="2"/>
        <v>-2.4294263415661904E-7</v>
      </c>
      <c r="U68" s="27"/>
      <c r="X68" s="2"/>
    </row>
    <row r="69" spans="1:24">
      <c r="A69" s="1" t="s">
        <v>102</v>
      </c>
      <c r="B69" s="1" t="s">
        <v>103</v>
      </c>
      <c r="C69" s="9">
        <f>+payroll!G69</f>
        <v>1.7207341214022342E-4</v>
      </c>
      <c r="D69" s="9">
        <f>+IFR!T69</f>
        <v>1.9014820823233202E-4</v>
      </c>
      <c r="E69" s="9">
        <f>+claims!R69</f>
        <v>0</v>
      </c>
      <c r="F69" s="9">
        <f>+costs!L69</f>
        <v>0</v>
      </c>
      <c r="H69" s="30">
        <f t="shared" si="3"/>
        <v>4.527770254656943E-5</v>
      </c>
      <c r="J69" s="2">
        <f t="shared" si="4"/>
        <v>2522.7447255534012</v>
      </c>
      <c r="L69" s="7">
        <f>+J69/payroll!F69</f>
        <v>1.3201067756572153E-3</v>
      </c>
      <c r="O69" s="2">
        <v>2523.0074245013025</v>
      </c>
      <c r="P69" s="19">
        <f t="shared" si="1"/>
        <v>-0.26269894790129911</v>
      </c>
      <c r="R69" s="30">
        <v>4.5282417413159732E-5</v>
      </c>
      <c r="S69" s="9">
        <f t="shared" si="2"/>
        <v>-4.714866590302836E-9</v>
      </c>
      <c r="U69" s="27"/>
      <c r="X69" s="2"/>
    </row>
    <row r="70" spans="1:24">
      <c r="A70" s="1" t="s">
        <v>104</v>
      </c>
      <c r="B70" s="1" t="s">
        <v>105</v>
      </c>
      <c r="C70" s="9">
        <f>+payroll!G70</f>
        <v>2.7260695279894662E-4</v>
      </c>
      <c r="D70" s="9">
        <f>+IFR!T70</f>
        <v>2.0625372161608399E-4</v>
      </c>
      <c r="E70" s="9">
        <f>+claims!R70</f>
        <v>5.8227731723387702E-5</v>
      </c>
      <c r="F70" s="9">
        <f>+costs!L70</f>
        <v>6.8781754504311369E-5</v>
      </c>
      <c r="H70" s="30">
        <f t="shared" si="3"/>
        <v>1.098607967629738E-4</v>
      </c>
      <c r="J70" s="2">
        <f t="shared" ref="J70:J101" si="5">(+H70*$J$275)</f>
        <v>6121.1309318053127</v>
      </c>
      <c r="L70" s="7">
        <f>+J70/payroll!F70</f>
        <v>2.0218282709228677E-3</v>
      </c>
      <c r="O70" s="2">
        <v>6124.1601216201798</v>
      </c>
      <c r="P70" s="19">
        <f t="shared" ref="P70:P133" si="6">+J70-O70</f>
        <v>-3.0291898148670953</v>
      </c>
      <c r="R70" s="30">
        <v>1.0991516403763515E-4</v>
      </c>
      <c r="S70" s="9">
        <f t="shared" ref="S70:S133" si="7">+H70-R70</f>
        <v>-5.4367274661350131E-8</v>
      </c>
      <c r="U70" s="27"/>
      <c r="X70" s="2"/>
    </row>
    <row r="71" spans="1:24">
      <c r="A71" s="1" t="s">
        <v>106</v>
      </c>
      <c r="B71" s="1" t="s">
        <v>107</v>
      </c>
      <c r="C71" s="9">
        <f>+payroll!G71</f>
        <v>3.2800024085082148E-3</v>
      </c>
      <c r="D71" s="9">
        <f>+IFR!T71</f>
        <v>3.0118951055180723E-3</v>
      </c>
      <c r="E71" s="9">
        <f>+claims!R71</f>
        <v>1.921515146871794E-3</v>
      </c>
      <c r="F71" s="9">
        <f>+costs!L71</f>
        <v>9.492760594595924E-4</v>
      </c>
      <c r="H71" s="30">
        <f t="shared" ref="H71:H134" si="8">(C71*$C$3)+(D71*$D$3)+(E71*$E$3)+(F71*$F$3)</f>
        <v>1.6442800969598101E-3</v>
      </c>
      <c r="J71" s="2">
        <f t="shared" si="5"/>
        <v>91614.607381444672</v>
      </c>
      <c r="L71" s="7">
        <f>+J71/payroll!F71</f>
        <v>2.5150121420882137E-3</v>
      </c>
      <c r="O71" s="2">
        <v>91662.358418540229</v>
      </c>
      <c r="P71" s="19">
        <f t="shared" si="6"/>
        <v>-47.751037095556967</v>
      </c>
      <c r="R71" s="30">
        <v>1.6451371227349521E-3</v>
      </c>
      <c r="S71" s="9">
        <f t="shared" si="7"/>
        <v>-8.5702577514194453E-7</v>
      </c>
      <c r="U71" s="27"/>
      <c r="X71" s="2"/>
    </row>
    <row r="72" spans="1:24">
      <c r="A72" s="1" t="s">
        <v>108</v>
      </c>
      <c r="B72" s="1" t="s">
        <v>109</v>
      </c>
      <c r="C72" s="9">
        <f>+payroll!G72</f>
        <v>1.5862491609255666E-4</v>
      </c>
      <c r="D72" s="9">
        <f>+IFR!T72</f>
        <v>1.1135544188183666E-4</v>
      </c>
      <c r="E72" s="9">
        <f>+claims!R72</f>
        <v>0</v>
      </c>
      <c r="F72" s="9">
        <f>+costs!L72</f>
        <v>0</v>
      </c>
      <c r="H72" s="30">
        <f t="shared" si="8"/>
        <v>3.3747544746799163E-5</v>
      </c>
      <c r="J72" s="2">
        <f t="shared" si="5"/>
        <v>1880.3171477793001</v>
      </c>
      <c r="L72" s="7">
        <f>+J72/payroll!F72</f>
        <v>1.0673558267232674E-3</v>
      </c>
      <c r="O72" s="2">
        <v>1880.5116486599336</v>
      </c>
      <c r="P72" s="19">
        <f t="shared" si="6"/>
        <v>-0.19450088063354087</v>
      </c>
      <c r="R72" s="30">
        <v>3.3751035608529711E-5</v>
      </c>
      <c r="S72" s="9">
        <f t="shared" si="7"/>
        <v>-3.4908617305479572E-9</v>
      </c>
      <c r="U72" s="27"/>
      <c r="X72" s="2"/>
    </row>
    <row r="73" spans="1:24">
      <c r="A73" s="1" t="s">
        <v>110</v>
      </c>
      <c r="B73" s="1" t="s">
        <v>564</v>
      </c>
      <c r="C73" s="9">
        <f>+payroll!G73</f>
        <v>2.3617773112220527E-4</v>
      </c>
      <c r="D73" s="9">
        <f>+IFR!T73</f>
        <v>1.9200022505520888E-4</v>
      </c>
      <c r="E73" s="9">
        <f>+claims!R73</f>
        <v>0</v>
      </c>
      <c r="F73" s="9">
        <f>+costs!L73</f>
        <v>0</v>
      </c>
      <c r="H73" s="30">
        <f t="shared" si="8"/>
        <v>5.3522244522176765E-5</v>
      </c>
      <c r="J73" s="2">
        <f t="shared" si="5"/>
        <v>2982.1071404677791</v>
      </c>
      <c r="L73" s="7">
        <f>+J73/payroll!F73</f>
        <v>1.1369302464150442E-3</v>
      </c>
      <c r="O73" s="2">
        <v>2982.4162703318466</v>
      </c>
      <c r="P73" s="19">
        <f t="shared" si="6"/>
        <v>-0.30912986406747223</v>
      </c>
      <c r="R73" s="30">
        <v>5.3527792721283761E-5</v>
      </c>
      <c r="S73" s="9">
        <f t="shared" si="7"/>
        <v>-5.5481991069965915E-9</v>
      </c>
      <c r="U73" s="27"/>
      <c r="X73" s="2"/>
    </row>
    <row r="74" spans="1:24">
      <c r="A74" s="1" t="s">
        <v>111</v>
      </c>
      <c r="B74" s="1" t="s">
        <v>112</v>
      </c>
      <c r="C74" s="9">
        <f>+payroll!G74</f>
        <v>4.2556503978591364E-4</v>
      </c>
      <c r="D74" s="9">
        <f>+IFR!T74</f>
        <v>3.9063489012148298E-4</v>
      </c>
      <c r="E74" s="9">
        <f>+claims!R74</f>
        <v>0</v>
      </c>
      <c r="F74" s="9">
        <f>+costs!L74</f>
        <v>0</v>
      </c>
      <c r="H74" s="30">
        <f t="shared" si="8"/>
        <v>1.0202499123842458E-4</v>
      </c>
      <c r="J74" s="2">
        <f t="shared" si="5"/>
        <v>5684.5421486799532</v>
      </c>
      <c r="L74" s="7">
        <f>+J74/payroll!F74</f>
        <v>1.2027602633838941E-3</v>
      </c>
      <c r="O74" s="2">
        <v>5685.132472443147</v>
      </c>
      <c r="P74" s="19">
        <f t="shared" si="6"/>
        <v>-0.59032376319373725</v>
      </c>
      <c r="R74" s="30">
        <v>1.0203558624769576E-4</v>
      </c>
      <c r="S74" s="9">
        <f t="shared" si="7"/>
        <v>-1.0595009271177971E-8</v>
      </c>
      <c r="U74" s="27"/>
      <c r="X74" s="2"/>
    </row>
    <row r="75" spans="1:24">
      <c r="A75" s="1" t="s">
        <v>113</v>
      </c>
      <c r="B75" s="1" t="s">
        <v>114</v>
      </c>
      <c r="C75" s="9">
        <f>+payroll!G75</f>
        <v>2.3334191024766587E-4</v>
      </c>
      <c r="D75" s="9">
        <f>+IFR!T75</f>
        <v>1.7137016424341597E-4</v>
      </c>
      <c r="E75" s="9">
        <f>+claims!R75</f>
        <v>0</v>
      </c>
      <c r="F75" s="9">
        <f>+costs!L75</f>
        <v>0</v>
      </c>
      <c r="H75" s="30">
        <f t="shared" si="8"/>
        <v>5.0589009311385226E-5</v>
      </c>
      <c r="J75" s="2">
        <f t="shared" si="5"/>
        <v>2818.6756225098848</v>
      </c>
      <c r="L75" s="7">
        <f>+J75/payroll!F75</f>
        <v>1.0876818324048734E-3</v>
      </c>
      <c r="O75" s="2">
        <v>2818.9673779320046</v>
      </c>
      <c r="P75" s="19">
        <f t="shared" si="6"/>
        <v>-0.29175542211987704</v>
      </c>
      <c r="R75" s="30">
        <v>5.0594245677587998E-5</v>
      </c>
      <c r="S75" s="9">
        <f t="shared" si="7"/>
        <v>-5.2363662027716E-9</v>
      </c>
      <c r="U75" s="27"/>
      <c r="X75" s="2"/>
    </row>
    <row r="76" spans="1:24">
      <c r="A76" s="1" t="s">
        <v>115</v>
      </c>
      <c r="B76" s="1" t="s">
        <v>116</v>
      </c>
      <c r="C76" s="9">
        <f>+payroll!G76</f>
        <v>1.562095119897204E-3</v>
      </c>
      <c r="D76" s="9">
        <f>+IFR!T76</f>
        <v>1.068730923054562E-3</v>
      </c>
      <c r="E76" s="9">
        <f>+claims!R76</f>
        <v>0</v>
      </c>
      <c r="F76" s="9">
        <f>+costs!L76</f>
        <v>0</v>
      </c>
      <c r="H76" s="30">
        <f t="shared" si="8"/>
        <v>3.2885325536897075E-4</v>
      </c>
      <c r="J76" s="2">
        <f t="shared" si="5"/>
        <v>18322.767472794269</v>
      </c>
      <c r="L76" s="7">
        <f>+J76/payroll!F76</f>
        <v>1.0561682760272934E-3</v>
      </c>
      <c r="O76" s="2">
        <v>18324.662087179848</v>
      </c>
      <c r="P76" s="19">
        <f t="shared" si="6"/>
        <v>-1.8946143855791888</v>
      </c>
      <c r="R76" s="30">
        <v>3.2888725951759571E-4</v>
      </c>
      <c r="S76" s="9">
        <f t="shared" si="7"/>
        <v>-3.4004148624958933E-8</v>
      </c>
      <c r="U76" s="27"/>
      <c r="X76" s="2"/>
    </row>
    <row r="77" spans="1:24">
      <c r="A77" s="1" t="s">
        <v>117</v>
      </c>
      <c r="B77" s="1" t="s">
        <v>118</v>
      </c>
      <c r="C77" s="9">
        <f>+payroll!G77</f>
        <v>9.6875184250785104E-5</v>
      </c>
      <c r="D77" s="9">
        <f>+IFR!T77</f>
        <v>7.2017666833895202E-5</v>
      </c>
      <c r="E77" s="9">
        <f>+claims!R77</f>
        <v>0</v>
      </c>
      <c r="F77" s="9">
        <f>+costs!L77</f>
        <v>0</v>
      </c>
      <c r="H77" s="30">
        <f t="shared" si="8"/>
        <v>2.1111606385585037E-5</v>
      </c>
      <c r="J77" s="2">
        <f t="shared" si="5"/>
        <v>1176.2786241730248</v>
      </c>
      <c r="L77" s="7">
        <f>+J77/payroll!F77</f>
        <v>1.0933197348433731E-3</v>
      </c>
      <c r="O77" s="2">
        <v>1176.4003999033168</v>
      </c>
      <c r="P77" s="19">
        <f t="shared" si="6"/>
        <v>-0.12177573029202904</v>
      </c>
      <c r="R77" s="30">
        <v>2.1113791991301581E-5</v>
      </c>
      <c r="S77" s="9">
        <f t="shared" si="7"/>
        <v>-2.1856057165440678E-9</v>
      </c>
      <c r="U77" s="27"/>
      <c r="X77" s="2"/>
    </row>
    <row r="78" spans="1:24">
      <c r="A78" s="1" t="s">
        <v>119</v>
      </c>
      <c r="B78" s="1" t="s">
        <v>120</v>
      </c>
      <c r="C78" s="9">
        <f>+payroll!G78</f>
        <v>2.1412613367378545E-4</v>
      </c>
      <c r="D78" s="9">
        <f>+IFR!T78</f>
        <v>1.6161777185965933E-4</v>
      </c>
      <c r="E78" s="9">
        <f>+claims!R78</f>
        <v>0</v>
      </c>
      <c r="F78" s="9">
        <f>+costs!L78</f>
        <v>1.054128739255098E-7</v>
      </c>
      <c r="H78" s="30">
        <f t="shared" si="8"/>
        <v>4.7031235916035904E-5</v>
      </c>
      <c r="J78" s="2">
        <f t="shared" si="5"/>
        <v>2620.4466143441036</v>
      </c>
      <c r="L78" s="7">
        <f>+J78/payroll!F78</f>
        <v>1.1019329385277281E-3</v>
      </c>
      <c r="O78" s="2">
        <v>2620.7212158045049</v>
      </c>
      <c r="P78" s="19">
        <f t="shared" si="6"/>
        <v>-0.27460146040129985</v>
      </c>
      <c r="R78" s="30">
        <v>4.7036164406468157E-5</v>
      </c>
      <c r="S78" s="9">
        <f t="shared" si="7"/>
        <v>-4.9284904322531489E-9</v>
      </c>
      <c r="U78" s="27"/>
      <c r="X78" s="2"/>
    </row>
    <row r="79" spans="1:24">
      <c r="A79" s="1" t="s">
        <v>121</v>
      </c>
      <c r="B79" s="1" t="s">
        <v>491</v>
      </c>
      <c r="C79" s="9">
        <f>+payroll!G79</f>
        <v>1.5541617785239226E-4</v>
      </c>
      <c r="D79" s="9">
        <f>+IFR!T79</f>
        <v>1.1534079453866028E-4</v>
      </c>
      <c r="E79" s="9">
        <f>+claims!R79</f>
        <v>0</v>
      </c>
      <c r="F79" s="9">
        <f>+costs!L79</f>
        <v>0</v>
      </c>
      <c r="H79" s="30">
        <f t="shared" si="8"/>
        <v>3.3844621548881567E-5</v>
      </c>
      <c r="J79" s="2">
        <f t="shared" si="5"/>
        <v>1885.7259909107527</v>
      </c>
      <c r="L79" s="7">
        <f>+J79/payroll!F79</f>
        <v>1.0925262657892685E-3</v>
      </c>
      <c r="O79" s="2">
        <v>1885.9212082452705</v>
      </c>
      <c r="P79" s="19">
        <f>+J79-O79</f>
        <v>-0.19521733451779255</v>
      </c>
      <c r="R79" s="30">
        <v>3.3848125269378805E-5</v>
      </c>
      <c r="S79" s="9">
        <f t="shared" si="7"/>
        <v>-3.5037204972388262E-9</v>
      </c>
      <c r="U79" s="27"/>
      <c r="X79" s="2"/>
    </row>
    <row r="80" spans="1:24">
      <c r="A80" s="1" t="s">
        <v>122</v>
      </c>
      <c r="B80" s="1" t="s">
        <v>123</v>
      </c>
      <c r="C80" s="9">
        <f>+payroll!G80</f>
        <v>6.1510339558188396E-4</v>
      </c>
      <c r="D80" s="9">
        <f>+IFR!T80</f>
        <v>5.8406515348296379E-4</v>
      </c>
      <c r="E80" s="9">
        <f>+claims!R80</f>
        <v>2.9113865861693852E-4</v>
      </c>
      <c r="F80" s="9">
        <f>+costs!L80</f>
        <v>3.2451523258732592E-5</v>
      </c>
      <c r="H80" s="30">
        <f t="shared" si="8"/>
        <v>2.1303778138088633E-4</v>
      </c>
      <c r="J80" s="2">
        <f t="shared" si="5"/>
        <v>11869.858873017176</v>
      </c>
      <c r="L80" s="7">
        <f>+J80/payroll!F80</f>
        <v>1.7375885852711744E-3</v>
      </c>
      <c r="O80" s="2">
        <v>11873.445761319957</v>
      </c>
      <c r="P80" s="19">
        <f t="shared" si="6"/>
        <v>-3.5868883027815173</v>
      </c>
      <c r="R80" s="30">
        <v>2.1310215811310028E-4</v>
      </c>
      <c r="S80" s="9">
        <f t="shared" si="7"/>
        <v>-6.4376732213951684E-8</v>
      </c>
      <c r="U80" s="27"/>
      <c r="X80" s="2"/>
    </row>
    <row r="81" spans="1:24">
      <c r="A81" s="1" t="s">
        <v>475</v>
      </c>
      <c r="B81" s="1" t="s">
        <v>527</v>
      </c>
      <c r="C81" s="9">
        <f>+payroll!G81</f>
        <v>3.2828842848307069E-5</v>
      </c>
      <c r="D81" s="9">
        <f>+IFR!T81</f>
        <v>2.6936295309943224E-5</v>
      </c>
      <c r="E81" s="9">
        <f>+claims!R81</f>
        <v>0</v>
      </c>
      <c r="F81" s="9">
        <f>+costs!L81</f>
        <v>0</v>
      </c>
      <c r="H81" s="30">
        <f t="shared" si="8"/>
        <v>7.4706422697812871E-6</v>
      </c>
      <c r="J81" s="2">
        <f t="shared" si="5"/>
        <v>416.24292582431355</v>
      </c>
      <c r="L81" s="7">
        <f>+J81/payroll!F81</f>
        <v>1.1416705927298264E-3</v>
      </c>
      <c r="O81" s="2">
        <v>416.28608007534729</v>
      </c>
      <c r="P81" s="19">
        <f t="shared" si="6"/>
        <v>-4.315425103374082E-2</v>
      </c>
      <c r="R81" s="30">
        <v>7.4714167933873164E-6</v>
      </c>
      <c r="S81" s="9">
        <f t="shared" si="7"/>
        <v>-7.7452360602927879E-10</v>
      </c>
      <c r="U81" s="27"/>
      <c r="X81" s="2"/>
    </row>
    <row r="82" spans="1:24">
      <c r="A82" s="1" t="s">
        <v>124</v>
      </c>
      <c r="B82" s="1" t="s">
        <v>485</v>
      </c>
      <c r="C82" s="9">
        <f>+payroll!G82</f>
        <v>1.0120830117420221E-3</v>
      </c>
      <c r="D82" s="9">
        <f>+IFR!T82</f>
        <v>1.0621433695453416E-3</v>
      </c>
      <c r="E82" s="9">
        <f>+claims!R82</f>
        <v>5.8227731723387702E-5</v>
      </c>
      <c r="F82" s="9">
        <f>+costs!L82</f>
        <v>0</v>
      </c>
      <c r="H82" s="30">
        <f t="shared" si="8"/>
        <v>2.6801245741942865E-4</v>
      </c>
      <c r="J82" s="2">
        <f t="shared" si="5"/>
        <v>14932.891363956749</v>
      </c>
      <c r="L82" s="7">
        <f>+J82/payroll!F82</f>
        <v>1.3285481363175238E-3</v>
      </c>
      <c r="O82" s="2">
        <v>14934.715395820471</v>
      </c>
      <c r="P82" s="19">
        <f t="shared" si="6"/>
        <v>-1.824031863721757</v>
      </c>
      <c r="R82" s="30">
        <v>2.6804519476749425E-4</v>
      </c>
      <c r="S82" s="9">
        <f t="shared" si="7"/>
        <v>-3.2737348065596007E-8</v>
      </c>
      <c r="U82" s="27"/>
      <c r="X82" s="2"/>
    </row>
    <row r="83" spans="1:24">
      <c r="A83" s="1" t="s">
        <v>125</v>
      </c>
      <c r="B83" s="1" t="s">
        <v>126</v>
      </c>
      <c r="C83" s="9">
        <f>+payroll!G83</f>
        <v>2.5056470285512658E-4</v>
      </c>
      <c r="D83" s="9">
        <f>+IFR!T83</f>
        <v>2.8007651877101099E-4</v>
      </c>
      <c r="E83" s="9">
        <f>+claims!R83</f>
        <v>0</v>
      </c>
      <c r="F83" s="9">
        <f>+costs!L83</f>
        <v>0</v>
      </c>
      <c r="H83" s="30">
        <f t="shared" si="8"/>
        <v>6.6330152703267196E-5</v>
      </c>
      <c r="J83" s="2">
        <f t="shared" si="5"/>
        <v>3695.7273330114549</v>
      </c>
      <c r="L83" s="7">
        <f>+J83/payroll!F83</f>
        <v>1.3280962613852695E-3</v>
      </c>
      <c r="O83" s="2">
        <v>3696.1122421585264</v>
      </c>
      <c r="P83" s="19">
        <f t="shared" si="6"/>
        <v>-0.38490914707153934</v>
      </c>
      <c r="R83" s="30">
        <v>6.6337060973331959E-5</v>
      </c>
      <c r="S83" s="9">
        <f t="shared" si="7"/>
        <v>-6.9082700647628932E-9</v>
      </c>
      <c r="U83" s="27"/>
      <c r="X83" s="2"/>
    </row>
    <row r="84" spans="1:24">
      <c r="A84" s="1" t="s">
        <v>127</v>
      </c>
      <c r="B84" s="1" t="s">
        <v>528</v>
      </c>
      <c r="C84" s="9">
        <f>+payroll!G84</f>
        <v>6.9146524620152059E-4</v>
      </c>
      <c r="D84" s="9">
        <f>+IFR!T84</f>
        <v>6.4944838030579386E-4</v>
      </c>
      <c r="E84" s="9">
        <f>+claims!R84</f>
        <v>5.8227731723387702E-5</v>
      </c>
      <c r="F84" s="9">
        <f>+costs!L84</f>
        <v>2.7265209861597505E-5</v>
      </c>
      <c r="H84" s="30">
        <f t="shared" si="8"/>
        <v>1.9270748898888096E-4</v>
      </c>
      <c r="J84" s="2">
        <f t="shared" si="5"/>
        <v>10737.112840946784</v>
      </c>
      <c r="L84" s="7">
        <f>+J84/payroll!F84</f>
        <v>1.3981915862983506E-3</v>
      </c>
      <c r="O84" s="2">
        <v>10739.34054173195</v>
      </c>
      <c r="P84" s="19">
        <f t="shared" si="6"/>
        <v>-2.2277007851662347</v>
      </c>
      <c r="R84" s="30">
        <v>1.9274747130357646E-4</v>
      </c>
      <c r="S84" s="9">
        <f t="shared" si="7"/>
        <v>-3.9982314695505153E-8</v>
      </c>
      <c r="U84" s="27"/>
      <c r="X84" s="2"/>
    </row>
    <row r="85" spans="1:24">
      <c r="A85" s="1" t="s">
        <v>128</v>
      </c>
      <c r="B85" s="1" t="s">
        <v>129</v>
      </c>
      <c r="C85" s="9">
        <f>+payroll!G85</f>
        <v>6.2172796055126196E-5</v>
      </c>
      <c r="D85" s="9">
        <f>+IFR!T85</f>
        <v>5.391947712173143E-5</v>
      </c>
      <c r="E85" s="9">
        <f>+claims!R85</f>
        <v>0</v>
      </c>
      <c r="F85" s="9">
        <f>+costs!L85</f>
        <v>0</v>
      </c>
      <c r="H85" s="30">
        <f t="shared" si="8"/>
        <v>1.4511534147107203E-5</v>
      </c>
      <c r="J85" s="2">
        <f t="shared" si="5"/>
        <v>808.54138285063073</v>
      </c>
      <c r="L85" s="7">
        <f>+J85/payroll!F85</f>
        <v>1.1709851238392989E-3</v>
      </c>
      <c r="O85" s="2">
        <v>808.62527726302267</v>
      </c>
      <c r="P85" s="19">
        <f t="shared" si="6"/>
        <v>-8.3894412391941842E-2</v>
      </c>
      <c r="R85" s="30">
        <v>1.4513039866735166E-5</v>
      </c>
      <c r="S85" s="9">
        <f t="shared" si="7"/>
        <v>-1.5057196279622752E-9</v>
      </c>
      <c r="U85" s="27"/>
      <c r="X85" s="2"/>
    </row>
    <row r="86" spans="1:24">
      <c r="A86" s="1" t="s">
        <v>565</v>
      </c>
      <c r="B86" s="1" t="s">
        <v>566</v>
      </c>
      <c r="C86" s="9">
        <f>+payroll!G86</f>
        <v>2.8036319912670351E-4</v>
      </c>
      <c r="D86" s="9">
        <f>+IFR!T86</f>
        <v>3.2473591177835815E-4</v>
      </c>
      <c r="E86" s="9">
        <f>+claims!R86</f>
        <v>0</v>
      </c>
      <c r="F86" s="9">
        <f>+costs!L86</f>
        <v>0</v>
      </c>
      <c r="H86" s="30">
        <f>(C86*$C$3)+(D86*$D$3)+(E86*$E$3)+(F86*$F$3)</f>
        <v>7.5637388863132701E-5</v>
      </c>
      <c r="J86" s="2">
        <f t="shared" si="5"/>
        <v>4214.3000434450496</v>
      </c>
      <c r="L86" s="7">
        <f>+J86/payroll!F86</f>
        <v>1.3534866286971626E-3</v>
      </c>
      <c r="O86" s="2">
        <v>4214.7391913679248</v>
      </c>
      <c r="P86" s="19">
        <f>+J86-O86</f>
        <v>-0.43914792287523596</v>
      </c>
      <c r="R86" s="30">
        <v>7.5645270599570202E-5</v>
      </c>
      <c r="S86" s="9">
        <f>+H86-R86</f>
        <v>-7.8817364375003383E-9</v>
      </c>
      <c r="U86" s="27"/>
      <c r="X86" s="2"/>
    </row>
    <row r="87" spans="1:24">
      <c r="A87" s="1" t="s">
        <v>130</v>
      </c>
      <c r="B87" s="1" t="s">
        <v>131</v>
      </c>
      <c r="C87" s="9">
        <f>+payroll!G87</f>
        <v>4.8203957335571669E-5</v>
      </c>
      <c r="D87" s="9">
        <f>+IFR!T87</f>
        <v>4.8480642907713303E-5</v>
      </c>
      <c r="E87" s="9">
        <f>+claims!R87</f>
        <v>0</v>
      </c>
      <c r="F87" s="9">
        <f>+costs!L87</f>
        <v>0</v>
      </c>
      <c r="H87" s="30">
        <f t="shared" si="8"/>
        <v>1.2085575030410621E-5</v>
      </c>
      <c r="J87" s="2">
        <f t="shared" si="5"/>
        <v>673.37384514794326</v>
      </c>
      <c r="L87" s="7">
        <f>+J87/payroll!F87</f>
        <v>1.2578332600381304E-3</v>
      </c>
      <c r="O87" s="2">
        <v>673.44386766055311</v>
      </c>
      <c r="P87" s="19">
        <f t="shared" si="6"/>
        <v>-7.0022512609853038E-2</v>
      </c>
      <c r="R87" s="30">
        <v>1.2086831780039467E-5</v>
      </c>
      <c r="S87" s="9">
        <f t="shared" si="7"/>
        <v>-1.2567496288465893E-9</v>
      </c>
      <c r="U87" s="27"/>
      <c r="X87" s="2"/>
    </row>
    <row r="88" spans="1:24">
      <c r="A88" s="1" t="s">
        <v>132</v>
      </c>
      <c r="B88" s="1" t="s">
        <v>133</v>
      </c>
      <c r="C88" s="9">
        <f>+payroll!G88</f>
        <v>2.97187826336464E-5</v>
      </c>
      <c r="D88" s="9">
        <f>+IFR!T88</f>
        <v>3.457879511067559E-5</v>
      </c>
      <c r="E88" s="9">
        <f>+claims!R88</f>
        <v>0</v>
      </c>
      <c r="F88" s="9">
        <f>+costs!L88</f>
        <v>0</v>
      </c>
      <c r="H88" s="30">
        <f t="shared" si="8"/>
        <v>8.0371972180402482E-6</v>
      </c>
      <c r="J88" s="2">
        <f t="shared" si="5"/>
        <v>447.80975512592011</v>
      </c>
      <c r="L88" s="7">
        <f>+J88/payroll!F88</f>
        <v>1.3567882020147982E-3</v>
      </c>
      <c r="O88" s="2">
        <v>447.85642190466268</v>
      </c>
      <c r="P88" s="19">
        <f t="shared" si="6"/>
        <v>-4.6666778742576298E-2</v>
      </c>
      <c r="R88" s="30">
        <v>8.0380347837698721E-6</v>
      </c>
      <c r="S88" s="9">
        <f t="shared" si="7"/>
        <v>-8.3756572962386509E-10</v>
      </c>
      <c r="U88" s="27"/>
      <c r="X88" s="2"/>
    </row>
    <row r="89" spans="1:24">
      <c r="A89" s="1" t="s">
        <v>134</v>
      </c>
      <c r="B89" s="1" t="s">
        <v>135</v>
      </c>
      <c r="C89" s="9">
        <f>+payroll!G89</f>
        <v>5.3954873973493015E-4</v>
      </c>
      <c r="D89" s="9">
        <f>+IFR!T89</f>
        <v>5.3659257036491764E-4</v>
      </c>
      <c r="E89" s="9">
        <f>+claims!R89</f>
        <v>1.7468319517016309E-4</v>
      </c>
      <c r="F89" s="9">
        <f>+costs!L89</f>
        <v>6.0047447795760902E-6</v>
      </c>
      <c r="H89" s="30">
        <f t="shared" si="8"/>
        <v>1.6432298990575107E-4</v>
      </c>
      <c r="J89" s="2">
        <f t="shared" si="5"/>
        <v>9155.6093343191769</v>
      </c>
      <c r="L89" s="7">
        <f>+J89/payroll!F89</f>
        <v>1.5279392762966135E-3</v>
      </c>
      <c r="O89" s="2">
        <v>9157.5574468454779</v>
      </c>
      <c r="P89" s="19">
        <f t="shared" si="6"/>
        <v>-1.9481125263009744</v>
      </c>
      <c r="R89" s="30">
        <v>1.6435795422798296E-4</v>
      </c>
      <c r="S89" s="9">
        <f t="shared" si="7"/>
        <v>-3.4964322231896073E-8</v>
      </c>
      <c r="U89" s="27"/>
      <c r="X89" s="2"/>
    </row>
    <row r="90" spans="1:24">
      <c r="A90" s="1" t="s">
        <v>136</v>
      </c>
      <c r="B90" s="1" t="s">
        <v>137</v>
      </c>
      <c r="C90" s="9">
        <f>+payroll!G90</f>
        <v>0.15045763125890582</v>
      </c>
      <c r="D90" s="9">
        <f>+IFR!T90</f>
        <v>0.1885725873378313</v>
      </c>
      <c r="E90" s="9">
        <f>+claims!R90</f>
        <v>0.28733853296762268</v>
      </c>
      <c r="F90" s="9">
        <f>+costs!L90</f>
        <v>0.20019042517978702</v>
      </c>
      <c r="H90" s="30">
        <f t="shared" si="8"/>
        <v>0.20559381237760777</v>
      </c>
      <c r="J90" s="2">
        <f t="shared" si="5"/>
        <v>11455102.105690278</v>
      </c>
      <c r="L90" s="7">
        <f>+J90/payroll!F90</f>
        <v>6.8554231769930585E-3</v>
      </c>
      <c r="O90" s="2">
        <v>11508818.349567406</v>
      </c>
      <c r="P90" s="19">
        <f>+J90-O90</f>
        <v>-53716.243877127767</v>
      </c>
      <c r="R90" s="30">
        <v>0.20655790045499101</v>
      </c>
      <c r="S90" s="9">
        <f>+H90-R90</f>
        <v>-9.6408807738324054E-4</v>
      </c>
      <c r="U90" s="27"/>
      <c r="X90" s="2"/>
    </row>
    <row r="91" spans="1:24">
      <c r="A91" s="1" t="s">
        <v>138</v>
      </c>
      <c r="B91" s="1" t="s">
        <v>478</v>
      </c>
      <c r="C91" s="9">
        <f>+payroll!G91</f>
        <v>5.8633533822559605E-2</v>
      </c>
      <c r="D91" s="9">
        <f>+IFR!T91</f>
        <v>6.8281914469643337E-2</v>
      </c>
      <c r="E91" s="9">
        <f>+claims!R91</f>
        <v>4.0351818084307677E-2</v>
      </c>
      <c r="F91" s="9">
        <f>+costs!L91</f>
        <v>2.3457466112942124E-2</v>
      </c>
      <c r="H91" s="30">
        <f t="shared" si="8"/>
        <v>3.5991683416936794E-2</v>
      </c>
      <c r="J91" s="2">
        <f t="shared" si="5"/>
        <v>2005354.1676607137</v>
      </c>
      <c r="L91" s="7">
        <f>+J91/payroll!F91</f>
        <v>3.0796016180566332E-3</v>
      </c>
      <c r="O91" s="2">
        <v>2006474.5106193789</v>
      </c>
      <c r="P91" s="19">
        <f t="shared" si="6"/>
        <v>-1120.3429586652201</v>
      </c>
      <c r="R91" s="30">
        <v>3.6011791101522861E-2</v>
      </c>
      <c r="S91" s="9">
        <f t="shared" si="7"/>
        <v>-2.0107684586066765E-5</v>
      </c>
      <c r="U91" s="27"/>
      <c r="X91" s="2"/>
    </row>
    <row r="92" spans="1:24">
      <c r="A92" s="1" t="s">
        <v>139</v>
      </c>
      <c r="B92" s="1" t="s">
        <v>140</v>
      </c>
      <c r="C92" s="9">
        <f>+payroll!G92</f>
        <v>9.2477356744217814E-5</v>
      </c>
      <c r="D92" s="9">
        <f>+IFR!T92</f>
        <v>1.0647924568995831E-4</v>
      </c>
      <c r="E92" s="9">
        <f>+claims!R92</f>
        <v>0</v>
      </c>
      <c r="F92" s="9">
        <f>+costs!L92</f>
        <v>0</v>
      </c>
      <c r="H92" s="30">
        <f t="shared" si="8"/>
        <v>2.4869575304272017E-5</v>
      </c>
      <c r="J92" s="2">
        <f t="shared" si="5"/>
        <v>1385.6619571427209</v>
      </c>
      <c r="L92" s="7">
        <f>+J92/payroll!F92</f>
        <v>1.3491847068274512E-3</v>
      </c>
      <c r="O92" s="2">
        <v>1385.8063364024754</v>
      </c>
      <c r="P92" s="19">
        <f t="shared" si="6"/>
        <v>-0.14437925975448707</v>
      </c>
      <c r="R92" s="30">
        <v>2.4872166593478113E-5</v>
      </c>
      <c r="S92" s="9">
        <f t="shared" si="7"/>
        <v>-2.5912892060956521E-9</v>
      </c>
      <c r="U92" s="27"/>
      <c r="X92" s="2"/>
    </row>
    <row r="93" spans="1:24">
      <c r="A93" s="1" t="s">
        <v>477</v>
      </c>
      <c r="B93" s="1" t="s">
        <v>481</v>
      </c>
      <c r="C93" s="9">
        <f>+payroll!G93</f>
        <v>1.8572912112224442E-2</v>
      </c>
      <c r="D93" s="9">
        <f>+IFR!T93</f>
        <v>1.9378191212531825E-2</v>
      </c>
      <c r="E93" s="9">
        <f>+claims!R93</f>
        <v>3.9012580254669756E-3</v>
      </c>
      <c r="F93" s="9">
        <f>+costs!L93</f>
        <v>7.927863635939102E-3</v>
      </c>
      <c r="H93" s="30">
        <f t="shared" si="8"/>
        <v>1.0085794800978039E-2</v>
      </c>
      <c r="J93" s="2">
        <f t="shared" si="5"/>
        <v>561951.7821384928</v>
      </c>
      <c r="L93" s="7">
        <f>+J93/payroll!F93</f>
        <v>2.7243855815729076E-3</v>
      </c>
      <c r="O93" s="2">
        <v>502642.9788498095</v>
      </c>
      <c r="P93" s="19">
        <f t="shared" si="6"/>
        <v>59308.803288683295</v>
      </c>
      <c r="R93" s="30">
        <v>9.0213326195700792E-3</v>
      </c>
      <c r="S93" s="9">
        <f t="shared" si="7"/>
        <v>1.0644621814079602E-3</v>
      </c>
      <c r="U93" s="27"/>
      <c r="X93" s="2"/>
    </row>
    <row r="94" spans="1:24">
      <c r="A94" s="1" t="s">
        <v>498</v>
      </c>
      <c r="B94" s="1" t="s">
        <v>539</v>
      </c>
      <c r="C94" s="9">
        <f>+payroll!G94</f>
        <v>3.8408058176115251E-4</v>
      </c>
      <c r="D94" s="9">
        <f>+IFR!T94</f>
        <v>1.9832990280428168E-4</v>
      </c>
      <c r="E94" s="9">
        <f>+claims!R94</f>
        <v>0</v>
      </c>
      <c r="F94" s="9">
        <f>+costs!L94</f>
        <v>1.0398567105180866E-5</v>
      </c>
      <c r="H94" s="30">
        <f t="shared" si="8"/>
        <v>7.9040450833787798E-5</v>
      </c>
      <c r="J94" s="2">
        <f t="shared" si="5"/>
        <v>4403.9089713355834</v>
      </c>
      <c r="L94" s="7">
        <f>+J94/payroll!F94</f>
        <v>1.0324416274390357E-3</v>
      </c>
      <c r="O94" s="2">
        <v>4404.6840004441237</v>
      </c>
      <c r="P94" s="19">
        <f t="shared" si="6"/>
        <v>-0.775029108540366</v>
      </c>
      <c r="R94" s="30">
        <v>7.9054360896540468E-5</v>
      </c>
      <c r="S94" s="9">
        <f t="shared" si="7"/>
        <v>-1.3910062752670363E-8</v>
      </c>
      <c r="U94" s="27"/>
      <c r="X94" s="2"/>
    </row>
    <row r="95" spans="1:24">
      <c r="A95" s="1" t="s">
        <v>141</v>
      </c>
      <c r="B95" s="1" t="s">
        <v>142</v>
      </c>
      <c r="C95" s="9">
        <f>+payroll!G95</f>
        <v>3.5080432185902359E-3</v>
      </c>
      <c r="D95" s="9">
        <f>+IFR!T95</f>
        <v>3.4316933997871357E-3</v>
      </c>
      <c r="E95" s="9">
        <f>+claims!R95</f>
        <v>1.746831951701631E-3</v>
      </c>
      <c r="F95" s="9">
        <f>+costs!L95</f>
        <v>1.4708354482001666E-3</v>
      </c>
      <c r="H95" s="30">
        <f t="shared" si="8"/>
        <v>2.0119931389725159E-3</v>
      </c>
      <c r="J95" s="2">
        <f t="shared" si="5"/>
        <v>112102.53157107507</v>
      </c>
      <c r="L95" s="7">
        <f>+J95/payroll!F95</f>
        <v>2.8773984744562462E-3</v>
      </c>
      <c r="O95" s="2">
        <v>112167.7112980088</v>
      </c>
      <c r="P95" s="19">
        <f t="shared" si="6"/>
        <v>-65.17972693372576</v>
      </c>
      <c r="R95" s="30">
        <v>2.0131629712818568E-3</v>
      </c>
      <c r="S95" s="9">
        <f t="shared" si="7"/>
        <v>-1.1698323093408888E-6</v>
      </c>
      <c r="U95" s="27"/>
      <c r="X95" s="2"/>
    </row>
    <row r="96" spans="1:24">
      <c r="A96" s="1" t="s">
        <v>143</v>
      </c>
      <c r="B96" s="1" t="s">
        <v>144</v>
      </c>
      <c r="C96" s="9">
        <f>+payroll!G96</f>
        <v>9.1656100750590202E-4</v>
      </c>
      <c r="D96" s="9">
        <f>+IFR!T96</f>
        <v>9.88812880659787E-4</v>
      </c>
      <c r="E96" s="9">
        <f>+claims!R96</f>
        <v>1.5323087295628344E-3</v>
      </c>
      <c r="F96" s="9">
        <f>+costs!L96</f>
        <v>2.1529614752890834E-3</v>
      </c>
      <c r="H96" s="30">
        <f t="shared" si="8"/>
        <v>1.7597949306285864E-3</v>
      </c>
      <c r="J96" s="2">
        <f t="shared" si="5"/>
        <v>98050.765158252267</v>
      </c>
      <c r="L96" s="7">
        <f>+J96/payroll!F96</f>
        <v>9.632502571211593E-3</v>
      </c>
      <c r="O96" s="2">
        <v>98134.554422966088</v>
      </c>
      <c r="P96" s="19">
        <f t="shared" si="6"/>
        <v>-83.789264713821467</v>
      </c>
      <c r="R96" s="30">
        <v>1.7612987630876856E-3</v>
      </c>
      <c r="S96" s="9">
        <f t="shared" si="7"/>
        <v>-1.5038324590991876E-6</v>
      </c>
      <c r="U96" s="27"/>
      <c r="X96" s="2"/>
    </row>
    <row r="97" spans="1:24">
      <c r="A97" s="1" t="s">
        <v>145</v>
      </c>
      <c r="B97" s="1" t="s">
        <v>146</v>
      </c>
      <c r="C97" s="9">
        <f>+payroll!G97</f>
        <v>9.705879630202118E-5</v>
      </c>
      <c r="D97" s="9">
        <f>+IFR!T97</f>
        <v>1.0394737459032919E-4</v>
      </c>
      <c r="E97" s="9">
        <f>+claims!R97</f>
        <v>0</v>
      </c>
      <c r="F97" s="9">
        <f>+costs!L97</f>
        <v>0</v>
      </c>
      <c r="H97" s="30">
        <f t="shared" si="8"/>
        <v>2.5125771361543796E-5</v>
      </c>
      <c r="J97" s="2">
        <f t="shared" si="5"/>
        <v>1399.9364723199253</v>
      </c>
      <c r="L97" s="7">
        <f>+J97/payroll!F97</f>
        <v>1.2987421969043887E-3</v>
      </c>
      <c r="O97" s="2">
        <v>1400.0821835070597</v>
      </c>
      <c r="P97" s="19">
        <f t="shared" si="6"/>
        <v>-0.14571118713433862</v>
      </c>
      <c r="R97" s="30">
        <v>2.5128386555908072E-5</v>
      </c>
      <c r="S97" s="9">
        <f t="shared" si="7"/>
        <v>-2.6151943642763024E-9</v>
      </c>
      <c r="U97" s="27"/>
      <c r="X97" s="2"/>
    </row>
    <row r="98" spans="1:24">
      <c r="A98" s="1" t="s">
        <v>147</v>
      </c>
      <c r="B98" s="1" t="s">
        <v>148</v>
      </c>
      <c r="C98" s="9">
        <f>+payroll!G98</f>
        <v>2.6186883989784628E-3</v>
      </c>
      <c r="D98" s="9">
        <f>+IFR!T98</f>
        <v>2.0952639944486389E-3</v>
      </c>
      <c r="E98" s="9">
        <f>+claims!R98</f>
        <v>5.8227731723387702E-5</v>
      </c>
      <c r="F98" s="9">
        <f>+costs!L98</f>
        <v>0</v>
      </c>
      <c r="H98" s="30">
        <f t="shared" si="8"/>
        <v>5.9797820893689587E-4</v>
      </c>
      <c r="J98" s="2">
        <f t="shared" si="5"/>
        <v>33317.643955981206</v>
      </c>
      <c r="L98" s="7">
        <f>+J98/payroll!F98</f>
        <v>1.1456184059653806E-3</v>
      </c>
      <c r="O98" s="2">
        <v>33321.367331724134</v>
      </c>
      <c r="P98" s="19">
        <f t="shared" si="6"/>
        <v>-3.7233757429276011</v>
      </c>
      <c r="R98" s="30">
        <v>5.9804503531756372E-4</v>
      </c>
      <c r="S98" s="9">
        <f t="shared" si="7"/>
        <v>-6.6826380667843466E-8</v>
      </c>
      <c r="U98" s="27"/>
      <c r="X98" s="2"/>
    </row>
    <row r="99" spans="1:24">
      <c r="A99" s="1" t="s">
        <v>149</v>
      </c>
      <c r="B99" s="1" t="s">
        <v>472</v>
      </c>
      <c r="C99" s="9">
        <f>+payroll!G99</f>
        <v>1.5686492686093647E-2</v>
      </c>
      <c r="D99" s="9">
        <f>+IFR!T99</f>
        <v>1.4816837880542572E-2</v>
      </c>
      <c r="E99" s="9">
        <f>+claims!R99</f>
        <v>8.1518824412742791E-4</v>
      </c>
      <c r="F99" s="9">
        <f>+costs!L99</f>
        <v>1.2812230453907505E-4</v>
      </c>
      <c r="H99" s="30">
        <f t="shared" si="8"/>
        <v>4.0120679401720863E-3</v>
      </c>
      <c r="J99" s="2">
        <f t="shared" si="5"/>
        <v>223541.00728103091</v>
      </c>
      <c r="L99" s="7">
        <f>+J99/payroll!F99</f>
        <v>1.2831601870084803E-3</v>
      </c>
      <c r="O99" s="2">
        <v>223571.97232085853</v>
      </c>
      <c r="P99" s="19">
        <f t="shared" si="6"/>
        <v>-30.965039827628061</v>
      </c>
      <c r="R99" s="30">
        <v>4.0126236943268589E-3</v>
      </c>
      <c r="S99" s="9">
        <f t="shared" si="7"/>
        <v>-5.5575415477265855E-7</v>
      </c>
      <c r="U99" s="27"/>
      <c r="X99" s="2"/>
    </row>
    <row r="100" spans="1:24">
      <c r="A100" s="1" t="s">
        <v>150</v>
      </c>
      <c r="B100" s="1" t="s">
        <v>529</v>
      </c>
      <c r="C100" s="9">
        <f>+payroll!G100</f>
        <v>3.9985899694336874E-4</v>
      </c>
      <c r="D100" s="9">
        <f>+IFR!T100</f>
        <v>3.8482096389270493E-4</v>
      </c>
      <c r="E100" s="9">
        <f>+claims!R100</f>
        <v>0</v>
      </c>
      <c r="F100" s="9">
        <f>+costs!L100</f>
        <v>0</v>
      </c>
      <c r="H100" s="30">
        <f t="shared" si="8"/>
        <v>9.8084995104509202E-5</v>
      </c>
      <c r="J100" s="2">
        <f t="shared" si="5"/>
        <v>5465.0167773271851</v>
      </c>
      <c r="L100" s="7">
        <f>+J100/payroll!F100</f>
        <v>1.2306488531182288E-3</v>
      </c>
      <c r="O100" s="2">
        <v>5465.5847010663047</v>
      </c>
      <c r="P100" s="19">
        <f t="shared" si="6"/>
        <v>-0.56792373911957839</v>
      </c>
      <c r="R100" s="30">
        <v>9.8095188082763612E-5</v>
      </c>
      <c r="S100" s="9">
        <f t="shared" si="7"/>
        <v>-1.0192978254410651E-8</v>
      </c>
      <c r="U100" s="27"/>
      <c r="X100" s="2"/>
    </row>
    <row r="101" spans="1:24">
      <c r="A101" s="1" t="s">
        <v>501</v>
      </c>
      <c r="B101" s="1" t="s">
        <v>502</v>
      </c>
      <c r="C101" s="9">
        <f>+payroll!G101</f>
        <v>3.9670794664467979E-3</v>
      </c>
      <c r="D101" s="9">
        <f>+IFR!T101</f>
        <v>4.0935198165800053E-3</v>
      </c>
      <c r="E101" s="9">
        <f>+claims!R101</f>
        <v>6.4050504895726466E-4</v>
      </c>
      <c r="F101" s="9">
        <f>+costs!L101</f>
        <v>1.7115667798064923E-3</v>
      </c>
      <c r="H101" s="30">
        <f>(C101*$C$3)+(D101*$D$3)+(E101*$E$3)+(F101*$F$3)</f>
        <v>2.1305907356058357E-3</v>
      </c>
      <c r="J101" s="2">
        <f t="shared" si="5"/>
        <v>118710.45212672363</v>
      </c>
      <c r="L101" s="7">
        <f>+J101/payroll!F101</f>
        <v>2.6944342039038616E-3</v>
      </c>
      <c r="O101" s="2">
        <v>118778.62186803107</v>
      </c>
      <c r="P101" s="19">
        <f t="shared" si="6"/>
        <v>-68.169741307443473</v>
      </c>
      <c r="R101" s="30">
        <v>2.131814232077092E-3</v>
      </c>
      <c r="S101" s="9">
        <f t="shared" si="7"/>
        <v>-1.2234964712563162E-6</v>
      </c>
      <c r="U101" s="27"/>
      <c r="X101" s="2"/>
    </row>
    <row r="102" spans="1:24">
      <c r="A102" s="1" t="s">
        <v>544</v>
      </c>
      <c r="B102" s="1" t="s">
        <v>545</v>
      </c>
      <c r="C102" s="9">
        <f>+payroll!G102</f>
        <v>9.7768633078266689E-3</v>
      </c>
      <c r="D102" s="9">
        <f>+IFR!T102</f>
        <v>1.0600170666866717E-2</v>
      </c>
      <c r="E102" s="9">
        <f>+claims!R102</f>
        <v>4.8525152847795842E-2</v>
      </c>
      <c r="F102" s="9">
        <f>+costs!L102</f>
        <v>5.4995415438179658E-2</v>
      </c>
      <c r="H102" s="30">
        <f t="shared" si="8"/>
        <v>4.2823151436913842E-2</v>
      </c>
      <c r="J102" s="2">
        <f t="shared" ref="J102:J134" si="9">(+H102*$J$275)</f>
        <v>2385984.1233758498</v>
      </c>
      <c r="L102" s="7">
        <f>+J102/payroll!F102</f>
        <v>2.1974425525322236E-2</v>
      </c>
      <c r="O102" s="2">
        <v>2388693.8617889811</v>
      </c>
      <c r="P102" s="19">
        <f t="shared" si="6"/>
        <v>-2709.7384131313302</v>
      </c>
      <c r="R102" s="30">
        <v>4.2871785263636782E-2</v>
      </c>
      <c r="S102" s="9">
        <f t="shared" si="7"/>
        <v>-4.8633826722939422E-5</v>
      </c>
      <c r="U102" s="27"/>
      <c r="X102" s="2"/>
    </row>
    <row r="103" spans="1:24">
      <c r="A103" s="1" t="s">
        <v>151</v>
      </c>
      <c r="B103" s="1" t="s">
        <v>152</v>
      </c>
      <c r="C103" s="9">
        <f>+payroll!G103</f>
        <v>0.12559116454398955</v>
      </c>
      <c r="D103" s="9">
        <f>+IFR!T103</f>
        <v>0.16872705491815962</v>
      </c>
      <c r="E103" s="9">
        <f>+claims!R103</f>
        <v>0.37995127258240041</v>
      </c>
      <c r="F103" s="9">
        <f>+costs!L103</f>
        <v>0.47686399987010186</v>
      </c>
      <c r="H103" s="30">
        <f t="shared" si="8"/>
        <v>0.37990086824218983</v>
      </c>
      <c r="J103" s="2">
        <f t="shared" si="9"/>
        <v>21166995.180583801</v>
      </c>
      <c r="L103" s="7">
        <f>+J103/payroll!F103</f>
        <v>1.5175731965963446E-2</v>
      </c>
      <c r="O103" s="2">
        <v>21186932.787375223</v>
      </c>
      <c r="P103" s="19">
        <f t="shared" si="6"/>
        <v>-19937.606791421771</v>
      </c>
      <c r="R103" s="30">
        <v>0.38025870430092718</v>
      </c>
      <c r="S103" s="9">
        <f t="shared" si="7"/>
        <v>-3.5783605873734858E-4</v>
      </c>
      <c r="U103" s="27"/>
      <c r="X103" s="2"/>
    </row>
    <row r="104" spans="1:24">
      <c r="A104" s="1" t="s">
        <v>506</v>
      </c>
      <c r="B104" s="1" t="s">
        <v>505</v>
      </c>
      <c r="C104" s="9">
        <f>+payroll!G104</f>
        <v>4.6393800846495454E-3</v>
      </c>
      <c r="D104" s="9">
        <f>+IFR!T104</f>
        <v>5.0259516787711997E-3</v>
      </c>
      <c r="E104" s="9">
        <f>+claims!R104</f>
        <v>1.2227823661911416E-3</v>
      </c>
      <c r="F104" s="9">
        <f>+costs!L104</f>
        <v>2.137280314456758E-3</v>
      </c>
      <c r="H104" s="30">
        <f t="shared" si="8"/>
        <v>2.6739520140303193E-3</v>
      </c>
      <c r="J104" s="2">
        <f t="shared" si="9"/>
        <v>148984.99615433745</v>
      </c>
      <c r="L104" s="7">
        <f>+J104/payroll!F104</f>
        <v>2.8915593062886179E-3</v>
      </c>
      <c r="O104" s="2">
        <v>149072.16739097223</v>
      </c>
      <c r="P104" s="19">
        <f t="shared" si="6"/>
        <v>-87.171236634778325</v>
      </c>
      <c r="R104" s="30">
        <v>2.6755165454246323E-3</v>
      </c>
      <c r="S104" s="9">
        <f t="shared" si="7"/>
        <v>-1.5645313943130068E-6</v>
      </c>
      <c r="U104" s="27"/>
      <c r="X104" s="2"/>
    </row>
    <row r="105" spans="1:24">
      <c r="A105" s="1" t="s">
        <v>153</v>
      </c>
      <c r="B105" s="1" t="s">
        <v>154</v>
      </c>
      <c r="C105" s="9">
        <f>+payroll!G105</f>
        <v>9.0384126955152851E-3</v>
      </c>
      <c r="D105" s="9">
        <f>+IFR!T105</f>
        <v>6.1060994650250144E-3</v>
      </c>
      <c r="E105" s="9">
        <f>+claims!R105</f>
        <v>1.7468319517016309E-4</v>
      </c>
      <c r="F105" s="9">
        <f>+costs!L105</f>
        <v>3.5740696389376029E-5</v>
      </c>
      <c r="H105" s="30">
        <f t="shared" si="8"/>
        <v>1.9407109171766875E-3</v>
      </c>
      <c r="J105" s="2">
        <f t="shared" si="9"/>
        <v>108130.88904181473</v>
      </c>
      <c r="L105" s="7">
        <f>+J105/payroll!F105</f>
        <v>1.0772267522082995E-3</v>
      </c>
      <c r="O105" s="2">
        <v>108143.98396126609</v>
      </c>
      <c r="P105" s="19">
        <f t="shared" si="6"/>
        <v>-13.094919451352325</v>
      </c>
      <c r="R105" s="30">
        <v>1.9409459420929162E-3</v>
      </c>
      <c r="S105" s="9">
        <f t="shared" si="7"/>
        <v>-2.3502491622870783E-7</v>
      </c>
      <c r="U105" s="27"/>
      <c r="X105" s="2"/>
    </row>
    <row r="106" spans="1:24">
      <c r="A106" s="1" t="s">
        <v>576</v>
      </c>
      <c r="B106" s="1" t="s">
        <v>577</v>
      </c>
      <c r="C106" s="9">
        <f>+payroll!G106</f>
        <v>8.7932652772940894E-4</v>
      </c>
      <c r="D106" s="9">
        <f>+IFR!T106</f>
        <v>5.0131047772656722E-4</v>
      </c>
      <c r="E106" s="9">
        <f>+claims!R106</f>
        <v>0</v>
      </c>
      <c r="F106" s="9">
        <f>+costs!L106</f>
        <v>0</v>
      </c>
      <c r="H106" s="30">
        <f t="shared" si="8"/>
        <v>1.7257962568199701E-4</v>
      </c>
      <c r="J106" s="2">
        <f t="shared" si="9"/>
        <v>9615.645581386183</v>
      </c>
      <c r="L106" s="7">
        <f>+J106/payroll!F106</f>
        <v>9.8464072922597535E-4</v>
      </c>
      <c r="O106" s="2">
        <v>9616.6373098802324</v>
      </c>
      <c r="P106" s="19">
        <f t="shared" si="6"/>
        <v>-0.99172849404931185</v>
      </c>
      <c r="R106" s="30">
        <v>1.7259742502067195E-4</v>
      </c>
      <c r="S106" s="9">
        <f t="shared" si="7"/>
        <v>-1.7799338674945493E-8</v>
      </c>
      <c r="U106" s="27"/>
      <c r="X106" s="2"/>
    </row>
    <row r="107" spans="1:24">
      <c r="A107" s="1" t="s">
        <v>155</v>
      </c>
      <c r="B107" s="1" t="s">
        <v>156</v>
      </c>
      <c r="C107" s="9">
        <f>+payroll!G107</f>
        <v>7.9785211958005829E-3</v>
      </c>
      <c r="D107" s="9">
        <f>+IFR!T107</f>
        <v>6.5765586245375819E-3</v>
      </c>
      <c r="E107" s="9">
        <f>+claims!R107</f>
        <v>2.6784756592758345E-3</v>
      </c>
      <c r="F107" s="9">
        <f>+costs!L107</f>
        <v>3.3725340199626244E-3</v>
      </c>
      <c r="H107" s="30">
        <f t="shared" si="8"/>
        <v>4.2446767384112204E-3</v>
      </c>
      <c r="J107" s="2">
        <f t="shared" si="9"/>
        <v>236501.30751427569</v>
      </c>
      <c r="L107" s="7">
        <f>+J107/payroll!F107</f>
        <v>2.6690743207425575E-3</v>
      </c>
      <c r="O107" s="2">
        <v>236642.43964552708</v>
      </c>
      <c r="P107" s="19">
        <f t="shared" si="6"/>
        <v>-141.13213125139009</v>
      </c>
      <c r="R107" s="30">
        <v>4.2472097488239812E-3</v>
      </c>
      <c r="S107" s="9">
        <f t="shared" si="7"/>
        <v>-2.5330104127608069E-6</v>
      </c>
      <c r="U107" s="27"/>
      <c r="X107" s="2"/>
    </row>
    <row r="108" spans="1:24">
      <c r="A108" s="1" t="s">
        <v>157</v>
      </c>
      <c r="B108" s="1" t="s">
        <v>158</v>
      </c>
      <c r="C108" s="9">
        <f>+payroll!G108</f>
        <v>9.1473389248515318E-3</v>
      </c>
      <c r="D108" s="9">
        <f>+IFR!T108</f>
        <v>9.016063315532093E-3</v>
      </c>
      <c r="E108" s="9">
        <f>+claims!R108</f>
        <v>3.3189807082330994E-3</v>
      </c>
      <c r="F108" s="9">
        <f>+costs!L108</f>
        <v>2.3485944590978455E-3</v>
      </c>
      <c r="H108" s="30">
        <f t="shared" si="8"/>
        <v>4.1774290617416256E-3</v>
      </c>
      <c r="J108" s="2">
        <f t="shared" si="9"/>
        <v>232754.45835713367</v>
      </c>
      <c r="L108" s="7">
        <f>+J108/payroll!F108</f>
        <v>2.291145983598196E-3</v>
      </c>
      <c r="O108" s="2">
        <v>232866.58306513791</v>
      </c>
      <c r="P108" s="19">
        <f t="shared" si="6"/>
        <v>-112.12470800423762</v>
      </c>
      <c r="R108" s="30">
        <v>4.1794414528986516E-3</v>
      </c>
      <c r="S108" s="9">
        <f t="shared" si="7"/>
        <v>-2.0123911570260611E-6</v>
      </c>
      <c r="U108" s="27"/>
      <c r="X108" s="2"/>
    </row>
    <row r="109" spans="1:24">
      <c r="A109" s="1" t="s">
        <v>159</v>
      </c>
      <c r="B109" s="1" t="s">
        <v>160</v>
      </c>
      <c r="C109" s="9">
        <f>+payroll!G109</f>
        <v>4.9953932534654882E-2</v>
      </c>
      <c r="D109" s="9">
        <f>+IFR!T109</f>
        <v>3.6681349956161124E-2</v>
      </c>
      <c r="E109" s="9">
        <f>+claims!R109</f>
        <v>1.1005041295720275E-2</v>
      </c>
      <c r="F109" s="9">
        <f>+costs!L109</f>
        <v>9.9674616777406296E-3</v>
      </c>
      <c r="H109" s="30">
        <f t="shared" si="8"/>
        <v>1.8460643512354422E-2</v>
      </c>
      <c r="J109" s="2">
        <f t="shared" si="9"/>
        <v>1028574.5175169522</v>
      </c>
      <c r="L109" s="7">
        <f>+J109/payroll!F109</f>
        <v>1.854025067052772E-3</v>
      </c>
      <c r="O109" s="2">
        <v>1029176.2608246394</v>
      </c>
      <c r="P109" s="19">
        <f t="shared" si="6"/>
        <v>-601.74330768710934</v>
      </c>
      <c r="R109" s="30">
        <v>1.8471443477257279E-2</v>
      </c>
      <c r="S109" s="9">
        <f t="shared" si="7"/>
        <v>-1.0799964902857839E-5</v>
      </c>
      <c r="U109" s="27"/>
      <c r="X109" s="2"/>
    </row>
    <row r="110" spans="1:24">
      <c r="A110" s="1" t="s">
        <v>161</v>
      </c>
      <c r="B110" s="1" t="s">
        <v>162</v>
      </c>
      <c r="C110" s="9">
        <f>+payroll!G110</f>
        <v>1.1219232351917088E-2</v>
      </c>
      <c r="D110" s="9">
        <f>+IFR!T110</f>
        <v>1.0345037767077236E-2</v>
      </c>
      <c r="E110" s="9">
        <f>+claims!R110</f>
        <v>5.2404958551048935E-3</v>
      </c>
      <c r="F110" s="9">
        <f>+costs!L110</f>
        <v>2.4941796449253931E-3</v>
      </c>
      <c r="H110" s="30">
        <f t="shared" si="8"/>
        <v>4.9781159300952603E-3</v>
      </c>
      <c r="J110" s="2">
        <f t="shared" si="9"/>
        <v>277366.45190697088</v>
      </c>
      <c r="L110" s="7">
        <f>+J110/payroll!F110</f>
        <v>2.226077666699168E-3</v>
      </c>
      <c r="O110" s="2">
        <v>277496.61333209538</v>
      </c>
      <c r="P110" s="19">
        <f t="shared" si="6"/>
        <v>-130.1614251245046</v>
      </c>
      <c r="R110" s="30">
        <v>4.9804520405348661E-3</v>
      </c>
      <c r="S110" s="9">
        <f t="shared" si="7"/>
        <v>-2.3361104396057292E-6</v>
      </c>
      <c r="U110" s="27"/>
      <c r="X110" s="2"/>
    </row>
    <row r="111" spans="1:24">
      <c r="A111" s="1" t="s">
        <v>163</v>
      </c>
      <c r="B111" s="1" t="s">
        <v>164</v>
      </c>
      <c r="C111" s="9">
        <f>+payroll!G111</f>
        <v>4.2857783925048014E-2</v>
      </c>
      <c r="D111" s="9">
        <f>+IFR!T111</f>
        <v>3.978066494436916E-2</v>
      </c>
      <c r="E111" s="9">
        <f>+claims!R111</f>
        <v>1.6886042199782434E-2</v>
      </c>
      <c r="F111" s="9">
        <f>+costs!L111</f>
        <v>1.35966261081845E-2</v>
      </c>
      <c r="H111" s="30">
        <f t="shared" si="8"/>
        <v>2.1020688103555212E-2</v>
      </c>
      <c r="J111" s="2">
        <f t="shared" si="9"/>
        <v>1171212.9162517537</v>
      </c>
      <c r="L111" s="7">
        <f>+J111/payroll!F111</f>
        <v>2.4606829848681276E-3</v>
      </c>
      <c r="O111" s="2">
        <v>1168213.462400248</v>
      </c>
      <c r="P111" s="19">
        <f t="shared" si="6"/>
        <v>2999.4538515056483</v>
      </c>
      <c r="R111" s="30">
        <v>2.0966854523837453E-2</v>
      </c>
      <c r="S111" s="9">
        <f t="shared" si="7"/>
        <v>5.3833579717759567E-5</v>
      </c>
      <c r="U111" s="27"/>
      <c r="X111" s="2"/>
    </row>
    <row r="112" spans="1:24">
      <c r="A112" s="1" t="s">
        <v>165</v>
      </c>
      <c r="B112" s="1" t="s">
        <v>166</v>
      </c>
      <c r="C112" s="9">
        <f>+payroll!G112</f>
        <v>8.1723829097143617E-3</v>
      </c>
      <c r="D112" s="9">
        <f>+IFR!T112</f>
        <v>7.5226110155147434E-3</v>
      </c>
      <c r="E112" s="9">
        <f>+claims!R112</f>
        <v>2.5037924641056713E-3</v>
      </c>
      <c r="F112" s="9">
        <f>+costs!L112</f>
        <v>1.2110344905044655E-3</v>
      </c>
      <c r="H112" s="30">
        <f t="shared" si="8"/>
        <v>3.0640638045721686E-3</v>
      </c>
      <c r="J112" s="2">
        <f t="shared" si="9"/>
        <v>170720.91486517343</v>
      </c>
      <c r="L112" s="7">
        <f>+J112/payroll!F112</f>
        <v>1.8809945899348006E-3</v>
      </c>
      <c r="O112" s="2">
        <v>170787.66841154633</v>
      </c>
      <c r="P112" s="19">
        <f t="shared" si="6"/>
        <v>-66.753546372900018</v>
      </c>
      <c r="R112" s="30">
        <v>3.0652618834685333E-3</v>
      </c>
      <c r="S112" s="9">
        <f t="shared" si="7"/>
        <v>-1.1980788963646995E-6</v>
      </c>
      <c r="U112" s="27"/>
      <c r="X112" s="2"/>
    </row>
    <row r="113" spans="1:24">
      <c r="A113" s="1" t="s">
        <v>167</v>
      </c>
      <c r="B113" s="1" t="s">
        <v>168</v>
      </c>
      <c r="C113" s="9">
        <f>+payroll!G113</f>
        <v>3.9681517514495472E-3</v>
      </c>
      <c r="D113" s="9">
        <f>+IFR!T113</f>
        <v>4.204195404185089E-3</v>
      </c>
      <c r="E113" s="9">
        <f>+claims!R113</f>
        <v>1.6303764882548558E-3</v>
      </c>
      <c r="F113" s="9">
        <f>+costs!L113</f>
        <v>1.0402610684731813E-3</v>
      </c>
      <c r="H113" s="30">
        <f t="shared" si="8"/>
        <v>1.890256508776467E-3</v>
      </c>
      <c r="J113" s="2">
        <f t="shared" si="9"/>
        <v>105319.71299900077</v>
      </c>
      <c r="L113" s="7">
        <f>+J113/payroll!F113</f>
        <v>2.3898515164173162E-3</v>
      </c>
      <c r="O113" s="2">
        <v>105370.35808400463</v>
      </c>
      <c r="P113" s="19">
        <f t="shared" si="6"/>
        <v>-50.64508500386728</v>
      </c>
      <c r="R113" s="30">
        <v>1.8911654763271763E-3</v>
      </c>
      <c r="S113" s="9">
        <f t="shared" si="7"/>
        <v>-9.0896755070924221E-7</v>
      </c>
      <c r="U113" s="27"/>
      <c r="X113" s="2"/>
    </row>
    <row r="114" spans="1:24">
      <c r="A114" s="1" t="s">
        <v>169</v>
      </c>
      <c r="B114" s="1" t="s">
        <v>170</v>
      </c>
      <c r="C114" s="9">
        <f>+payroll!G114</f>
        <v>4.9666436693382096E-3</v>
      </c>
      <c r="D114" s="9">
        <f>+IFR!T114</f>
        <v>5.4872445271730731E-3</v>
      </c>
      <c r="E114" s="9">
        <f>+claims!R114</f>
        <v>1.1063269027443662E-3</v>
      </c>
      <c r="F114" s="9">
        <f>+costs!L114</f>
        <v>7.2961059202609666E-4</v>
      </c>
      <c r="H114" s="30">
        <f t="shared" si="8"/>
        <v>1.9104514151912233E-3</v>
      </c>
      <c r="J114" s="2">
        <f t="shared" si="9"/>
        <v>106444.91570972733</v>
      </c>
      <c r="L114" s="7">
        <f>+J114/payroll!F114</f>
        <v>1.9297961854213173E-3</v>
      </c>
      <c r="O114" s="2">
        <v>106483.65911669699</v>
      </c>
      <c r="P114" s="19">
        <f t="shared" si="6"/>
        <v>-38.743406969661009</v>
      </c>
      <c r="R114" s="30">
        <v>1.9111467738768026E-3</v>
      </c>
      <c r="S114" s="9">
        <f t="shared" si="7"/>
        <v>-6.9535868557927746E-7</v>
      </c>
      <c r="U114" s="27"/>
      <c r="X114" s="2"/>
    </row>
    <row r="115" spans="1:24">
      <c r="A115" s="1" t="s">
        <v>171</v>
      </c>
      <c r="B115" s="1" t="s">
        <v>530</v>
      </c>
      <c r="C115" s="9">
        <f>+payroll!G115</f>
        <v>3.5173992950049762E-2</v>
      </c>
      <c r="D115" s="9">
        <f>+IFR!T115</f>
        <v>2.6019242220357178E-2</v>
      </c>
      <c r="E115" s="9">
        <f>+claims!R115</f>
        <v>5.8227731723387707E-3</v>
      </c>
      <c r="F115" s="9">
        <f>+costs!L115</f>
        <v>3.2960608175412061E-3</v>
      </c>
      <c r="H115" s="30">
        <f t="shared" si="8"/>
        <v>1.0500206862676408E-2</v>
      </c>
      <c r="J115" s="2">
        <f t="shared" si="9"/>
        <v>585041.64279959828</v>
      </c>
      <c r="L115" s="7">
        <f>+J115/payroll!F115</f>
        <v>1.4976648313927317E-3</v>
      </c>
      <c r="O115" s="2">
        <v>585231.08215941826</v>
      </c>
      <c r="P115" s="19">
        <f t="shared" si="6"/>
        <v>-189.4393598199822</v>
      </c>
      <c r="R115" s="30">
        <v>1.0503606881274271E-2</v>
      </c>
      <c r="S115" s="9">
        <f t="shared" si="7"/>
        <v>-3.4000185978634578E-6</v>
      </c>
      <c r="U115" s="27"/>
      <c r="X115" s="2"/>
    </row>
    <row r="116" spans="1:24">
      <c r="A116" s="1" t="s">
        <v>172</v>
      </c>
      <c r="B116" s="1" t="s">
        <v>173</v>
      </c>
      <c r="C116" s="9">
        <f>+payroll!G116</f>
        <v>3.2108464610325536E-2</v>
      </c>
      <c r="D116" s="9">
        <f>+IFR!T116</f>
        <v>3.1728236458006105E-2</v>
      </c>
      <c r="E116" s="9">
        <f>+claims!R116</f>
        <v>1.2402506857081582E-2</v>
      </c>
      <c r="F116" s="9">
        <f>+costs!L116</f>
        <v>7.2098710970951571E-3</v>
      </c>
      <c r="H116" s="30">
        <f t="shared" si="8"/>
        <v>1.4165886320360786E-2</v>
      </c>
      <c r="J116" s="2">
        <f t="shared" si="9"/>
        <v>789282.86965803523</v>
      </c>
      <c r="L116" s="7">
        <f>+J116/payroll!F116</f>
        <v>2.2134140505559426E-3</v>
      </c>
      <c r="O116" s="2">
        <v>789645.12573218264</v>
      </c>
      <c r="P116" s="19">
        <f t="shared" si="6"/>
        <v>-362.25607414741535</v>
      </c>
      <c r="R116" s="30">
        <v>1.4172388017740149E-2</v>
      </c>
      <c r="S116" s="9">
        <f t="shared" si="7"/>
        <v>-6.5016973793633609E-6</v>
      </c>
      <c r="U116" s="27"/>
      <c r="X116" s="2"/>
    </row>
    <row r="117" spans="1:24">
      <c r="A117" s="1" t="s">
        <v>174</v>
      </c>
      <c r="B117" s="1" t="s">
        <v>175</v>
      </c>
      <c r="C117" s="9">
        <f>+payroll!G117</f>
        <v>1.6813138884241834E-2</v>
      </c>
      <c r="D117" s="9">
        <f>+IFR!T117</f>
        <v>1.6104810086224278E-2</v>
      </c>
      <c r="E117" s="9">
        <f>+claims!R117</f>
        <v>3.4936639034032621E-3</v>
      </c>
      <c r="F117" s="9">
        <f>+costs!L117</f>
        <v>2.4967771735864733E-3</v>
      </c>
      <c r="H117" s="30">
        <f t="shared" si="8"/>
        <v>6.136859510970637E-3</v>
      </c>
      <c r="J117" s="2">
        <f t="shared" si="9"/>
        <v>341928.34644911566</v>
      </c>
      <c r="L117" s="7">
        <f>+J117/payroll!F117</f>
        <v>1.8312002103466614E-3</v>
      </c>
      <c r="O117" s="2">
        <v>342057.19701637269</v>
      </c>
      <c r="P117" s="19">
        <f t="shared" si="6"/>
        <v>-128.8505672570318</v>
      </c>
      <c r="R117" s="30">
        <v>6.1391720944033272E-3</v>
      </c>
      <c r="S117" s="9">
        <f t="shared" si="7"/>
        <v>-2.3125834326901545E-6</v>
      </c>
      <c r="U117" s="27"/>
      <c r="X117" s="2"/>
    </row>
    <row r="118" spans="1:24">
      <c r="A118" s="1" t="s">
        <v>176</v>
      </c>
      <c r="B118" s="11" t="s">
        <v>549</v>
      </c>
      <c r="C118" s="9">
        <f>+payroll!G118</f>
        <v>2.8203742640753957E-2</v>
      </c>
      <c r="D118" s="9">
        <f>+IFR!T118</f>
        <v>2.4807906001941105E-2</v>
      </c>
      <c r="E118" s="9">
        <f>+claims!R118</f>
        <v>7.1620110019766864E-3</v>
      </c>
      <c r="F118" s="9">
        <f>+costs!L118</f>
        <v>5.8861123540225411E-3</v>
      </c>
      <c r="H118" s="30">
        <f t="shared" si="8"/>
        <v>1.123242514304691E-2</v>
      </c>
      <c r="J118" s="2">
        <f t="shared" si="9"/>
        <v>625838.7614886167</v>
      </c>
      <c r="L118" s="7">
        <f>+J118/payroll!F118</f>
        <v>1.9980448779899234E-3</v>
      </c>
      <c r="O118" s="2">
        <v>626118.75935181428</v>
      </c>
      <c r="P118" s="19">
        <f t="shared" si="6"/>
        <v>-279.99786319758277</v>
      </c>
      <c r="R118" s="30">
        <v>1.1237450487004672E-2</v>
      </c>
      <c r="S118" s="9">
        <f t="shared" si="7"/>
        <v>-5.0253439577620934E-6</v>
      </c>
      <c r="U118" s="27"/>
      <c r="X118" s="2"/>
    </row>
    <row r="119" spans="1:24">
      <c r="A119" s="1" t="s">
        <v>177</v>
      </c>
      <c r="B119" s="1" t="s">
        <v>178</v>
      </c>
      <c r="C119" s="9">
        <f>+payroll!G119</f>
        <v>2.0670938888717621E-3</v>
      </c>
      <c r="D119" s="9">
        <f>+IFR!T119</f>
        <v>2.1330076284338502E-3</v>
      </c>
      <c r="E119" s="9">
        <f>+claims!R119</f>
        <v>1.0480991710209784E-3</v>
      </c>
      <c r="F119" s="9">
        <f>+costs!L119</f>
        <v>3.591038682771547E-4</v>
      </c>
      <c r="H119" s="30">
        <f t="shared" si="8"/>
        <v>8.9768988628264115E-4</v>
      </c>
      <c r="J119" s="2">
        <f t="shared" si="9"/>
        <v>50016.725638252406</v>
      </c>
      <c r="L119" s="7">
        <f>+J119/payroll!F119</f>
        <v>2.1787358422504358E-3</v>
      </c>
      <c r="O119" s="2">
        <v>50037.8809761257</v>
      </c>
      <c r="P119" s="19">
        <f t="shared" si="6"/>
        <v>-21.15533787329332</v>
      </c>
      <c r="R119" s="30">
        <v>8.9806957792793395E-4</v>
      </c>
      <c r="S119" s="9">
        <f t="shared" si="7"/>
        <v>-3.7969164529280067E-7</v>
      </c>
      <c r="U119" s="27"/>
      <c r="X119" s="2"/>
    </row>
    <row r="120" spans="1:24">
      <c r="A120" s="1" t="s">
        <v>179</v>
      </c>
      <c r="B120" s="1" t="s">
        <v>531</v>
      </c>
      <c r="C120" s="9">
        <f>+payroll!G120</f>
        <v>7.4089698979473879E-4</v>
      </c>
      <c r="D120" s="9">
        <f>+IFR!T120</f>
        <v>2.4849845977841439E-4</v>
      </c>
      <c r="E120" s="9">
        <f>+claims!R120</f>
        <v>0</v>
      </c>
      <c r="F120" s="9">
        <f>+costs!L120</f>
        <v>0</v>
      </c>
      <c r="H120" s="30">
        <f t="shared" si="8"/>
        <v>1.2367443119664414E-4</v>
      </c>
      <c r="J120" s="2">
        <f t="shared" si="9"/>
        <v>6890.7873288458259</v>
      </c>
      <c r="L120" s="7">
        <f>+J120/payroll!F120</f>
        <v>8.3745318790661122E-4</v>
      </c>
      <c r="O120" s="2">
        <v>6891.4932806126599</v>
      </c>
      <c r="P120" s="19">
        <f t="shared" si="6"/>
        <v>-0.70595176683400496</v>
      </c>
      <c r="R120" s="30">
        <v>1.2368710147350059E-4</v>
      </c>
      <c r="S120" s="9">
        <f t="shared" si="7"/>
        <v>-1.2670276856451175E-8</v>
      </c>
      <c r="U120" s="27"/>
      <c r="X120" s="2"/>
    </row>
    <row r="121" spans="1:24">
      <c r="A121" s="1" t="s">
        <v>180</v>
      </c>
      <c r="B121" s="1" t="s">
        <v>181</v>
      </c>
      <c r="C121" s="9">
        <f>+payroll!G121</f>
        <v>6.5017801906812151E-3</v>
      </c>
      <c r="D121" s="9">
        <f>+IFR!T121</f>
        <v>5.8859438956118931E-3</v>
      </c>
      <c r="E121" s="9">
        <f>+claims!R121</f>
        <v>2.0961983420419569E-3</v>
      </c>
      <c r="F121" s="9">
        <f>+costs!L121</f>
        <v>2.3528270045840806E-3</v>
      </c>
      <c r="H121" s="30">
        <f t="shared" si="8"/>
        <v>3.2745914648433802E-3</v>
      </c>
      <c r="J121" s="2">
        <f t="shared" si="9"/>
        <v>182450.91693376421</v>
      </c>
      <c r="L121" s="7">
        <f>+J121/payroll!F121</f>
        <v>2.5267559166041818E-3</v>
      </c>
      <c r="O121" s="2">
        <v>182552.25608120012</v>
      </c>
      <c r="P121" s="19">
        <f t="shared" si="6"/>
        <v>-101.33914743590867</v>
      </c>
      <c r="R121" s="30">
        <v>3.2764102789815883E-3</v>
      </c>
      <c r="S121" s="9">
        <f t="shared" si="7"/>
        <v>-1.8188141382080233E-6</v>
      </c>
      <c r="U121" s="27"/>
      <c r="V121" s="11"/>
      <c r="X121" s="2"/>
    </row>
    <row r="122" spans="1:24">
      <c r="A122" s="1" t="s">
        <v>182</v>
      </c>
      <c r="B122" s="1" t="s">
        <v>183</v>
      </c>
      <c r="C122" s="9">
        <f>+payroll!G122</f>
        <v>1.0892151528674298E-2</v>
      </c>
      <c r="D122" s="9">
        <f>+IFR!T122</f>
        <v>7.5633319423671127E-3</v>
      </c>
      <c r="E122" s="9">
        <f>+claims!R122</f>
        <v>3.0860697813395485E-3</v>
      </c>
      <c r="F122" s="9">
        <f>+costs!L122</f>
        <v>3.3382240240169602E-3</v>
      </c>
      <c r="H122" s="30">
        <f t="shared" si="8"/>
        <v>4.7727803154912849E-3</v>
      </c>
      <c r="J122" s="2">
        <f t="shared" si="9"/>
        <v>265925.73584639654</v>
      </c>
      <c r="L122" s="7">
        <f>+J122/payroll!F122</f>
        <v>2.1983468685648484E-3</v>
      </c>
      <c r="O122" s="2">
        <v>266070.71889410558</v>
      </c>
      <c r="P122" s="19">
        <f t="shared" si="6"/>
        <v>-144.9830477090436</v>
      </c>
      <c r="R122" s="30">
        <v>4.7753824413591835E-3</v>
      </c>
      <c r="S122" s="9">
        <f t="shared" si="7"/>
        <v>-2.6021258678985554E-6</v>
      </c>
      <c r="U122" s="27"/>
      <c r="X122" s="2"/>
    </row>
    <row r="123" spans="1:24">
      <c r="A123" s="1" t="s">
        <v>184</v>
      </c>
      <c r="B123" s="1" t="s">
        <v>532</v>
      </c>
      <c r="C123" s="9">
        <f>+payroll!G123</f>
        <v>2.6677534261611516E-3</v>
      </c>
      <c r="D123" s="9">
        <f>+IFR!T123</f>
        <v>2.6507987115589292E-3</v>
      </c>
      <c r="E123" s="9">
        <f>+claims!R123</f>
        <v>5.8227731723387705E-4</v>
      </c>
      <c r="F123" s="9">
        <f>+costs!L123</f>
        <v>7.4405691633529453E-4</v>
      </c>
      <c r="H123" s="30">
        <f t="shared" si="8"/>
        <v>1.1985947646012685E-3</v>
      </c>
      <c r="J123" s="2">
        <f t="shared" si="9"/>
        <v>66782.28908288262</v>
      </c>
      <c r="L123" s="7">
        <f>+J123/payroll!F123</f>
        <v>2.2540582697816451E-3</v>
      </c>
      <c r="O123" s="2">
        <v>66814.910685137205</v>
      </c>
      <c r="P123" s="19">
        <f t="shared" si="6"/>
        <v>-32.621602254585014</v>
      </c>
      <c r="R123" s="30">
        <v>1.1991802503971615E-3</v>
      </c>
      <c r="S123" s="9">
        <f t="shared" si="7"/>
        <v>-5.8548579589309119E-7</v>
      </c>
      <c r="U123" s="27"/>
      <c r="X123" s="2"/>
    </row>
    <row r="124" spans="1:24">
      <c r="A124" s="1" t="s">
        <v>473</v>
      </c>
      <c r="B124" s="1" t="s">
        <v>474</v>
      </c>
      <c r="C124" s="9">
        <f>+payroll!G124</f>
        <v>3.0136557126158271E-3</v>
      </c>
      <c r="D124" s="9">
        <f>+IFR!T124</f>
        <v>2.1285768540094995E-3</v>
      </c>
      <c r="E124" s="9">
        <f>+claims!R124</f>
        <v>1.164554634467754E-4</v>
      </c>
      <c r="F124" s="9">
        <f>+costs!L124</f>
        <v>5.1902287324523147E-5</v>
      </c>
      <c r="H124" s="30">
        <f t="shared" si="8"/>
        <v>6.9138876273989601E-4</v>
      </c>
      <c r="J124" s="2">
        <f t="shared" si="9"/>
        <v>38522.214167448248</v>
      </c>
      <c r="L124" s="7">
        <f>+J124/payroll!F124</f>
        <v>1.1509782832994776E-3</v>
      </c>
      <c r="O124" s="2">
        <v>38528.343891846322</v>
      </c>
      <c r="P124" s="19">
        <f t="shared" si="6"/>
        <v>-6.1297243980734493</v>
      </c>
      <c r="R124" s="30">
        <v>6.9149877777042101E-4</v>
      </c>
      <c r="S124" s="9">
        <f t="shared" si="7"/>
        <v>-1.1001503052499896E-7</v>
      </c>
      <c r="U124" s="27"/>
      <c r="X124" s="2"/>
    </row>
    <row r="125" spans="1:24">
      <c r="A125" s="1" t="s">
        <v>185</v>
      </c>
      <c r="B125" s="1" t="s">
        <v>492</v>
      </c>
      <c r="C125" s="9">
        <f>+payroll!G125</f>
        <v>2.0135726338515372E-3</v>
      </c>
      <c r="D125" s="9">
        <f>+IFR!T125</f>
        <v>1.8278702744266954E-3</v>
      </c>
      <c r="E125" s="9">
        <f>+claims!R125</f>
        <v>1.2227823661911416E-3</v>
      </c>
      <c r="F125" s="9">
        <f>+costs!L125</f>
        <v>5.2711197544157975E-4</v>
      </c>
      <c r="H125" s="30">
        <f t="shared" si="8"/>
        <v>9.798649037283981E-4</v>
      </c>
      <c r="J125" s="2">
        <f t="shared" si="9"/>
        <v>54595.283740230334</v>
      </c>
      <c r="L125" s="7">
        <f>+J125/payroll!F125</f>
        <v>2.4413910674288145E-3</v>
      </c>
      <c r="O125" s="2">
        <v>55109.871773758969</v>
      </c>
      <c r="P125" s="19">
        <f t="shared" si="6"/>
        <v>-514.5880335286347</v>
      </c>
      <c r="R125" s="30">
        <v>9.891006237281784E-4</v>
      </c>
      <c r="S125" s="9">
        <f t="shared" si="7"/>
        <v>-9.2357199997802984E-6</v>
      </c>
      <c r="U125" s="27"/>
      <c r="X125" s="2"/>
    </row>
    <row r="126" spans="1:24">
      <c r="A126" s="1" t="s">
        <v>186</v>
      </c>
      <c r="B126" s="1" t="s">
        <v>187</v>
      </c>
      <c r="C126" s="9">
        <f>+payroll!G126</f>
        <v>2.5708551642125753E-3</v>
      </c>
      <c r="D126" s="9">
        <f>+IFR!T126</f>
        <v>2.3065111285112132E-3</v>
      </c>
      <c r="E126" s="9">
        <f>+claims!R126</f>
        <v>3.1872021574906951E-3</v>
      </c>
      <c r="F126" s="9">
        <f>+costs!L126</f>
        <v>1.1534480689846559E-3</v>
      </c>
      <c r="H126" s="30">
        <f t="shared" si="8"/>
        <v>1.7798199516048715E-3</v>
      </c>
      <c r="J126" s="2">
        <f t="shared" si="9"/>
        <v>99166.502335841171</v>
      </c>
      <c r="L126" s="7">
        <f>+J126/payroll!F126</f>
        <v>3.4732569179624431E-3</v>
      </c>
      <c r="O126" s="2">
        <v>99227.21775885341</v>
      </c>
      <c r="P126" s="19">
        <f t="shared" si="6"/>
        <v>-60.715423012239626</v>
      </c>
      <c r="R126" s="30">
        <v>1.7809096595072572E-3</v>
      </c>
      <c r="S126" s="9">
        <f t="shared" si="7"/>
        <v>-1.0897079023857066E-6</v>
      </c>
      <c r="U126" s="27"/>
      <c r="X126" s="2"/>
    </row>
    <row r="127" spans="1:24">
      <c r="A127" s="1" t="s">
        <v>542</v>
      </c>
      <c r="B127" s="1" t="s">
        <v>543</v>
      </c>
      <c r="C127" s="9">
        <f>+payroll!G127</f>
        <v>3.0132886571937402E-3</v>
      </c>
      <c r="D127" s="9">
        <f>+IFR!T127</f>
        <v>2.622408934691792E-3</v>
      </c>
      <c r="E127" s="9">
        <f>+claims!R127</f>
        <v>2.9113865861693852E-4</v>
      </c>
      <c r="F127" s="9">
        <f>+costs!L127</f>
        <v>3.8245539445180173E-5</v>
      </c>
      <c r="H127" s="30">
        <f t="shared" si="8"/>
        <v>7.7108032144534045E-4</v>
      </c>
      <c r="J127" s="2">
        <f t="shared" si="9"/>
        <v>42962.401016339536</v>
      </c>
      <c r="L127" s="7">
        <f>+J127/payroll!F127</f>
        <v>1.2837998828642762E-3</v>
      </c>
      <c r="O127" s="2">
        <v>42969.392075039825</v>
      </c>
      <c r="P127" s="19">
        <f t="shared" si="6"/>
        <v>-6.9910587002887041</v>
      </c>
      <c r="R127" s="30">
        <v>7.7120579552645175E-4</v>
      </c>
      <c r="S127" s="9">
        <f t="shared" si="7"/>
        <v>-1.2547408111129865E-7</v>
      </c>
      <c r="U127" s="27"/>
      <c r="V127" s="11"/>
      <c r="X127" s="2"/>
    </row>
    <row r="128" spans="1:24">
      <c r="A128" s="11" t="s">
        <v>559</v>
      </c>
      <c r="B128" s="11" t="s">
        <v>554</v>
      </c>
      <c r="C128" s="9">
        <f>+payroll!G128</f>
        <v>1.3744242407064964E-2</v>
      </c>
      <c r="D128" s="9">
        <f>+IFR!T128</f>
        <v>9.4653063329598053E-3</v>
      </c>
      <c r="E128" s="9">
        <f>+claims!R128</f>
        <v>5.1240403916581172E-3</v>
      </c>
      <c r="F128" s="9">
        <f>+costs!L128</f>
        <v>2.3535058246302717E-3</v>
      </c>
      <c r="H128" s="30">
        <f t="shared" si="8"/>
        <v>5.0819031460299768E-3</v>
      </c>
      <c r="J128" s="2">
        <f t="shared" si="9"/>
        <v>283149.18020043668</v>
      </c>
      <c r="L128" s="7">
        <f>+J128/payroll!F128</f>
        <v>1.8550004799524587E-3</v>
      </c>
      <c r="O128" s="2">
        <v>283485.63081095926</v>
      </c>
      <c r="P128" s="19">
        <f t="shared" si="6"/>
        <v>-336.45061052258825</v>
      </c>
      <c r="R128" s="30">
        <v>5.0879416922651735E-3</v>
      </c>
      <c r="S128" s="9">
        <f t="shared" si="7"/>
        <v>-6.0385462351967081E-6</v>
      </c>
      <c r="U128" s="27"/>
      <c r="X128" s="2"/>
    </row>
    <row r="129" spans="1:24">
      <c r="A129" s="1" t="s">
        <v>188</v>
      </c>
      <c r="B129" s="1" t="s">
        <v>189</v>
      </c>
      <c r="C129" s="9">
        <f>+payroll!G129</f>
        <v>2.3480310858900147E-3</v>
      </c>
      <c r="D129" s="9">
        <f>+IFR!T129</f>
        <v>1.4782845166704959E-3</v>
      </c>
      <c r="E129" s="9">
        <f>+claims!R129</f>
        <v>0</v>
      </c>
      <c r="F129" s="9">
        <f>+costs!L129</f>
        <v>0</v>
      </c>
      <c r="H129" s="30">
        <f t="shared" si="8"/>
        <v>4.782894503200638E-4</v>
      </c>
      <c r="J129" s="2">
        <f t="shared" si="9"/>
        <v>26648.926960058343</v>
      </c>
      <c r="L129" s="7">
        <f>+J129/payroll!F129</f>
        <v>1.0219400232187863E-3</v>
      </c>
      <c r="O129" s="2">
        <v>26651.679258735268</v>
      </c>
      <c r="P129" s="19">
        <f t="shared" si="6"/>
        <v>-2.7522986769254203</v>
      </c>
      <c r="R129" s="30">
        <v>4.7833884800963216E-4</v>
      </c>
      <c r="S129" s="9">
        <f t="shared" si="7"/>
        <v>-4.9397689568355177E-8</v>
      </c>
      <c r="U129" s="27"/>
      <c r="X129" s="2"/>
    </row>
    <row r="130" spans="1:24">
      <c r="A130" s="1" t="s">
        <v>190</v>
      </c>
      <c r="B130" s="1" t="s">
        <v>533</v>
      </c>
      <c r="C130" s="9">
        <f>+payroll!G130</f>
        <v>8.1241230912578962E-4</v>
      </c>
      <c r="D130" s="9">
        <f>+IFR!T130</f>
        <v>3.1648388745364101E-4</v>
      </c>
      <c r="E130" s="9">
        <f>+claims!R130</f>
        <v>1.164554634467754E-4</v>
      </c>
      <c r="F130" s="9">
        <f>+costs!L130</f>
        <v>2.6967916410710813E-5</v>
      </c>
      <c r="H130" s="30">
        <f t="shared" si="8"/>
        <v>1.7476109393587162E-4</v>
      </c>
      <c r="J130" s="2">
        <f t="shared" si="9"/>
        <v>9737.1907840334243</v>
      </c>
      <c r="L130" s="7">
        <f>+J130/payroll!F130</f>
        <v>1.0792118576167355E-3</v>
      </c>
      <c r="O130" s="2">
        <v>9739.5658705504338</v>
      </c>
      <c r="P130" s="19">
        <f t="shared" si="6"/>
        <v>-2.3750865170095494</v>
      </c>
      <c r="R130" s="30">
        <v>1.7480372149931481E-4</v>
      </c>
      <c r="S130" s="9">
        <f t="shared" si="7"/>
        <v>-4.2627563443198508E-8</v>
      </c>
      <c r="U130" s="27"/>
      <c r="X130" s="2"/>
    </row>
    <row r="131" spans="1:24">
      <c r="A131" s="1" t="s">
        <v>191</v>
      </c>
      <c r="B131" s="1" t="s">
        <v>192</v>
      </c>
      <c r="C131" s="9">
        <f>+payroll!G131</f>
        <v>7.8638750237471911E-3</v>
      </c>
      <c r="D131" s="9">
        <f>+IFR!T131</f>
        <v>6.4708998926299123E-3</v>
      </c>
      <c r="E131" s="9">
        <f>+claims!R131</f>
        <v>1.8632874151484065E-3</v>
      </c>
      <c r="F131" s="9">
        <f>+costs!L131</f>
        <v>4.536303612357509E-4</v>
      </c>
      <c r="H131" s="30">
        <f t="shared" si="8"/>
        <v>2.3435181935608494E-3</v>
      </c>
      <c r="J131" s="2">
        <f t="shared" si="9"/>
        <v>130574.16409243166</v>
      </c>
      <c r="L131" s="7">
        <f>+J131/payroll!F131</f>
        <v>1.4950997723126424E-3</v>
      </c>
      <c r="O131" s="2">
        <v>130474.14933141692</v>
      </c>
      <c r="P131" s="19">
        <f t="shared" si="6"/>
        <v>100.01476101473963</v>
      </c>
      <c r="R131" s="30">
        <v>2.3417231492372514E-3</v>
      </c>
      <c r="S131" s="9">
        <f t="shared" si="7"/>
        <v>1.7950443235979253E-6</v>
      </c>
      <c r="U131" s="27"/>
      <c r="X131" s="2"/>
    </row>
    <row r="132" spans="1:24">
      <c r="A132" s="1" t="s">
        <v>193</v>
      </c>
      <c r="B132" s="1" t="s">
        <v>534</v>
      </c>
      <c r="C132" s="9">
        <f>+payroll!G132</f>
        <v>8.5990620757927009E-4</v>
      </c>
      <c r="D132" s="9">
        <f>+IFR!T132</f>
        <v>8.5113066799199165E-4</v>
      </c>
      <c r="E132" s="9">
        <f>+claims!R132</f>
        <v>2.9113865861693852E-4</v>
      </c>
      <c r="F132" s="9">
        <f>+costs!L132</f>
        <v>1.5080647492478716E-5</v>
      </c>
      <c r="H132" s="30">
        <f t="shared" si="8"/>
        <v>2.6659879673443575E-4</v>
      </c>
      <c r="J132" s="2">
        <f t="shared" si="9"/>
        <v>14854.126213867254</v>
      </c>
      <c r="L132" s="7">
        <f>+J132/payroll!F132</f>
        <v>1.5554123739399807E-3</v>
      </c>
      <c r="O132" s="2">
        <v>14857.487490389838</v>
      </c>
      <c r="P132" s="19">
        <f t="shared" si="6"/>
        <v>-3.3612765225843759</v>
      </c>
      <c r="R132" s="30">
        <v>2.6665912423290389E-4</v>
      </c>
      <c r="S132" s="9">
        <f t="shared" si="7"/>
        <v>-6.032749846814631E-8</v>
      </c>
      <c r="U132" s="27"/>
      <c r="X132" s="2"/>
    </row>
    <row r="133" spans="1:24">
      <c r="A133" s="1" t="s">
        <v>194</v>
      </c>
      <c r="B133" s="1" t="s">
        <v>535</v>
      </c>
      <c r="C133" s="9">
        <f>+payroll!G133</f>
        <v>7.9025093301180079E-4</v>
      </c>
      <c r="D133" s="9">
        <f>+IFR!T133</f>
        <v>1.0759748875896122E-3</v>
      </c>
      <c r="E133" s="9">
        <f>+claims!R133</f>
        <v>3.4936639034032619E-4</v>
      </c>
      <c r="F133" s="9">
        <f>+costs!L133</f>
        <v>1.5508237084820688E-3</v>
      </c>
      <c r="H133" s="30">
        <f t="shared" si="8"/>
        <v>1.2161774112154668E-3</v>
      </c>
      <c r="J133" s="2">
        <f t="shared" si="9"/>
        <v>67761.944112013487</v>
      </c>
      <c r="L133" s="7">
        <f>+J133/payroll!F133</f>
        <v>7.7209433195233696E-3</v>
      </c>
      <c r="O133" s="2">
        <v>67818.504892985497</v>
      </c>
      <c r="P133" s="19">
        <f t="shared" si="6"/>
        <v>-56.560780972009525</v>
      </c>
      <c r="R133" s="30">
        <v>1.217192552458539E-3</v>
      </c>
      <c r="S133" s="9">
        <f t="shared" si="7"/>
        <v>-1.0151412430721863E-6</v>
      </c>
      <c r="U133" s="27"/>
      <c r="X133" s="2"/>
    </row>
    <row r="134" spans="1:24">
      <c r="A134" s="1" t="s">
        <v>195</v>
      </c>
      <c r="B134" s="1" t="s">
        <v>493</v>
      </c>
      <c r="C134" s="9">
        <f>+payroll!G134</f>
        <v>1.1506546408409433E-3</v>
      </c>
      <c r="D134" s="9">
        <f>+IFR!T134</f>
        <v>1.2443912022167939E-3</v>
      </c>
      <c r="E134" s="9">
        <f>+claims!R134</f>
        <v>2.9113865861693852E-4</v>
      </c>
      <c r="F134" s="9">
        <f>+costs!L134</f>
        <v>1.0357159762446256E-4</v>
      </c>
      <c r="H134" s="30">
        <f t="shared" si="8"/>
        <v>4.0519448774943551E-4</v>
      </c>
      <c r="J134" s="2">
        <f t="shared" si="9"/>
        <v>22576.283673886413</v>
      </c>
      <c r="L134" s="7">
        <f>+J134/payroll!F134</f>
        <v>1.7666763038931275E-3</v>
      </c>
      <c r="O134" s="2">
        <v>22583.18256590185</v>
      </c>
      <c r="P134" s="19">
        <f t="shared" ref="P134:P141" si="10">+J134-O134</f>
        <v>-6.8988920154370135</v>
      </c>
      <c r="R134" s="30">
        <v>4.0531830764187725E-4</v>
      </c>
      <c r="S134" s="9">
        <f t="shared" ref="S134:S141" si="11">+H134-R134</f>
        <v>-1.2381989244173884E-7</v>
      </c>
      <c r="U134" s="27"/>
      <c r="X134" s="2"/>
    </row>
    <row r="135" spans="1:24">
      <c r="A135" s="1" t="s">
        <v>196</v>
      </c>
      <c r="B135" s="1" t="s">
        <v>536</v>
      </c>
      <c r="C135" s="9">
        <f>+payroll!G135</f>
        <v>1.6585617848660941E-2</v>
      </c>
      <c r="D135" s="9">
        <f>+IFR!T135</f>
        <v>1.6880453486245846E-2</v>
      </c>
      <c r="E135" s="9">
        <f>+claims!R135</f>
        <v>1.7584774980463087E-2</v>
      </c>
      <c r="F135" s="9">
        <f>+costs!L135</f>
        <v>2.4996357764178884E-2</v>
      </c>
      <c r="H135" s="30">
        <f t="shared" ref="H135:H141" si="12">(C135*$C$3)+(D135*$D$3)+(E135*$E$3)+(F135*$F$3)</f>
        <v>2.1818789822440142E-2</v>
      </c>
      <c r="J135" s="2">
        <f t="shared" ref="J135:J141" si="13">(+H135*$J$275)</f>
        <v>1215680.87263053</v>
      </c>
      <c r="L135" s="7">
        <f>+J135/payroll!F135</f>
        <v>6.5999014859791207E-3</v>
      </c>
      <c r="O135" s="2">
        <v>1216660.7547587678</v>
      </c>
      <c r="P135" s="19">
        <f t="shared" si="10"/>
        <v>-979.88212823774666</v>
      </c>
      <c r="R135" s="30">
        <v>2.1836376544982321E-2</v>
      </c>
      <c r="S135" s="9">
        <f t="shared" si="11"/>
        <v>-1.7586722542178856E-5</v>
      </c>
      <c r="U135" s="27"/>
      <c r="X135" s="2"/>
    </row>
    <row r="136" spans="1:24">
      <c r="A136" s="1" t="s">
        <v>197</v>
      </c>
      <c r="B136" s="1" t="s">
        <v>198</v>
      </c>
      <c r="C136" s="9">
        <f>+payroll!G136</f>
        <v>1.5551482479808473E-3</v>
      </c>
      <c r="D136" s="9">
        <f>+IFR!T136</f>
        <v>1.6429264678991566E-3</v>
      </c>
      <c r="E136" s="9">
        <f>+claims!R136</f>
        <v>7.5696051240404009E-4</v>
      </c>
      <c r="F136" s="9">
        <f>+costs!L136</f>
        <v>6.8011987922376614E-4</v>
      </c>
      <c r="H136" s="30">
        <f t="shared" si="12"/>
        <v>9.213753438798662E-4</v>
      </c>
      <c r="J136" s="2">
        <f t="shared" si="13"/>
        <v>51336.411926757464</v>
      </c>
      <c r="L136" s="7">
        <f>+J136/payroll!F136</f>
        <v>2.9723725343940954E-3</v>
      </c>
      <c r="O136" s="2">
        <v>51366.266208203015</v>
      </c>
      <c r="P136" s="19">
        <f t="shared" si="10"/>
        <v>-29.854281445550441</v>
      </c>
      <c r="R136" s="30">
        <v>9.2191116237205903E-4</v>
      </c>
      <c r="S136" s="9">
        <f t="shared" si="11"/>
        <v>-5.3581849219282596E-7</v>
      </c>
      <c r="U136" s="27"/>
      <c r="X136" s="2"/>
    </row>
    <row r="137" spans="1:24">
      <c r="A137" s="1" t="s">
        <v>199</v>
      </c>
      <c r="B137" s="1" t="s">
        <v>200</v>
      </c>
      <c r="C137" s="9">
        <f>+payroll!G137</f>
        <v>1.0945523356584294E-3</v>
      </c>
      <c r="D137" s="9">
        <f>+IFR!T137</f>
        <v>9.9504878540516962E-4</v>
      </c>
      <c r="E137" s="9">
        <f>+claims!R137</f>
        <v>5.8227731723387705E-4</v>
      </c>
      <c r="F137" s="9">
        <f>+costs!L137</f>
        <v>2.1607404596111734E-4</v>
      </c>
      <c r="H137" s="30">
        <f t="shared" si="12"/>
        <v>4.7818616529470188E-4</v>
      </c>
      <c r="J137" s="2">
        <f t="shared" si="13"/>
        <v>26643.172212394362</v>
      </c>
      <c r="L137" s="7">
        <f>+J137/payroll!F137</f>
        <v>2.1917899126874291E-3</v>
      </c>
      <c r="O137" s="2">
        <v>26655.315039569683</v>
      </c>
      <c r="P137" s="19">
        <f t="shared" si="10"/>
        <v>-12.142827175321145</v>
      </c>
      <c r="R137" s="30">
        <v>4.7840410225493004E-4</v>
      </c>
      <c r="S137" s="9">
        <f t="shared" si="11"/>
        <v>-2.1793696022815541E-7</v>
      </c>
      <c r="U137" s="27"/>
      <c r="X137" s="2"/>
    </row>
    <row r="138" spans="1:24">
      <c r="A138" s="1" t="s">
        <v>201</v>
      </c>
      <c r="B138" s="1" t="s">
        <v>202</v>
      </c>
      <c r="C138" s="9">
        <f>+payroll!G138</f>
        <v>8.4088498342031051E-5</v>
      </c>
      <c r="D138" s="9">
        <f>+IFR!T138</f>
        <v>7.661254401470361E-5</v>
      </c>
      <c r="E138" s="9">
        <f>+claims!R138</f>
        <v>0</v>
      </c>
      <c r="F138" s="9">
        <f>+costs!L138</f>
        <v>0</v>
      </c>
      <c r="H138" s="30">
        <f t="shared" si="12"/>
        <v>2.0087630294591834E-5</v>
      </c>
      <c r="J138" s="2">
        <f t="shared" si="13"/>
        <v>1119.2255906188386</v>
      </c>
      <c r="L138" s="7">
        <f>+J138/payroll!F138</f>
        <v>1.1984793587331568E-3</v>
      </c>
      <c r="O138" s="2">
        <v>1119.3418062406361</v>
      </c>
      <c r="P138" s="19">
        <f t="shared" si="10"/>
        <v>-0.11621562179743705</v>
      </c>
      <c r="R138" s="30">
        <v>2.0089716108626726E-5</v>
      </c>
      <c r="S138" s="9">
        <f t="shared" si="11"/>
        <v>-2.0858140348917718E-9</v>
      </c>
      <c r="U138" s="27"/>
      <c r="X138" s="2"/>
    </row>
    <row r="139" spans="1:24">
      <c r="A139" s="1" t="s">
        <v>203</v>
      </c>
      <c r="B139" s="1" t="s">
        <v>454</v>
      </c>
      <c r="C139" s="9">
        <f>+payroll!G139</f>
        <v>7.2316929492359359E-5</v>
      </c>
      <c r="D139" s="9">
        <f>+IFR!T139</f>
        <v>3.5915060413257626E-5</v>
      </c>
      <c r="E139" s="9">
        <f>+claims!R139</f>
        <v>0</v>
      </c>
      <c r="F139" s="9">
        <f>+costs!L139</f>
        <v>0</v>
      </c>
      <c r="H139" s="30">
        <f t="shared" si="12"/>
        <v>1.3528998738202122E-5</v>
      </c>
      <c r="J139" s="2">
        <f t="shared" si="13"/>
        <v>753.79730616221332</v>
      </c>
      <c r="L139" s="7">
        <f>+J139/payroll!F139</f>
        <v>9.3856450726676854E-4</v>
      </c>
      <c r="O139" s="2">
        <v>753.8749056000911</v>
      </c>
      <c r="P139" s="19">
        <f t="shared" si="10"/>
        <v>-7.7599437877779565E-2</v>
      </c>
      <c r="R139" s="30">
        <v>1.3530391476924524E-5</v>
      </c>
      <c r="S139" s="9">
        <f t="shared" si="11"/>
        <v>-1.3927387224015985E-9</v>
      </c>
      <c r="U139" s="27"/>
      <c r="X139" s="2"/>
    </row>
    <row r="140" spans="1:24">
      <c r="A140" s="1" t="s">
        <v>578</v>
      </c>
      <c r="B140" s="1" t="s">
        <v>580</v>
      </c>
      <c r="C140" s="9">
        <f>+payroll!G140</f>
        <v>3.1887574242072128E-5</v>
      </c>
      <c r="D140" s="9">
        <f>+IFR!T140</f>
        <v>4.3885765726904881E-5</v>
      </c>
      <c r="E140" s="9">
        <f>+claims!R140</f>
        <v>0</v>
      </c>
      <c r="F140" s="9">
        <f>+costs!L140</f>
        <v>0</v>
      </c>
      <c r="H140" s="30">
        <f t="shared" si="12"/>
        <v>9.4716674961221262E-6</v>
      </c>
      <c r="J140" s="2">
        <f t="shared" si="13"/>
        <v>527.73435651823092</v>
      </c>
      <c r="L140" s="7">
        <f>+J140/payroll!F140</f>
        <v>1.4901960561972819E-3</v>
      </c>
      <c r="O140" s="2">
        <v>457.24760969242124</v>
      </c>
      <c r="P140" s="19">
        <f t="shared" si="10"/>
        <v>70.486746825809689</v>
      </c>
      <c r="R140" s="30">
        <v>8.206585887219244E-6</v>
      </c>
      <c r="S140" s="9">
        <f t="shared" si="11"/>
        <v>1.2650816089028822E-6</v>
      </c>
      <c r="U140" s="27"/>
      <c r="X140" s="2"/>
    </row>
    <row r="141" spans="1:24">
      <c r="A141" s="1" t="s">
        <v>579</v>
      </c>
      <c r="B141" s="1" t="s">
        <v>581</v>
      </c>
      <c r="C141" s="9">
        <f>+payroll!G141</f>
        <v>1.2216491387719659E-3</v>
      </c>
      <c r="D141" s="9">
        <f>+IFR!T141</f>
        <v>4.4621883805871131E-4</v>
      </c>
      <c r="E141" s="9">
        <f>+claims!R141</f>
        <v>0</v>
      </c>
      <c r="F141" s="9">
        <f>+costs!L141</f>
        <v>0</v>
      </c>
      <c r="H141" s="30">
        <f t="shared" si="12"/>
        <v>2.0848349710383466E-4</v>
      </c>
      <c r="J141" s="2">
        <f t="shared" si="13"/>
        <v>11616.107114592909</v>
      </c>
      <c r="L141" s="7">
        <f>+J141/payroll!F141</f>
        <v>8.5617716157785967E-4</v>
      </c>
      <c r="O141" s="2">
        <v>11608.480604074841</v>
      </c>
      <c r="P141" s="19">
        <f t="shared" si="10"/>
        <v>7.626510518068244</v>
      </c>
      <c r="R141" s="30">
        <v>2.0834661806442664E-4</v>
      </c>
      <c r="S141" s="9">
        <f t="shared" si="11"/>
        <v>1.3687903940802276E-7</v>
      </c>
      <c r="U141" s="27"/>
      <c r="X141" s="2"/>
    </row>
    <row r="142" spans="1:24" outlineLevel="1">
      <c r="A142" s="1" t="s">
        <v>204</v>
      </c>
      <c r="B142" s="1" t="s">
        <v>205</v>
      </c>
      <c r="C142" s="9">
        <f>+payroll!G142</f>
        <v>8.5804561340386385E-5</v>
      </c>
      <c r="D142" s="9">
        <f>+IFR!T142</f>
        <v>9.1897543616168334E-5</v>
      </c>
      <c r="E142" s="9">
        <f>+claims!R142</f>
        <v>5.8227731723387702E-5</v>
      </c>
      <c r="F142" s="9">
        <f>+costs!L142</f>
        <v>0</v>
      </c>
      <c r="H142" s="30">
        <f t="shared" ref="H142:H173" si="14">(C142*$C$3)+(D142*$D$3)+(E142*$E$3)+(F142*$F$3)</f>
        <v>3.0946922878077491E-5</v>
      </c>
      <c r="J142" s="2">
        <f t="shared" ref="J142:J173" si="15">(+H142*$J$275)</f>
        <v>1724.2744678239667</v>
      </c>
      <c r="L142" s="7">
        <f>+J142/payroll!F142</f>
        <v>1.8094456632636259E-3</v>
      </c>
      <c r="O142" s="2">
        <v>1724.7241423916701</v>
      </c>
      <c r="P142" s="19">
        <f t="shared" ref="P142:P173" si="16">+J142-O142</f>
        <v>-0.44967456770336867</v>
      </c>
      <c r="R142" s="30">
        <v>3.0954993544567441E-5</v>
      </c>
      <c r="S142" s="9">
        <f t="shared" ref="S142:S173" si="17">+H142-R142</f>
        <v>-8.0706664899501935E-9</v>
      </c>
      <c r="U142" s="27"/>
      <c r="X142" s="2"/>
    </row>
    <row r="143" spans="1:24" outlineLevel="1">
      <c r="A143" s="1" t="s">
        <v>206</v>
      </c>
      <c r="B143" s="1" t="s">
        <v>207</v>
      </c>
      <c r="C143" s="9">
        <f>+payroll!G143</f>
        <v>2.0652646671470527E-5</v>
      </c>
      <c r="D143" s="9">
        <f>+IFR!T143</f>
        <v>3.9384661549786436E-5</v>
      </c>
      <c r="E143" s="9">
        <f>+claims!R143</f>
        <v>0</v>
      </c>
      <c r="F143" s="9">
        <f>+costs!L143</f>
        <v>0</v>
      </c>
      <c r="H143" s="30">
        <f t="shared" si="14"/>
        <v>7.5046635276571204E-6</v>
      </c>
      <c r="J143" s="2">
        <f t="shared" si="15"/>
        <v>418.13849348865506</v>
      </c>
      <c r="L143" s="7">
        <f>+J143/payroll!F143</f>
        <v>1.8230306023984011E-3</v>
      </c>
      <c r="O143" s="2">
        <v>418.18237213085365</v>
      </c>
      <c r="P143" s="19">
        <f t="shared" si="16"/>
        <v>-4.3878642198592388E-2</v>
      </c>
      <c r="R143" s="30">
        <v>7.5054510524865225E-6</v>
      </c>
      <c r="S143" s="9">
        <f t="shared" si="17"/>
        <v>-7.8752482940207621E-10</v>
      </c>
      <c r="U143" s="27"/>
      <c r="X143" s="2"/>
    </row>
    <row r="144" spans="1:24" outlineLevel="1">
      <c r="A144" s="1" t="s">
        <v>208</v>
      </c>
      <c r="B144" s="1" t="s">
        <v>209</v>
      </c>
      <c r="C144" s="9">
        <f>+payroll!G144</f>
        <v>9.1631757919893178E-5</v>
      </c>
      <c r="D144" s="9">
        <f>+IFR!T144</f>
        <v>1.1534079453866028E-4</v>
      </c>
      <c r="E144" s="9">
        <f>+claims!R144</f>
        <v>0</v>
      </c>
      <c r="F144" s="9">
        <f>+costs!L144</f>
        <v>2.7967929969526733E-6</v>
      </c>
      <c r="H144" s="30">
        <f t="shared" si="14"/>
        <v>2.7549644855490783E-5</v>
      </c>
      <c r="J144" s="2">
        <f t="shared" si="15"/>
        <v>1534.9878050586876</v>
      </c>
      <c r="L144" s="7">
        <f>+J144/payroll!F144</f>
        <v>1.5083719065148288E-3</v>
      </c>
      <c r="O144" s="2">
        <v>1535.2342800537831</v>
      </c>
      <c r="P144" s="19">
        <f t="shared" si="16"/>
        <v>-0.24647499509546833</v>
      </c>
      <c r="R144" s="30">
        <v>2.7554068537918915E-5</v>
      </c>
      <c r="S144" s="9">
        <f t="shared" si="17"/>
        <v>-4.4236824281324309E-9</v>
      </c>
      <c r="U144" s="27"/>
      <c r="X144" s="2"/>
    </row>
    <row r="145" spans="1:24" outlineLevel="1">
      <c r="A145" s="1" t="s">
        <v>496</v>
      </c>
      <c r="B145" s="1" t="s">
        <v>569</v>
      </c>
      <c r="C145" s="9">
        <f>+payroll!G145</f>
        <v>9.4921172656843312E-5</v>
      </c>
      <c r="D145" s="9">
        <f>+IFR!T145</f>
        <v>1.3221993520285446E-4</v>
      </c>
      <c r="E145" s="9">
        <f>+claims!R145</f>
        <v>1.164554634467754E-4</v>
      </c>
      <c r="F145" s="9">
        <f>+costs!L145</f>
        <v>1.1694222484600774E-5</v>
      </c>
      <c r="H145" s="30">
        <f t="shared" si="14"/>
        <v>5.2877491490238999E-5</v>
      </c>
      <c r="J145" s="2">
        <f t="shared" si="15"/>
        <v>2946.1833364953359</v>
      </c>
      <c r="L145" s="7">
        <f>+J145/payroll!F145</f>
        <v>2.7947708056595515E-3</v>
      </c>
      <c r="O145" s="2">
        <v>2947.3920896651025</v>
      </c>
      <c r="P145" s="19">
        <f t="shared" si="16"/>
        <v>-1.2087531697666236</v>
      </c>
      <c r="R145" s="30">
        <v>5.2899185943077826E-5</v>
      </c>
      <c r="S145" s="9">
        <f t="shared" si="17"/>
        <v>-2.169445283882682E-8</v>
      </c>
      <c r="U145" s="27"/>
      <c r="X145" s="2"/>
    </row>
    <row r="146" spans="1:24" outlineLevel="1">
      <c r="A146" s="1" t="s">
        <v>210</v>
      </c>
      <c r="B146" s="1" t="s">
        <v>211</v>
      </c>
      <c r="C146" s="9">
        <f>+payroll!G146</f>
        <v>9.9773503909430887E-5</v>
      </c>
      <c r="D146" s="9">
        <f>+IFR!T146</f>
        <v>1.3128220516595476E-4</v>
      </c>
      <c r="E146" s="9">
        <f>+claims!R146</f>
        <v>5.8227731723387702E-5</v>
      </c>
      <c r="F146" s="9">
        <f>+costs!L146</f>
        <v>8.5248411268146157E-6</v>
      </c>
      <c r="H146" s="30">
        <f t="shared" si="14"/>
        <v>4.2731028069020125E-5</v>
      </c>
      <c r="J146" s="2">
        <f t="shared" si="15"/>
        <v>2380.8512714999169</v>
      </c>
      <c r="L146" s="7">
        <f>+J146/payroll!F146</f>
        <v>2.1486543952806379E-3</v>
      </c>
      <c r="O146" s="2">
        <v>2381.6329958250367</v>
      </c>
      <c r="P146" s="19">
        <f t="shared" si="16"/>
        <v>-0.78172432511973966</v>
      </c>
      <c r="R146" s="30">
        <v>4.2745058296140476E-5</v>
      </c>
      <c r="S146" s="9">
        <f t="shared" si="17"/>
        <v>-1.4030227120350521E-8</v>
      </c>
      <c r="U146" s="27"/>
      <c r="X146" s="2"/>
    </row>
    <row r="147" spans="1:24" outlineLevel="1">
      <c r="A147" s="1" t="s">
        <v>212</v>
      </c>
      <c r="B147" s="1" t="s">
        <v>213</v>
      </c>
      <c r="C147" s="9">
        <f>+payroll!G147</f>
        <v>5.8696612662644519E-6</v>
      </c>
      <c r="D147" s="9">
        <f>+IFR!T147</f>
        <v>1.2190490479695801E-5</v>
      </c>
      <c r="E147" s="9">
        <f>+claims!R147</f>
        <v>0</v>
      </c>
      <c r="F147" s="9">
        <f>+costs!L147</f>
        <v>0</v>
      </c>
      <c r="H147" s="30">
        <f t="shared" si="14"/>
        <v>2.2575189682450316E-6</v>
      </c>
      <c r="J147" s="2">
        <f t="shared" si="15"/>
        <v>125.78253201162953</v>
      </c>
      <c r="L147" s="7">
        <f>+J147/payroll!F147</f>
        <v>1.9295534692075672E-3</v>
      </c>
      <c r="O147" s="2">
        <v>125.79574607489793</v>
      </c>
      <c r="P147" s="19">
        <f t="shared" si="16"/>
        <v>-1.3214063268407017E-2</v>
      </c>
      <c r="R147" s="30">
        <v>2.2577561315299402E-6</v>
      </c>
      <c r="S147" s="9">
        <f t="shared" si="17"/>
        <v>-2.3716328490867687E-10</v>
      </c>
      <c r="U147" s="27"/>
      <c r="X147" s="2"/>
    </row>
    <row r="148" spans="1:24" outlineLevel="1">
      <c r="A148" s="1" t="s">
        <v>214</v>
      </c>
      <c r="B148" s="1" t="s">
        <v>215</v>
      </c>
      <c r="C148" s="9">
        <f>+payroll!G148</f>
        <v>2.421088219130151E-4</v>
      </c>
      <c r="D148" s="9">
        <f>+IFR!T148</f>
        <v>3.5539968398497755E-4</v>
      </c>
      <c r="E148" s="9">
        <f>+claims!R148</f>
        <v>2.3291092689355081E-4</v>
      </c>
      <c r="F148" s="9">
        <f>+costs!L148</f>
        <v>4.8406951872709266E-5</v>
      </c>
      <c r="H148" s="30">
        <f t="shared" si="14"/>
        <v>1.3866937339490726E-4</v>
      </c>
      <c r="J148" s="2">
        <f t="shared" si="15"/>
        <v>7726.2628325275509</v>
      </c>
      <c r="L148" s="7">
        <f>+J148/payroll!F148</f>
        <v>2.8734813809495187E-3</v>
      </c>
      <c r="O148" s="2">
        <v>7729.6443910794042</v>
      </c>
      <c r="P148" s="19">
        <f t="shared" si="16"/>
        <v>-3.3815585518532316</v>
      </c>
      <c r="R148" s="30">
        <v>1.3873006491105781E-4</v>
      </c>
      <c r="S148" s="9">
        <f t="shared" si="17"/>
        <v>-6.0691516150544267E-8</v>
      </c>
      <c r="U148" s="27"/>
      <c r="X148" s="2"/>
    </row>
    <row r="149" spans="1:24" outlineLevel="1">
      <c r="A149" s="1" t="s">
        <v>216</v>
      </c>
      <c r="B149" s="1" t="s">
        <v>217</v>
      </c>
      <c r="C149" s="9">
        <f>+payroll!G149</f>
        <v>1.6936752447600145E-3</v>
      </c>
      <c r="D149" s="9">
        <f>+IFR!T149</f>
        <v>2.2861858299614126E-3</v>
      </c>
      <c r="E149" s="9">
        <f>+claims!R149</f>
        <v>1.3974655613613047E-3</v>
      </c>
      <c r="F149" s="9">
        <f>+costs!L149</f>
        <v>2.5430103856977E-3</v>
      </c>
      <c r="H149" s="30">
        <f t="shared" si="14"/>
        <v>2.2329086999629943E-3</v>
      </c>
      <c r="J149" s="2">
        <f t="shared" si="15"/>
        <v>124411.31790377795</v>
      </c>
      <c r="L149" s="7">
        <f>+J149/payroll!F149</f>
        <v>6.6142297261557945E-3</v>
      </c>
      <c r="O149" s="2">
        <v>124509.27756916566</v>
      </c>
      <c r="P149" s="19">
        <f t="shared" si="16"/>
        <v>-97.95966538770881</v>
      </c>
      <c r="R149" s="30">
        <v>2.2346668598537114E-3</v>
      </c>
      <c r="S149" s="9">
        <f t="shared" si="17"/>
        <v>-1.7581598907171272E-6</v>
      </c>
      <c r="U149" s="27"/>
      <c r="X149" s="2"/>
    </row>
    <row r="150" spans="1:24" outlineLevel="1">
      <c r="A150" s="1" t="s">
        <v>218</v>
      </c>
      <c r="B150" s="1" t="s">
        <v>219</v>
      </c>
      <c r="C150" s="9">
        <f>+payroll!G150</f>
        <v>2.8419271510158434E-4</v>
      </c>
      <c r="D150" s="9">
        <f>+IFR!T150</f>
        <v>4.468283625826961E-4</v>
      </c>
      <c r="E150" s="9">
        <f>+claims!R150</f>
        <v>5.8227731723387702E-5</v>
      </c>
      <c r="F150" s="9">
        <f>+costs!L150</f>
        <v>5.6347795962504311E-6</v>
      </c>
      <c r="H150" s="30">
        <f t="shared" si="14"/>
        <v>1.0349266222679347E-4</v>
      </c>
      <c r="J150" s="2">
        <f t="shared" si="15"/>
        <v>5766.3165991602345</v>
      </c>
      <c r="L150" s="7">
        <f>+J150/payroll!F150</f>
        <v>1.8269853562981921E-3</v>
      </c>
      <c r="O150" s="2">
        <v>5767.3639067211407</v>
      </c>
      <c r="P150" s="19">
        <f t="shared" si="16"/>
        <v>-1.0473075609061198</v>
      </c>
      <c r="R150" s="30">
        <v>1.035114590871088E-4</v>
      </c>
      <c r="S150" s="9">
        <f t="shared" si="17"/>
        <v>-1.8796860315334883E-8</v>
      </c>
      <c r="U150" s="27"/>
      <c r="X150" s="2"/>
    </row>
    <row r="151" spans="1:24" outlineLevel="1">
      <c r="A151" s="1" t="s">
        <v>220</v>
      </c>
      <c r="B151" s="1" t="s">
        <v>221</v>
      </c>
      <c r="C151" s="9">
        <f>+payroll!G151</f>
        <v>3.4893345797453623E-4</v>
      </c>
      <c r="D151" s="9">
        <f>+IFR!T151</f>
        <v>4.2807376184470251E-4</v>
      </c>
      <c r="E151" s="9">
        <f>+claims!R151</f>
        <v>5.8227731723387702E-5</v>
      </c>
      <c r="F151" s="9">
        <f>+costs!L151</f>
        <v>4.1252478106926287E-5</v>
      </c>
      <c r="H151" s="30">
        <f t="shared" si="14"/>
        <v>1.3061154910006876E-4</v>
      </c>
      <c r="J151" s="2">
        <f t="shared" si="15"/>
        <v>7277.3037953870926</v>
      </c>
      <c r="L151" s="7">
        <f>+J151/payroll!F151</f>
        <v>1.8779214162531279E-3</v>
      </c>
      <c r="O151" s="2">
        <v>7279.6062516092588</v>
      </c>
      <c r="P151" s="19">
        <f t="shared" si="16"/>
        <v>-2.3024562221662563</v>
      </c>
      <c r="R151" s="30">
        <v>1.3065287310994489E-4</v>
      </c>
      <c r="S151" s="9">
        <f t="shared" si="17"/>
        <v>-4.132400987613455E-8</v>
      </c>
      <c r="U151" s="27"/>
      <c r="X151" s="2"/>
    </row>
    <row r="152" spans="1:24" outlineLevel="1">
      <c r="A152" s="1" t="s">
        <v>222</v>
      </c>
      <c r="B152" s="1" t="s">
        <v>223</v>
      </c>
      <c r="C152" s="9">
        <f>+payroll!G152</f>
        <v>2.0187235607513655E-4</v>
      </c>
      <c r="D152" s="9">
        <f>+IFR!T152</f>
        <v>2.5037391985221374E-4</v>
      </c>
      <c r="E152" s="9">
        <f>+claims!R152</f>
        <v>0</v>
      </c>
      <c r="F152" s="9">
        <f>+costs!L152</f>
        <v>0</v>
      </c>
      <c r="H152" s="30">
        <f t="shared" si="14"/>
        <v>5.6530784490918789E-5</v>
      </c>
      <c r="J152" s="2">
        <f t="shared" si="15"/>
        <v>3149.7344252213338</v>
      </c>
      <c r="L152" s="7">
        <f>+J152/payroll!F152</f>
        <v>1.4049038716230297E-3</v>
      </c>
      <c r="O152" s="2">
        <v>3150.0629693269916</v>
      </c>
      <c r="P152" s="19">
        <f t="shared" si="16"/>
        <v>-0.3285441056577838</v>
      </c>
      <c r="R152" s="30">
        <v>5.6536681132833731E-5</v>
      </c>
      <c r="S152" s="9">
        <f t="shared" si="17"/>
        <v>-5.8966419149423426E-9</v>
      </c>
      <c r="U152" s="27"/>
      <c r="X152" s="2"/>
    </row>
    <row r="153" spans="1:24" outlineLevel="1">
      <c r="A153" s="1" t="s">
        <v>224</v>
      </c>
      <c r="B153" s="1" t="s">
        <v>225</v>
      </c>
      <c r="C153" s="9">
        <f>+payroll!G153</f>
        <v>4.6112360324615233E-5</v>
      </c>
      <c r="D153" s="9">
        <f>+IFR!T153</f>
        <v>5.438834214018126E-5</v>
      </c>
      <c r="E153" s="9">
        <f>+claims!R153</f>
        <v>0</v>
      </c>
      <c r="F153" s="9">
        <f>+costs!L153</f>
        <v>0</v>
      </c>
      <c r="H153" s="30">
        <f t="shared" si="14"/>
        <v>1.2562587808099561E-5</v>
      </c>
      <c r="J153" s="2">
        <f t="shared" si="15"/>
        <v>699.9516395424057</v>
      </c>
      <c r="L153" s="7">
        <f>+J153/payroll!F153</f>
        <v>1.3667850076999847E-3</v>
      </c>
      <c r="O153" s="2">
        <v>700.02459687260819</v>
      </c>
      <c r="P153" s="19">
        <f t="shared" si="16"/>
        <v>-7.2957330202484627E-2</v>
      </c>
      <c r="R153" s="30">
        <v>1.2563897231229868E-5</v>
      </c>
      <c r="S153" s="9">
        <f t="shared" si="17"/>
        <v>-1.3094231303069939E-9</v>
      </c>
      <c r="U153" s="27"/>
      <c r="X153" s="2"/>
    </row>
    <row r="154" spans="1:24" outlineLevel="1">
      <c r="A154" s="1" t="s">
        <v>226</v>
      </c>
      <c r="B154" s="1" t="s">
        <v>227</v>
      </c>
      <c r="C154" s="9">
        <f>+payroll!G154</f>
        <v>1.7165871036202885E-4</v>
      </c>
      <c r="D154" s="9">
        <f>+IFR!T154</f>
        <v>2.4052775446476715E-4</v>
      </c>
      <c r="E154" s="9">
        <f>+claims!R154</f>
        <v>5.8227731723387702E-5</v>
      </c>
      <c r="F154" s="9">
        <f>+costs!L154</f>
        <v>1.6908885629764856E-4</v>
      </c>
      <c r="H154" s="30">
        <f t="shared" si="14"/>
        <v>1.6171078164044678E-4</v>
      </c>
      <c r="J154" s="2">
        <f t="shared" si="15"/>
        <v>9010.064524121146</v>
      </c>
      <c r="L154" s="7">
        <f>+J154/payroll!F154</f>
        <v>4.7261943824636315E-3</v>
      </c>
      <c r="O154" s="2">
        <v>9016.4943438150349</v>
      </c>
      <c r="P154" s="19">
        <f t="shared" si="16"/>
        <v>-6.4298196938889305</v>
      </c>
      <c r="R154" s="30">
        <v>1.6182618271950923E-4</v>
      </c>
      <c r="S154" s="9">
        <f t="shared" si="17"/>
        <v>-1.1540107906245342E-7</v>
      </c>
      <c r="U154" s="27"/>
      <c r="X154" s="2"/>
    </row>
    <row r="155" spans="1:24" outlineLevel="1">
      <c r="A155" s="1" t="s">
        <v>228</v>
      </c>
      <c r="B155" s="1" t="s">
        <v>229</v>
      </c>
      <c r="C155" s="9">
        <f>+payroll!G155</f>
        <v>4.1689927617317188E-4</v>
      </c>
      <c r="D155" s="9">
        <f>+IFR!T155</f>
        <v>5.4013250125421394E-4</v>
      </c>
      <c r="E155" s="9">
        <f>+claims!R155</f>
        <v>1.7468319517016309E-4</v>
      </c>
      <c r="F155" s="9">
        <f>+costs!L155</f>
        <v>1.7901146241724314E-5</v>
      </c>
      <c r="H155" s="30">
        <f t="shared" si="14"/>
        <v>1.5657213919898229E-4</v>
      </c>
      <c r="J155" s="2">
        <f t="shared" si="15"/>
        <v>8723.7539918591319</v>
      </c>
      <c r="L155" s="7">
        <f>+J155/payroll!F155</f>
        <v>1.8841774114416651E-3</v>
      </c>
      <c r="O155" s="2">
        <v>8726.027247381402</v>
      </c>
      <c r="P155" s="19">
        <f t="shared" si="16"/>
        <v>-2.2732555222701194</v>
      </c>
      <c r="R155" s="30">
        <v>1.566129391207132E-4</v>
      </c>
      <c r="S155" s="9">
        <f t="shared" si="17"/>
        <v>-4.0799921730911215E-8</v>
      </c>
      <c r="U155" s="27"/>
      <c r="X155" s="2"/>
    </row>
    <row r="156" spans="1:24" outlineLevel="1">
      <c r="A156" s="1" t="s">
        <v>230</v>
      </c>
      <c r="B156" s="1" t="s">
        <v>231</v>
      </c>
      <c r="C156" s="9">
        <f>+payroll!G156</f>
        <v>4.4260971566095981E-4</v>
      </c>
      <c r="D156" s="9">
        <f>+IFR!T156</f>
        <v>6.2734139468588392E-4</v>
      </c>
      <c r="E156" s="9">
        <f>+claims!R156</f>
        <v>2.9113865861693852E-4</v>
      </c>
      <c r="F156" s="9">
        <f>+costs!L156</f>
        <v>2.7251511045723315E-5</v>
      </c>
      <c r="H156" s="30">
        <f t="shared" si="14"/>
        <v>1.9376559421333022E-4</v>
      </c>
      <c r="J156" s="2">
        <f t="shared" si="15"/>
        <v>10796.067452685629</v>
      </c>
      <c r="L156" s="7">
        <f>+J156/payroll!F156</f>
        <v>2.1963126878660642E-3</v>
      </c>
      <c r="O156" s="2">
        <v>10799.386740522836</v>
      </c>
      <c r="P156" s="19">
        <f t="shared" si="16"/>
        <v>-3.3192878372065024</v>
      </c>
      <c r="R156" s="30">
        <v>1.9382516810752457E-4</v>
      </c>
      <c r="S156" s="9">
        <f t="shared" si="17"/>
        <v>-5.9573894194354026E-8</v>
      </c>
      <c r="U156" s="27"/>
      <c r="X156" s="2"/>
    </row>
    <row r="157" spans="1:24" outlineLevel="1">
      <c r="A157" s="1" t="s">
        <v>232</v>
      </c>
      <c r="B157" s="1" t="s">
        <v>233</v>
      </c>
      <c r="C157" s="9">
        <f>+payroll!G157</f>
        <v>5.199311172593869E-5</v>
      </c>
      <c r="D157" s="9">
        <f>+IFR!T157</f>
        <v>6.9392022730576104E-5</v>
      </c>
      <c r="E157" s="9">
        <f>+claims!R157</f>
        <v>0</v>
      </c>
      <c r="F157" s="9">
        <f>+costs!L157</f>
        <v>0</v>
      </c>
      <c r="H157" s="30">
        <f t="shared" si="14"/>
        <v>1.517314180706435E-5</v>
      </c>
      <c r="J157" s="2">
        <f t="shared" si="15"/>
        <v>845.40427872804264</v>
      </c>
      <c r="L157" s="7">
        <f>+J157/payroll!F157</f>
        <v>1.46409128424071E-3</v>
      </c>
      <c r="O157" s="2">
        <v>845.49255539728961</v>
      </c>
      <c r="P157" s="19">
        <f t="shared" si="16"/>
        <v>-8.8276669246965866E-2</v>
      </c>
      <c r="R157" s="30">
        <v>1.5174726178535423E-5</v>
      </c>
      <c r="S157" s="9">
        <f t="shared" si="17"/>
        <v>-1.5843714710725746E-9</v>
      </c>
      <c r="U157" s="27"/>
      <c r="X157" s="2"/>
    </row>
    <row r="158" spans="1:24" outlineLevel="1">
      <c r="A158" s="1" t="s">
        <v>582</v>
      </c>
      <c r="B158" s="1" t="s">
        <v>583</v>
      </c>
      <c r="C158" s="9">
        <f>+payroll!G158</f>
        <v>4.3688232444419485E-5</v>
      </c>
      <c r="D158" s="9">
        <f>+IFR!T158</f>
        <v>4.4542176752734656E-5</v>
      </c>
      <c r="E158" s="9">
        <f>+claims!R158</f>
        <v>0</v>
      </c>
      <c r="F158" s="9">
        <f>+costs!L158</f>
        <v>0</v>
      </c>
      <c r="H158" s="30">
        <f t="shared" si="14"/>
        <v>1.1028801149644269E-5</v>
      </c>
      <c r="J158" s="2">
        <f t="shared" si="15"/>
        <v>614.49341209010674</v>
      </c>
      <c r="L158" s="7">
        <f>+J158/payroll!F158</f>
        <v>1.2664915046537383E-3</v>
      </c>
      <c r="O158" s="2">
        <v>614.55732464838286</v>
      </c>
      <c r="P158" s="19">
        <f t="shared" si="16"/>
        <v>-6.3912558276115305E-2</v>
      </c>
      <c r="R158" s="30">
        <v>1.1029948239071631E-5</v>
      </c>
      <c r="S158" s="9">
        <f t="shared" si="17"/>
        <v>-1.1470894273627532E-9</v>
      </c>
      <c r="U158" s="27"/>
      <c r="X158" s="2"/>
    </row>
    <row r="159" spans="1:24" outlineLevel="1">
      <c r="A159" s="1" t="s">
        <v>234</v>
      </c>
      <c r="B159" s="1" t="s">
        <v>235</v>
      </c>
      <c r="C159" s="9">
        <f>+payroll!G159</f>
        <v>5.1875568059920155E-5</v>
      </c>
      <c r="D159" s="9">
        <f>+IFR!T159</f>
        <v>6.8454292693676417E-5</v>
      </c>
      <c r="E159" s="9">
        <f>+claims!R159</f>
        <v>0</v>
      </c>
      <c r="F159" s="9">
        <f>+costs!L159</f>
        <v>0</v>
      </c>
      <c r="H159" s="30">
        <f t="shared" si="14"/>
        <v>1.5041232594199571E-5</v>
      </c>
      <c r="J159" s="2">
        <f t="shared" si="15"/>
        <v>838.05467280083701</v>
      </c>
      <c r="L159" s="7">
        <f>+J159/payroll!F159</f>
        <v>1.4546516719273874E-3</v>
      </c>
      <c r="O159" s="2">
        <v>838.14216770418852</v>
      </c>
      <c r="P159" s="19">
        <f t="shared" si="16"/>
        <v>-8.7494903351512221E-2</v>
      </c>
      <c r="R159" s="30">
        <v>1.5042802934697428E-5</v>
      </c>
      <c r="S159" s="9">
        <f t="shared" si="17"/>
        <v>-1.5703404978576927E-9</v>
      </c>
      <c r="U159" s="27"/>
      <c r="X159" s="2"/>
    </row>
    <row r="160" spans="1:24" outlineLevel="1">
      <c r="A160" s="1" t="s">
        <v>236</v>
      </c>
      <c r="B160" s="1" t="s">
        <v>237</v>
      </c>
      <c r="C160" s="9">
        <f>+payroll!G160</f>
        <v>2.4674929510358973E-5</v>
      </c>
      <c r="D160" s="9">
        <f>+IFR!T160</f>
        <v>2.3443250922491927E-5</v>
      </c>
      <c r="E160" s="9">
        <f>+claims!R160</f>
        <v>0</v>
      </c>
      <c r="F160" s="9">
        <f>+costs!L160</f>
        <v>0</v>
      </c>
      <c r="H160" s="30">
        <f t="shared" si="14"/>
        <v>6.0147725541063625E-6</v>
      </c>
      <c r="J160" s="2">
        <f t="shared" si="15"/>
        <v>335.12600867211751</v>
      </c>
      <c r="L160" s="7">
        <f>+J160/payroll!F160</f>
        <v>1.2229303900463265E-3</v>
      </c>
      <c r="O160" s="2">
        <v>335.16082828987112</v>
      </c>
      <c r="P160" s="19">
        <f t="shared" si="16"/>
        <v>-3.481961775361242E-2</v>
      </c>
      <c r="R160" s="30">
        <v>6.0153974894315511E-6</v>
      </c>
      <c r="S160" s="9">
        <f t="shared" si="17"/>
        <v>-6.2493532518862393E-10</v>
      </c>
      <c r="U160" s="27"/>
      <c r="X160" s="2"/>
    </row>
    <row r="161" spans="1:24" outlineLevel="1">
      <c r="A161" s="1" t="s">
        <v>238</v>
      </c>
      <c r="B161" s="1" t="s">
        <v>239</v>
      </c>
      <c r="C161" s="9">
        <f>+payroll!G161</f>
        <v>4.9312220138721563E-4</v>
      </c>
      <c r="D161" s="9">
        <f>+IFR!T161</f>
        <v>5.963963034681946E-4</v>
      </c>
      <c r="E161" s="9">
        <f>+claims!R161</f>
        <v>5.8227731723387702E-5</v>
      </c>
      <c r="F161" s="9">
        <f>+costs!L161</f>
        <v>0</v>
      </c>
      <c r="H161" s="30">
        <f t="shared" si="14"/>
        <v>1.4492397286543446E-4</v>
      </c>
      <c r="J161" s="2">
        <f t="shared" si="15"/>
        <v>8074.7513144352333</v>
      </c>
      <c r="L161" s="7">
        <f>+J161/payroll!F161</f>
        <v>1.4744298817534816E-3</v>
      </c>
      <c r="O161" s="2">
        <v>8075.8633847746287</v>
      </c>
      <c r="P161" s="19">
        <f t="shared" si="16"/>
        <v>-1.112070339395359</v>
      </c>
      <c r="R161" s="30">
        <v>1.4494393207475437E-4</v>
      </c>
      <c r="S161" s="9">
        <f t="shared" si="17"/>
        <v>-1.9959209319911179E-8</v>
      </c>
      <c r="U161" s="27"/>
      <c r="X161" s="2"/>
    </row>
    <row r="162" spans="1:24" outlineLevel="1">
      <c r="A162" s="1" t="s">
        <v>240</v>
      </c>
      <c r="B162" s="1" t="s">
        <v>241</v>
      </c>
      <c r="C162" s="9">
        <f>+payroll!G162</f>
        <v>3.1789418255348551E-5</v>
      </c>
      <c r="D162" s="9">
        <f>+IFR!T162</f>
        <v>4.2197851660485464E-5</v>
      </c>
      <c r="E162" s="9">
        <f>+claims!R162</f>
        <v>0</v>
      </c>
      <c r="F162" s="9">
        <f>+costs!L162</f>
        <v>0</v>
      </c>
      <c r="H162" s="30">
        <f t="shared" si="14"/>
        <v>9.2484087394792511E-6</v>
      </c>
      <c r="J162" s="2">
        <f t="shared" si="15"/>
        <v>515.29501399251126</v>
      </c>
      <c r="L162" s="7">
        <f>+J162/payroll!F162</f>
        <v>1.4595631288405245E-3</v>
      </c>
      <c r="O162" s="2">
        <v>515.34881661566033</v>
      </c>
      <c r="P162" s="19">
        <f t="shared" si="16"/>
        <v>-5.3802623149067585E-2</v>
      </c>
      <c r="R162" s="30">
        <v>9.2493743778740089E-6</v>
      </c>
      <c r="S162" s="9">
        <f t="shared" si="17"/>
        <v>-9.6563839475774028E-10</v>
      </c>
      <c r="U162" s="27"/>
      <c r="X162" s="2"/>
    </row>
    <row r="163" spans="1:24" outlineLevel="1">
      <c r="A163" s="1" t="s">
        <v>242</v>
      </c>
      <c r="B163" s="1" t="s">
        <v>243</v>
      </c>
      <c r="C163" s="9">
        <f>+payroll!G163</f>
        <v>3.5292443739562524E-5</v>
      </c>
      <c r="D163" s="9">
        <f>+IFR!T163</f>
        <v>4.4073311734284819E-5</v>
      </c>
      <c r="E163" s="9">
        <f>+claims!R163</f>
        <v>0</v>
      </c>
      <c r="F163" s="9">
        <f>+costs!L163</f>
        <v>0</v>
      </c>
      <c r="H163" s="30">
        <f t="shared" si="14"/>
        <v>9.9207194342309187E-6</v>
      </c>
      <c r="J163" s="2">
        <f t="shared" si="15"/>
        <v>552.75425250783701</v>
      </c>
      <c r="L163" s="7">
        <f>+J163/payroll!F163</f>
        <v>1.4102622645585567E-3</v>
      </c>
      <c r="O163" s="2">
        <v>552.81191524524297</v>
      </c>
      <c r="P163" s="19">
        <f t="shared" si="16"/>
        <v>-5.7662737405962616E-2</v>
      </c>
      <c r="R163" s="30">
        <v>9.9217543531610205E-6</v>
      </c>
      <c r="S163" s="9">
        <f t="shared" si="17"/>
        <v>-1.0349189301017887E-9</v>
      </c>
      <c r="U163" s="27"/>
      <c r="X163" s="2"/>
    </row>
    <row r="164" spans="1:24" outlineLevel="1">
      <c r="A164" s="1" t="s">
        <v>244</v>
      </c>
      <c r="B164" s="1" t="s">
        <v>245</v>
      </c>
      <c r="C164" s="9">
        <f>+payroll!G164</f>
        <v>3.8578262612885968E-5</v>
      </c>
      <c r="D164" s="9">
        <f>+IFR!T164</f>
        <v>5.5326072177080947E-5</v>
      </c>
      <c r="E164" s="9">
        <f>+claims!R164</f>
        <v>0</v>
      </c>
      <c r="F164" s="9">
        <f>+costs!L164</f>
        <v>0</v>
      </c>
      <c r="H164" s="30">
        <f t="shared" si="14"/>
        <v>1.1738041848745865E-5</v>
      </c>
      <c r="J164" s="2">
        <f t="shared" si="15"/>
        <v>654.01028534501813</v>
      </c>
      <c r="L164" s="7">
        <f>+J164/payroll!F164</f>
        <v>1.5264811200226226E-3</v>
      </c>
      <c r="O164" s="2">
        <v>654.07864715898654</v>
      </c>
      <c r="P164" s="19">
        <f t="shared" si="16"/>
        <v>-6.8361813968408569E-2</v>
      </c>
      <c r="R164" s="30">
        <v>1.1739268792497666E-5</v>
      </c>
      <c r="S164" s="9">
        <f t="shared" si="17"/>
        <v>-1.2269437518011323E-9</v>
      </c>
      <c r="U164" s="27"/>
      <c r="X164" s="2"/>
    </row>
    <row r="165" spans="1:24" outlineLevel="1">
      <c r="A165" s="1" t="s">
        <v>487</v>
      </c>
      <c r="B165" s="1" t="s">
        <v>488</v>
      </c>
      <c r="C165" s="9">
        <f>+payroll!G165</f>
        <v>3.1564837880454126E-6</v>
      </c>
      <c r="D165" s="9">
        <f>+IFR!T165</f>
        <v>1.6879140664194186E-5</v>
      </c>
      <c r="E165" s="9">
        <f>+claims!R165</f>
        <v>0</v>
      </c>
      <c r="F165" s="9">
        <f>+costs!L165</f>
        <v>0</v>
      </c>
      <c r="H165" s="30">
        <f t="shared" si="14"/>
        <v>2.5044530565299498E-6</v>
      </c>
      <c r="J165" s="2">
        <f t="shared" si="15"/>
        <v>139.54099663644993</v>
      </c>
      <c r="L165" s="7">
        <f>+J165/payroll!F165</f>
        <v>3.980593058766576E-3</v>
      </c>
      <c r="O165" s="2">
        <v>139.55579978534385</v>
      </c>
      <c r="P165" s="19">
        <f t="shared" si="16"/>
        <v>-1.4803148893918205E-2</v>
      </c>
      <c r="R165" s="30">
        <v>2.5047187403962494E-6</v>
      </c>
      <c r="S165" s="9">
        <f t="shared" si="17"/>
        <v>-2.6568386629950447E-10</v>
      </c>
      <c r="U165" s="27"/>
      <c r="X165" s="2"/>
    </row>
    <row r="166" spans="1:24" outlineLevel="1">
      <c r="A166" s="1" t="s">
        <v>246</v>
      </c>
      <c r="B166" s="1" t="s">
        <v>247</v>
      </c>
      <c r="C166" s="9">
        <f>+payroll!G166</f>
        <v>2.1073825695428787E-3</v>
      </c>
      <c r="D166" s="9">
        <f>+IFR!T166</f>
        <v>2.4113727898875193E-3</v>
      </c>
      <c r="E166" s="9">
        <f>+claims!R166</f>
        <v>3.4936639034032619E-4</v>
      </c>
      <c r="F166" s="9">
        <f>+costs!L166</f>
        <v>4.1387289999883921E-4</v>
      </c>
      <c r="H166" s="30">
        <f t="shared" si="14"/>
        <v>8.6557311847915218E-4</v>
      </c>
      <c r="J166" s="2">
        <f t="shared" si="15"/>
        <v>48227.270740563166</v>
      </c>
      <c r="L166" s="7">
        <f>+J166/payroll!F166</f>
        <v>2.06062434070152E-3</v>
      </c>
      <c r="O166" s="2">
        <v>48246.693230342593</v>
      </c>
      <c r="P166" s="19">
        <f t="shared" si="16"/>
        <v>-19.422489779426542</v>
      </c>
      <c r="R166" s="30">
        <v>8.6592170932389321E-4</v>
      </c>
      <c r="S166" s="9">
        <f t="shared" si="17"/>
        <v>-3.4859084474102991E-7</v>
      </c>
      <c r="U166" s="27"/>
      <c r="X166" s="2"/>
    </row>
    <row r="167" spans="1:24" outlineLevel="1">
      <c r="A167" s="1" t="s">
        <v>248</v>
      </c>
      <c r="B167" s="1" t="s">
        <v>249</v>
      </c>
      <c r="C167" s="9">
        <f>+payroll!G167</f>
        <v>3.896848112345762E-5</v>
      </c>
      <c r="D167" s="9">
        <f>+IFR!T167</f>
        <v>4.7824231881883528E-5</v>
      </c>
      <c r="E167" s="9">
        <f>+claims!R167</f>
        <v>0</v>
      </c>
      <c r="F167" s="9">
        <f>+costs!L167</f>
        <v>0</v>
      </c>
      <c r="H167" s="30">
        <f t="shared" si="14"/>
        <v>1.0849089125667644E-5</v>
      </c>
      <c r="J167" s="2">
        <f t="shared" si="15"/>
        <v>604.4803695745494</v>
      </c>
      <c r="L167" s="7">
        <f>+J167/payroll!F167</f>
        <v>1.3967486077204065E-3</v>
      </c>
      <c r="O167" s="2">
        <v>604.54341233375374</v>
      </c>
      <c r="P167" s="19">
        <f t="shared" si="16"/>
        <v>-6.3042759204336107E-2</v>
      </c>
      <c r="R167" s="30">
        <v>1.0850220604120479E-5</v>
      </c>
      <c r="S167" s="9">
        <f t="shared" si="17"/>
        <v>-1.1314784528355915E-9</v>
      </c>
      <c r="U167" s="27"/>
      <c r="X167" s="2"/>
    </row>
    <row r="168" spans="1:24" outlineLevel="1">
      <c r="A168" s="1" t="s">
        <v>250</v>
      </c>
      <c r="B168" s="1" t="s">
        <v>251</v>
      </c>
      <c r="C168" s="9">
        <f>+payroll!G168</f>
        <v>3.510378688419997E-5</v>
      </c>
      <c r="D168" s="9">
        <f>+IFR!T168</f>
        <v>4.5011041771184493E-5</v>
      </c>
      <c r="E168" s="9">
        <f>+claims!R168</f>
        <v>0</v>
      </c>
      <c r="F168" s="9">
        <f>+costs!L168</f>
        <v>0</v>
      </c>
      <c r="H168" s="30">
        <f t="shared" si="14"/>
        <v>1.0014353581923058E-5</v>
      </c>
      <c r="J168" s="2">
        <f t="shared" si="15"/>
        <v>557.97128073445867</v>
      </c>
      <c r="L168" s="7">
        <f>+J168/payroll!F168</f>
        <v>1.4312233093495977E-3</v>
      </c>
      <c r="O168" s="2">
        <v>558.02951005169598</v>
      </c>
      <c r="P168" s="19">
        <f t="shared" si="16"/>
        <v>-5.8229317237305622E-2</v>
      </c>
      <c r="R168" s="30">
        <v>1.0015398669711235E-5</v>
      </c>
      <c r="S168" s="9">
        <f t="shared" si="17"/>
        <v>-1.0450877881771194E-9</v>
      </c>
      <c r="U168" s="27"/>
      <c r="X168" s="2"/>
    </row>
    <row r="169" spans="1:24" outlineLevel="1">
      <c r="A169" s="1" t="s">
        <v>252</v>
      </c>
      <c r="B169" s="1" t="s">
        <v>253</v>
      </c>
      <c r="C169" s="9">
        <f>+payroll!G169</f>
        <v>4.3635784490086044E-4</v>
      </c>
      <c r="D169" s="9">
        <f>+IFR!T169</f>
        <v>5.0824967999962486E-4</v>
      </c>
      <c r="E169" s="9">
        <f>+claims!R169</f>
        <v>1.164554634467754E-4</v>
      </c>
      <c r="F169" s="9">
        <f>+costs!L169</f>
        <v>1.2984728663727543E-5</v>
      </c>
      <c r="H169" s="30">
        <f t="shared" si="14"/>
        <v>1.433350973278135E-4</v>
      </c>
      <c r="J169" s="2">
        <f t="shared" si="15"/>
        <v>7986.2236914187733</v>
      </c>
      <c r="L169" s="7">
        <f>+J169/payroll!F169</f>
        <v>1.6479658442209127E-3</v>
      </c>
      <c r="O169" s="2">
        <v>7987.9970916352358</v>
      </c>
      <c r="P169" s="19">
        <f t="shared" si="16"/>
        <v>-1.7734002164625053</v>
      </c>
      <c r="R169" s="30">
        <v>1.4336692594950625E-4</v>
      </c>
      <c r="S169" s="9">
        <f t="shared" si="17"/>
        <v>-3.1828621692745699E-8</v>
      </c>
      <c r="U169" s="27"/>
      <c r="X169" s="2"/>
    </row>
    <row r="170" spans="1:24" outlineLevel="1">
      <c r="A170" s="1" t="s">
        <v>254</v>
      </c>
      <c r="B170" s="1" t="s">
        <v>255</v>
      </c>
      <c r="C170" s="9">
        <f>+payroll!G170</f>
        <v>3.4499612311803118E-5</v>
      </c>
      <c r="D170" s="9">
        <f>+IFR!T170</f>
        <v>4.4073311734284819E-5</v>
      </c>
      <c r="E170" s="9">
        <f>+claims!R170</f>
        <v>0</v>
      </c>
      <c r="F170" s="9">
        <f>+costs!L170</f>
        <v>0</v>
      </c>
      <c r="H170" s="30">
        <f t="shared" si="14"/>
        <v>9.821615505760993E-6</v>
      </c>
      <c r="J170" s="2">
        <f t="shared" si="15"/>
        <v>547.23246366327317</v>
      </c>
      <c r="L170" s="7">
        <f>+J170/payroll!F170</f>
        <v>1.4282596351073314E-3</v>
      </c>
      <c r="O170" s="2">
        <v>547.28956922894849</v>
      </c>
      <c r="P170" s="19">
        <f t="shared" si="16"/>
        <v>-5.7105565675328762E-2</v>
      </c>
      <c r="R170" s="30">
        <v>9.8226404246876737E-6</v>
      </c>
      <c r="S170" s="9">
        <f t="shared" si="17"/>
        <v>-1.0249189266807701E-9</v>
      </c>
      <c r="U170" s="27"/>
      <c r="X170" s="2"/>
    </row>
    <row r="171" spans="1:24" outlineLevel="1">
      <c r="A171" s="1" t="s">
        <v>256</v>
      </c>
      <c r="B171" s="1" t="s">
        <v>257</v>
      </c>
      <c r="C171" s="9">
        <f>+payroll!G171</f>
        <v>1.545214043436272E-4</v>
      </c>
      <c r="D171" s="9">
        <f>+IFR!T171</f>
        <v>1.5144340095929785E-4</v>
      </c>
      <c r="E171" s="9">
        <f>+claims!R171</f>
        <v>5.8227731723387702E-5</v>
      </c>
      <c r="F171" s="9">
        <f>+costs!L171</f>
        <v>1.8541978791413406E-6</v>
      </c>
      <c r="H171" s="30">
        <f t="shared" si="14"/>
        <v>4.8092279148858596E-5</v>
      </c>
      <c r="J171" s="2">
        <f t="shared" si="15"/>
        <v>2679.5649235479432</v>
      </c>
      <c r="L171" s="7">
        <f>+J171/payroll!F171</f>
        <v>1.561439499841902E-3</v>
      </c>
      <c r="O171" s="2">
        <v>2680.170986769303</v>
      </c>
      <c r="P171" s="19">
        <f t="shared" si="16"/>
        <v>-0.60606322135981827</v>
      </c>
      <c r="R171" s="30">
        <v>4.8103156646681971E-5</v>
      </c>
      <c r="S171" s="9">
        <f t="shared" si="17"/>
        <v>-1.0877497823374657E-8</v>
      </c>
      <c r="U171" s="27"/>
      <c r="X171" s="2"/>
    </row>
    <row r="172" spans="1:24" outlineLevel="1">
      <c r="A172" s="1" t="s">
        <v>258</v>
      </c>
      <c r="B172" s="1" t="s">
        <v>259</v>
      </c>
      <c r="C172" s="9">
        <f>+payroll!G172</f>
        <v>1.3574120419585867E-4</v>
      </c>
      <c r="D172" s="9">
        <f>+IFR!T172</f>
        <v>1.4909907586704865E-4</v>
      </c>
      <c r="E172" s="9">
        <f>+claims!R172</f>
        <v>5.8227731723387702E-5</v>
      </c>
      <c r="F172" s="9">
        <f>+costs!L172</f>
        <v>1.8043283600759359E-5</v>
      </c>
      <c r="H172" s="30">
        <f t="shared" si="14"/>
        <v>5.5165164926827178E-5</v>
      </c>
      <c r="J172" s="2">
        <f t="shared" si="15"/>
        <v>3073.6459896634287</v>
      </c>
      <c r="L172" s="7">
        <f>+J172/payroll!F172</f>
        <v>2.0388800296711968E-3</v>
      </c>
      <c r="O172" s="2">
        <v>3074.7932777931569</v>
      </c>
      <c r="P172" s="19">
        <f t="shared" si="16"/>
        <v>-1.1472881297281674</v>
      </c>
      <c r="R172" s="30">
        <v>5.5185756217791682E-5</v>
      </c>
      <c r="S172" s="9">
        <f t="shared" si="17"/>
        <v>-2.0591290964504369E-8</v>
      </c>
      <c r="U172" s="27"/>
      <c r="X172" s="2"/>
    </row>
    <row r="173" spans="1:24" outlineLevel="1">
      <c r="A173" s="1" t="s">
        <v>260</v>
      </c>
      <c r="B173" s="1" t="s">
        <v>261</v>
      </c>
      <c r="C173" s="9">
        <f>+payroll!G173</f>
        <v>6.636357815817688E-4</v>
      </c>
      <c r="D173" s="9">
        <f>+IFR!T173</f>
        <v>8.0691669675217199E-4</v>
      </c>
      <c r="E173" s="9">
        <f>+claims!R173</f>
        <v>4.6582185378710162E-4</v>
      </c>
      <c r="F173" s="9">
        <f>+costs!L173</f>
        <v>6.6997022251766113E-5</v>
      </c>
      <c r="H173" s="30">
        <f t="shared" si="14"/>
        <v>2.9389055121086752E-4</v>
      </c>
      <c r="J173" s="2">
        <f t="shared" si="15"/>
        <v>16374.745100960792</v>
      </c>
      <c r="L173" s="7">
        <f>+J173/payroll!F173</f>
        <v>2.2217453410670711E-3</v>
      </c>
      <c r="O173" s="2">
        <v>16380.681620919617</v>
      </c>
      <c r="P173" s="19">
        <f t="shared" si="16"/>
        <v>-5.9365199588246469</v>
      </c>
      <c r="R173" s="30">
        <v>2.9399709864792479E-4</v>
      </c>
      <c r="S173" s="9">
        <f t="shared" si="17"/>
        <v>-1.0654743705726258E-7</v>
      </c>
      <c r="U173" s="27"/>
      <c r="X173" s="2"/>
    </row>
    <row r="174" spans="1:24" outlineLevel="1">
      <c r="A174" s="1" t="s">
        <v>262</v>
      </c>
      <c r="B174" s="1" t="s">
        <v>263</v>
      </c>
      <c r="C174" s="9">
        <f>+payroll!G174</f>
        <v>3.1158285736008038E-5</v>
      </c>
      <c r="D174" s="9">
        <f>+IFR!T174</f>
        <v>3.3758281328388371E-5</v>
      </c>
      <c r="E174" s="9">
        <f>+claims!R174</f>
        <v>0</v>
      </c>
      <c r="F174" s="9">
        <f>+costs!L174</f>
        <v>0</v>
      </c>
      <c r="H174" s="30">
        <f t="shared" ref="H174:H205" si="18">(C174*$C$3)+(D174*$D$3)+(E174*$E$3)+(F174*$F$3)</f>
        <v>8.1145708830495503E-6</v>
      </c>
      <c r="J174" s="2">
        <f t="shared" ref="J174:J205" si="19">(+H174*$J$275)</f>
        <v>452.12079553478776</v>
      </c>
      <c r="L174" s="7">
        <f>+J174/payroll!F174</f>
        <v>1.3065632886785929E-3</v>
      </c>
      <c r="O174" s="2">
        <v>452.16786217588549</v>
      </c>
      <c r="P174" s="19">
        <f t="shared" ref="P174:P205" si="20">+J174-O174</f>
        <v>-4.7066641097728734E-2</v>
      </c>
      <c r="R174" s="30">
        <v>8.1154156254263359E-6</v>
      </c>
      <c r="S174" s="9">
        <f t="shared" ref="S174:S205" si="21">+H174-R174</f>
        <v>-8.4474237678560879E-10</v>
      </c>
      <c r="U174" s="27"/>
      <c r="X174" s="2"/>
    </row>
    <row r="175" spans="1:24" outlineLevel="1">
      <c r="A175" s="1" t="s">
        <v>264</v>
      </c>
      <c r="B175" s="1" t="s">
        <v>265</v>
      </c>
      <c r="C175" s="9">
        <f>+payroll!G175</f>
        <v>4.0606821932917327E-5</v>
      </c>
      <c r="D175" s="9">
        <f>+IFR!T175</f>
        <v>5.6263802213980621E-5</v>
      </c>
      <c r="E175" s="9">
        <f>+claims!R175</f>
        <v>0</v>
      </c>
      <c r="F175" s="9">
        <f>+costs!L175</f>
        <v>0</v>
      </c>
      <c r="H175" s="30">
        <f t="shared" si="18"/>
        <v>1.2108828018362243E-5</v>
      </c>
      <c r="J175" s="2">
        <f t="shared" si="19"/>
        <v>674.66943545860386</v>
      </c>
      <c r="L175" s="7">
        <f>+J175/payroll!F175</f>
        <v>1.4960343270584609E-3</v>
      </c>
      <c r="O175" s="2">
        <v>674.739922027484</v>
      </c>
      <c r="P175" s="19">
        <f t="shared" si="20"/>
        <v>-7.0486568880141931E-2</v>
      </c>
      <c r="R175" s="30">
        <v>1.2110093096777413E-5</v>
      </c>
      <c r="S175" s="9">
        <f t="shared" si="21"/>
        <v>-1.2650784151698607E-9</v>
      </c>
      <c r="U175" s="27"/>
      <c r="X175" s="2"/>
    </row>
    <row r="176" spans="1:24" outlineLevel="1">
      <c r="A176" s="1" t="s">
        <v>266</v>
      </c>
      <c r="B176" s="1" t="s">
        <v>267</v>
      </c>
      <c r="C176" s="9">
        <f>+payroll!G176</f>
        <v>4.4808923915512891E-5</v>
      </c>
      <c r="D176" s="9">
        <f>+IFR!T176</f>
        <v>4.3135581697385145E-5</v>
      </c>
      <c r="E176" s="9">
        <f>+claims!R176</f>
        <v>0</v>
      </c>
      <c r="F176" s="9">
        <f>+costs!L176</f>
        <v>0</v>
      </c>
      <c r="H176" s="30">
        <f t="shared" si="18"/>
        <v>1.0993063201612255E-5</v>
      </c>
      <c r="J176" s="2">
        <f t="shared" si="19"/>
        <v>612.50219533596305</v>
      </c>
      <c r="L176" s="7">
        <f>+J176/payroll!F176</f>
        <v>1.2308146563932063E-3</v>
      </c>
      <c r="O176" s="2">
        <v>612.56584673249506</v>
      </c>
      <c r="P176" s="19">
        <f t="shared" si="20"/>
        <v>-6.365139653200913E-2</v>
      </c>
      <c r="R176" s="30">
        <v>1.0994205603762443E-5</v>
      </c>
      <c r="S176" s="9">
        <f t="shared" si="21"/>
        <v>-1.1424021501884181E-9</v>
      </c>
      <c r="U176" s="27"/>
      <c r="X176" s="2"/>
    </row>
    <row r="177" spans="1:24" outlineLevel="1">
      <c r="A177" s="1" t="s">
        <v>268</v>
      </c>
      <c r="B177" s="1" t="s">
        <v>269</v>
      </c>
      <c r="C177" s="9">
        <f>+payroll!G177</f>
        <v>8.8187108304990018E-5</v>
      </c>
      <c r="D177" s="9">
        <f>+IFR!T177</f>
        <v>9.8930518892915916E-5</v>
      </c>
      <c r="E177" s="9">
        <f>+claims!R177</f>
        <v>0</v>
      </c>
      <c r="F177" s="9">
        <f>+costs!L177</f>
        <v>0</v>
      </c>
      <c r="H177" s="30">
        <f t="shared" si="18"/>
        <v>2.3389703399738242E-5</v>
      </c>
      <c r="J177" s="2">
        <f t="shared" si="19"/>
        <v>1303.2077063375391</v>
      </c>
      <c r="L177" s="7">
        <f>+J177/payroll!F177</f>
        <v>1.330632299725909E-3</v>
      </c>
      <c r="O177" s="2">
        <v>1303.3434423305898</v>
      </c>
      <c r="P177" s="19">
        <f t="shared" si="20"/>
        <v>-0.13573599305073003</v>
      </c>
      <c r="R177" s="30">
        <v>2.3392139561374399E-5</v>
      </c>
      <c r="S177" s="9">
        <f t="shared" si="21"/>
        <v>-2.4361616361568534E-9</v>
      </c>
      <c r="U177" s="27"/>
      <c r="X177" s="2"/>
    </row>
    <row r="178" spans="1:24" outlineLevel="1">
      <c r="A178" s="1" t="s">
        <v>270</v>
      </c>
      <c r="B178" s="1" t="s">
        <v>271</v>
      </c>
      <c r="C178" s="9">
        <f>+payroll!G178</f>
        <v>7.9613841872239285E-6</v>
      </c>
      <c r="D178" s="9">
        <f>+IFR!T178</f>
        <v>1.4065950553495155E-5</v>
      </c>
      <c r="E178" s="9">
        <f>+claims!R178</f>
        <v>0</v>
      </c>
      <c r="F178" s="9">
        <f>+costs!L178</f>
        <v>0</v>
      </c>
      <c r="H178" s="30">
        <f t="shared" si="18"/>
        <v>2.7534168425898853E-6</v>
      </c>
      <c r="J178" s="2">
        <f t="shared" si="19"/>
        <v>153.41255024477439</v>
      </c>
      <c r="L178" s="7">
        <f>+J178/payroll!F178</f>
        <v>1.7350892998717325E-3</v>
      </c>
      <c r="O178" s="2">
        <v>153.42863261261115</v>
      </c>
      <c r="P178" s="19">
        <f t="shared" si="20"/>
        <v>-1.6082367836759204E-2</v>
      </c>
      <c r="R178" s="30">
        <v>2.7537054856142E-6</v>
      </c>
      <c r="S178" s="9">
        <f t="shared" si="21"/>
        <v>-2.886430243147281E-10</v>
      </c>
      <c r="U178" s="27"/>
      <c r="X178" s="2"/>
    </row>
    <row r="179" spans="1:24" outlineLevel="1">
      <c r="A179" s="1" t="s">
        <v>272</v>
      </c>
      <c r="B179" s="1" t="s">
        <v>273</v>
      </c>
      <c r="C179" s="9">
        <f>+payroll!G179</f>
        <v>3.1932651148696133E-4</v>
      </c>
      <c r="D179" s="9">
        <f>+IFR!T179</f>
        <v>4.8855734922473174E-4</v>
      </c>
      <c r="E179" s="9">
        <f>+claims!R179</f>
        <v>1.7468319517016309E-4</v>
      </c>
      <c r="F179" s="9">
        <f>+costs!L179</f>
        <v>1.0688690537546173E-4</v>
      </c>
      <c r="H179" s="30">
        <f t="shared" si="18"/>
        <v>1.913201050897631E-4</v>
      </c>
      <c r="J179" s="2">
        <f t="shared" si="19"/>
        <v>10659.811758582515</v>
      </c>
      <c r="L179" s="7">
        <f>+J179/payroll!F179</f>
        <v>3.0058277045467972E-3</v>
      </c>
      <c r="O179" s="2">
        <v>10665.035066904136</v>
      </c>
      <c r="P179" s="19">
        <f t="shared" si="20"/>
        <v>-5.2233083216215164</v>
      </c>
      <c r="R179" s="30">
        <v>1.9141385195130636E-4</v>
      </c>
      <c r="S179" s="9">
        <f t="shared" si="21"/>
        <v>-9.3746861543259931E-8</v>
      </c>
      <c r="U179" s="27"/>
      <c r="X179" s="2"/>
    </row>
    <row r="180" spans="1:24" outlineLevel="1">
      <c r="A180" s="1" t="s">
        <v>274</v>
      </c>
      <c r="B180" s="1" t="s">
        <v>275</v>
      </c>
      <c r="C180" s="9">
        <f>+payroll!G180</f>
        <v>2.3917605243713766E-4</v>
      </c>
      <c r="D180" s="9">
        <f>+IFR!T180</f>
        <v>3.2070367261968953E-4</v>
      </c>
      <c r="E180" s="9">
        <f>+claims!R180</f>
        <v>5.8227731723387702E-5</v>
      </c>
      <c r="F180" s="9">
        <f>+costs!L180</f>
        <v>1.7487850052158308E-6</v>
      </c>
      <c r="H180" s="30">
        <f t="shared" si="18"/>
        <v>7.9768396393741046E-5</v>
      </c>
      <c r="J180" s="2">
        <f t="shared" si="19"/>
        <v>4444.4680262031143</v>
      </c>
      <c r="L180" s="7">
        <f>+J180/payroll!F180</f>
        <v>1.6732144885182861E-3</v>
      </c>
      <c r="O180" s="2">
        <v>4445.256158565031</v>
      </c>
      <c r="P180" s="19">
        <f t="shared" si="20"/>
        <v>-0.78813236191672331</v>
      </c>
      <c r="R180" s="30">
        <v>7.9782541630985508E-5</v>
      </c>
      <c r="S180" s="9">
        <f t="shared" si="21"/>
        <v>-1.414523724446227E-8</v>
      </c>
      <c r="U180" s="27"/>
      <c r="X180" s="2"/>
    </row>
    <row r="181" spans="1:24" outlineLevel="1">
      <c r="A181" s="1" t="s">
        <v>276</v>
      </c>
      <c r="B181" s="1" t="s">
        <v>277</v>
      </c>
      <c r="C181" s="9">
        <f>+payroll!G181</f>
        <v>1.4891532433832338E-5</v>
      </c>
      <c r="D181" s="9">
        <f>+IFR!T181</f>
        <v>1.1252760442796123E-5</v>
      </c>
      <c r="E181" s="9">
        <f>+claims!R181</f>
        <v>0</v>
      </c>
      <c r="F181" s="9">
        <f>+costs!L181</f>
        <v>0</v>
      </c>
      <c r="H181" s="30">
        <f t="shared" si="18"/>
        <v>3.2680366095785574E-6</v>
      </c>
      <c r="J181" s="2">
        <f t="shared" si="19"/>
        <v>182.08569905352635</v>
      </c>
      <c r="L181" s="7">
        <f>+J181/payroll!F181</f>
        <v>1.1009965802544811E-3</v>
      </c>
      <c r="O181" s="2">
        <v>182.10455418354806</v>
      </c>
      <c r="P181" s="19">
        <f t="shared" si="20"/>
        <v>-1.8855130021705691E-2</v>
      </c>
      <c r="R181" s="30">
        <v>3.2683750175672658E-6</v>
      </c>
      <c r="S181" s="9">
        <f t="shared" si="21"/>
        <v>-3.3840798870842594E-10</v>
      </c>
      <c r="U181" s="27"/>
      <c r="X181" s="2"/>
    </row>
    <row r="182" spans="1:24" outlineLevel="1">
      <c r="A182" s="1" t="s">
        <v>278</v>
      </c>
      <c r="B182" s="1" t="s">
        <v>279</v>
      </c>
      <c r="C182" s="9">
        <f>+payroll!G182</f>
        <v>1.690998868419561E-4</v>
      </c>
      <c r="D182" s="9">
        <f>+IFR!T182</f>
        <v>2.0676947313637877E-4</v>
      </c>
      <c r="E182" s="9">
        <f>+claims!R182</f>
        <v>0</v>
      </c>
      <c r="F182" s="9">
        <f>+costs!L182</f>
        <v>0</v>
      </c>
      <c r="H182" s="30">
        <f t="shared" si="18"/>
        <v>4.698366999729186E-5</v>
      </c>
      <c r="J182" s="2">
        <f t="shared" si="19"/>
        <v>2617.79637672429</v>
      </c>
      <c r="L182" s="7">
        <f>+J182/payroll!F182</f>
        <v>1.3939335441809455E-3</v>
      </c>
      <c r="O182" s="2">
        <v>2618.0693786149873</v>
      </c>
      <c r="P182" s="19">
        <f t="shared" si="20"/>
        <v>-0.27300189069728731</v>
      </c>
      <c r="R182" s="30">
        <v>4.6988569778976636E-5</v>
      </c>
      <c r="S182" s="9">
        <f t="shared" si="21"/>
        <v>-4.8997816847766895E-9</v>
      </c>
      <c r="U182" s="27"/>
      <c r="X182" s="2"/>
    </row>
    <row r="183" spans="1:24" outlineLevel="1">
      <c r="A183" s="1" t="s">
        <v>280</v>
      </c>
      <c r="B183" s="1" t="s">
        <v>281</v>
      </c>
      <c r="C183" s="9">
        <f>+payroll!G183</f>
        <v>1.1892277073776133E-4</v>
      </c>
      <c r="D183" s="9">
        <f>+IFR!T183</f>
        <v>1.8754600737993542E-4</v>
      </c>
      <c r="E183" s="9">
        <f>+claims!R183</f>
        <v>1.7468319517016309E-4</v>
      </c>
      <c r="F183" s="9">
        <f>+costs!L183</f>
        <v>8.277213170076054E-5</v>
      </c>
      <c r="H183" s="30">
        <f t="shared" si="18"/>
        <v>1.1417435556069288E-4</v>
      </c>
      <c r="J183" s="2">
        <f t="shared" si="19"/>
        <v>6361.470151625881</v>
      </c>
      <c r="L183" s="7">
        <f>+J183/payroll!F183</f>
        <v>4.8166157187614347E-3</v>
      </c>
      <c r="O183" s="2">
        <v>6365.4997379785564</v>
      </c>
      <c r="P183" s="19">
        <f t="shared" si="20"/>
        <v>-4.0295863526753237</v>
      </c>
      <c r="R183" s="30">
        <v>1.1424667774629258E-4</v>
      </c>
      <c r="S183" s="9">
        <f t="shared" si="21"/>
        <v>-7.2322185599700637E-8</v>
      </c>
      <c r="U183" s="27"/>
      <c r="X183" s="2"/>
    </row>
    <row r="184" spans="1:24" outlineLevel="1">
      <c r="A184" s="1" t="s">
        <v>282</v>
      </c>
      <c r="B184" s="1" t="s">
        <v>283</v>
      </c>
      <c r="C184" s="9">
        <f>+payroll!G184</f>
        <v>1.1039712785024789E-4</v>
      </c>
      <c r="D184" s="9">
        <f>+IFR!T184</f>
        <v>1.4441042568255025E-4</v>
      </c>
      <c r="E184" s="9">
        <f>+claims!R184</f>
        <v>0</v>
      </c>
      <c r="F184" s="9">
        <f>+costs!L184</f>
        <v>0</v>
      </c>
      <c r="H184" s="30">
        <f t="shared" si="18"/>
        <v>3.1850944191599771E-5</v>
      </c>
      <c r="J184" s="2">
        <f t="shared" si="19"/>
        <v>1774.6439625687699</v>
      </c>
      <c r="L184" s="7">
        <f>+J184/payroll!F184</f>
        <v>1.4474480488694591E-3</v>
      </c>
      <c r="O184" s="2">
        <v>1774.8292162108037</v>
      </c>
      <c r="P184" s="19">
        <f t="shared" si="20"/>
        <v>-0.18525364203378558</v>
      </c>
      <c r="R184" s="30">
        <v>3.1854269085797234E-5</v>
      </c>
      <c r="S184" s="9">
        <f t="shared" si="21"/>
        <v>-3.3248941974623565E-9</v>
      </c>
      <c r="U184" s="27"/>
      <c r="X184" s="2"/>
    </row>
    <row r="185" spans="1:24" outlineLevel="1">
      <c r="A185" s="1" t="s">
        <v>284</v>
      </c>
      <c r="B185" s="1" t="s">
        <v>285</v>
      </c>
      <c r="C185" s="9">
        <f>+payroll!G185</f>
        <v>4.4926270837772229E-5</v>
      </c>
      <c r="D185" s="9">
        <f>+IFR!T185</f>
        <v>5.3450612103281586E-5</v>
      </c>
      <c r="E185" s="9">
        <f>+claims!R185</f>
        <v>0</v>
      </c>
      <c r="F185" s="9">
        <f>+costs!L185</f>
        <v>0</v>
      </c>
      <c r="H185" s="30">
        <f t="shared" si="18"/>
        <v>1.2297110367631727E-5</v>
      </c>
      <c r="J185" s="2">
        <f t="shared" si="19"/>
        <v>685.15999210833354</v>
      </c>
      <c r="L185" s="7">
        <f>+J185/payroll!F185</f>
        <v>1.3732232528177741E-3</v>
      </c>
      <c r="O185" s="2">
        <v>685.23141673933583</v>
      </c>
      <c r="P185" s="19">
        <f t="shared" si="20"/>
        <v>-7.1424631002287242E-2</v>
      </c>
      <c r="R185" s="30">
        <v>1.2298392282192586E-5</v>
      </c>
      <c r="S185" s="9">
        <f t="shared" si="21"/>
        <v>-1.2819145608591902E-9</v>
      </c>
      <c r="U185" s="27"/>
      <c r="X185" s="2"/>
    </row>
    <row r="186" spans="1:24" outlineLevel="1">
      <c r="A186" s="1" t="s">
        <v>286</v>
      </c>
      <c r="B186" s="1" t="s">
        <v>287</v>
      </c>
      <c r="C186" s="9">
        <f>+payroll!G186</f>
        <v>7.458579443122834E-5</v>
      </c>
      <c r="D186" s="9">
        <f>+IFR!T186</f>
        <v>8.9084353505469312E-5</v>
      </c>
      <c r="E186" s="9">
        <f>+claims!R186</f>
        <v>0</v>
      </c>
      <c r="F186" s="9">
        <f>+costs!L186</f>
        <v>0</v>
      </c>
      <c r="H186" s="30">
        <f t="shared" si="18"/>
        <v>2.0458768492087206E-5</v>
      </c>
      <c r="J186" s="2">
        <f t="shared" si="19"/>
        <v>1139.9043547239708</v>
      </c>
      <c r="L186" s="7">
        <f>+J186/payroll!F186</f>
        <v>1.3761374596319917E-3</v>
      </c>
      <c r="O186" s="2">
        <v>1140.0231910444884</v>
      </c>
      <c r="P186" s="19">
        <f t="shared" si="20"/>
        <v>-0.11883632051763016</v>
      </c>
      <c r="R186" s="30">
        <v>2.0460901341882761E-5</v>
      </c>
      <c r="S186" s="9">
        <f t="shared" si="21"/>
        <v>-2.1328497955540879E-9</v>
      </c>
      <c r="U186" s="27"/>
      <c r="X186" s="2"/>
    </row>
    <row r="187" spans="1:24" outlineLevel="1">
      <c r="A187" s="1" t="s">
        <v>288</v>
      </c>
      <c r="B187" s="1" t="s">
        <v>289</v>
      </c>
      <c r="C187" s="9">
        <f>+payroll!G187</f>
        <v>2.3964411478457682E-3</v>
      </c>
      <c r="D187" s="9">
        <f>+IFR!T187</f>
        <v>3.0879450115106366E-3</v>
      </c>
      <c r="E187" s="9">
        <f>+claims!R187</f>
        <v>3.4936639034032619E-4</v>
      </c>
      <c r="F187" s="9">
        <f>+costs!L187</f>
        <v>0</v>
      </c>
      <c r="H187" s="30">
        <f t="shared" si="18"/>
        <v>7.379532284705995E-4</v>
      </c>
      <c r="J187" s="2">
        <f t="shared" si="19"/>
        <v>41116.653675493573</v>
      </c>
      <c r="L187" s="7">
        <f>+J187/payroll!F187</f>
        <v>1.5449005146831582E-3</v>
      </c>
      <c r="O187" s="2">
        <v>41122.565279048402</v>
      </c>
      <c r="P187" s="19">
        <f t="shared" si="20"/>
        <v>-5.9116035548286163</v>
      </c>
      <c r="R187" s="30">
        <v>7.3805932871317159E-4</v>
      </c>
      <c r="S187" s="9">
        <f t="shared" si="21"/>
        <v>-1.0610024257209829E-7</v>
      </c>
      <c r="U187" s="27"/>
      <c r="X187" s="2"/>
    </row>
    <row r="188" spans="1:24" outlineLevel="1">
      <c r="A188" s="1" t="s">
        <v>290</v>
      </c>
      <c r="B188" s="1" t="s">
        <v>291</v>
      </c>
      <c r="C188" s="9">
        <f>+payroll!G188</f>
        <v>5.6518054459899714E-5</v>
      </c>
      <c r="D188" s="9">
        <f>+IFR!T188</f>
        <v>7.4080672915074474E-5</v>
      </c>
      <c r="E188" s="9">
        <f>+claims!R188</f>
        <v>0</v>
      </c>
      <c r="F188" s="9">
        <f>+costs!L188</f>
        <v>0</v>
      </c>
      <c r="H188" s="30">
        <f t="shared" si="18"/>
        <v>1.6324840921871774E-5</v>
      </c>
      <c r="J188" s="2">
        <f t="shared" si="19"/>
        <v>909.57367566943162</v>
      </c>
      <c r="L188" s="7">
        <f>+J188/payroll!F188</f>
        <v>1.4491061619188248E-3</v>
      </c>
      <c r="O188" s="2">
        <v>909.66862809950828</v>
      </c>
      <c r="P188" s="19">
        <f t="shared" si="20"/>
        <v>-9.4952430076659766E-2</v>
      </c>
      <c r="R188" s="30">
        <v>1.6326545108522742E-5</v>
      </c>
      <c r="S188" s="9">
        <f t="shared" si="21"/>
        <v>-1.7041866509686027E-9</v>
      </c>
      <c r="U188" s="27"/>
      <c r="X188" s="2"/>
    </row>
    <row r="189" spans="1:24" outlineLevel="1">
      <c r="A189" s="1" t="s">
        <v>292</v>
      </c>
      <c r="B189" s="1" t="s">
        <v>293</v>
      </c>
      <c r="C189" s="9">
        <f>+payroll!G189</f>
        <v>7.151586574144542E-6</v>
      </c>
      <c r="D189" s="9">
        <f>+IFR!T189</f>
        <v>1.5472545608844671E-5</v>
      </c>
      <c r="E189" s="9">
        <f>+claims!R189</f>
        <v>0</v>
      </c>
      <c r="F189" s="9">
        <f>+costs!L189</f>
        <v>0</v>
      </c>
      <c r="H189" s="30">
        <f t="shared" si="18"/>
        <v>2.8280165228736517E-6</v>
      </c>
      <c r="J189" s="2">
        <f t="shared" si="19"/>
        <v>157.56903211949577</v>
      </c>
      <c r="L189" s="7">
        <f>+J189/payroll!F189</f>
        <v>1.9838918390117444E-3</v>
      </c>
      <c r="O189" s="2">
        <v>157.58559413343895</v>
      </c>
      <c r="P189" s="19">
        <f t="shared" si="20"/>
        <v>-1.656201394317236E-2</v>
      </c>
      <c r="R189" s="30">
        <v>2.8283137744874576E-6</v>
      </c>
      <c r="S189" s="9">
        <f t="shared" si="21"/>
        <v>-2.9725161380592243E-10</v>
      </c>
      <c r="U189" s="27"/>
      <c r="X189" s="2"/>
    </row>
    <row r="190" spans="1:24" outlineLevel="1">
      <c r="A190" s="1" t="s">
        <v>294</v>
      </c>
      <c r="B190" s="1" t="s">
        <v>295</v>
      </c>
      <c r="C190" s="9">
        <f>+payroll!G190</f>
        <v>5.5246233917495853E-5</v>
      </c>
      <c r="D190" s="9">
        <f>+IFR!T190</f>
        <v>6.5641102582977381E-5</v>
      </c>
      <c r="E190" s="9">
        <f>+claims!R190</f>
        <v>0</v>
      </c>
      <c r="F190" s="9">
        <f>+costs!L190</f>
        <v>0</v>
      </c>
      <c r="H190" s="30">
        <f t="shared" si="18"/>
        <v>1.5110917062559154E-5</v>
      </c>
      <c r="J190" s="2">
        <f t="shared" si="19"/>
        <v>841.93729305583599</v>
      </c>
      <c r="L190" s="7">
        <f>+J190/payroll!F190</f>
        <v>1.3722289984777192E-3</v>
      </c>
      <c r="O190" s="2">
        <v>842.02505925272078</v>
      </c>
      <c r="P190" s="19">
        <f t="shared" si="20"/>
        <v>-8.7766196884786041E-2</v>
      </c>
      <c r="R190" s="30">
        <v>1.5112492272177449E-5</v>
      </c>
      <c r="S190" s="9">
        <f t="shared" si="21"/>
        <v>-1.5752096182945351E-9</v>
      </c>
      <c r="U190" s="27"/>
      <c r="X190" s="2"/>
    </row>
    <row r="191" spans="1:24" outlineLevel="1">
      <c r="A191" s="1" t="s">
        <v>296</v>
      </c>
      <c r="B191" s="1" t="s">
        <v>297</v>
      </c>
      <c r="C191" s="9">
        <f>+payroll!G191</f>
        <v>7.2500845018217764E-4</v>
      </c>
      <c r="D191" s="9">
        <f>+IFR!T191</f>
        <v>1.1177742039844148E-3</v>
      </c>
      <c r="E191" s="9">
        <f>+claims!R191</f>
        <v>1.164554634467754E-4</v>
      </c>
      <c r="F191" s="9">
        <f>+costs!L191</f>
        <v>7.124316939915266E-5</v>
      </c>
      <c r="H191" s="30">
        <f t="shared" si="18"/>
        <v>2.9056205292733197E-4</v>
      </c>
      <c r="J191" s="2">
        <f t="shared" si="19"/>
        <v>16189.290649508306</v>
      </c>
      <c r="L191" s="7">
        <f>+J191/payroll!F191</f>
        <v>2.0106398028514002E-3</v>
      </c>
      <c r="O191" s="2">
        <v>16193.722806765536</v>
      </c>
      <c r="P191" s="19">
        <f t="shared" si="20"/>
        <v>-4.4321572572298464</v>
      </c>
      <c r="R191" s="30">
        <v>2.9064160037258071E-4</v>
      </c>
      <c r="S191" s="9">
        <f t="shared" si="21"/>
        <v>-7.9547445248743815E-8</v>
      </c>
      <c r="U191" s="27"/>
      <c r="X191" s="2"/>
    </row>
    <row r="192" spans="1:24" outlineLevel="1">
      <c r="A192" s="1" t="s">
        <v>298</v>
      </c>
      <c r="B192" s="1" t="s">
        <v>299</v>
      </c>
      <c r="C192" s="9">
        <f>+payroll!G192</f>
        <v>5.758559630227325E-5</v>
      </c>
      <c r="D192" s="9">
        <f>+IFR!T192</f>
        <v>6.4703372546077707E-5</v>
      </c>
      <c r="E192" s="9">
        <f>+claims!R192</f>
        <v>0</v>
      </c>
      <c r="F192" s="9">
        <f>+costs!L192</f>
        <v>0</v>
      </c>
      <c r="H192" s="30">
        <f t="shared" si="18"/>
        <v>1.528612110604387E-5</v>
      </c>
      <c r="J192" s="2">
        <f t="shared" si="19"/>
        <v>851.69916372809666</v>
      </c>
      <c r="L192" s="7">
        <f>+J192/payroll!F192</f>
        <v>1.3317474578532814E-3</v>
      </c>
      <c r="O192" s="2">
        <v>851.78787477908145</v>
      </c>
      <c r="P192" s="19">
        <f t="shared" si="20"/>
        <v>-8.8711050984784379E-2</v>
      </c>
      <c r="R192" s="30">
        <v>1.5287713273708873E-5</v>
      </c>
      <c r="S192" s="9">
        <f t="shared" si="21"/>
        <v>-1.5921676650032133E-9</v>
      </c>
      <c r="U192" s="27"/>
      <c r="X192" s="2"/>
    </row>
    <row r="193" spans="1:24" outlineLevel="1">
      <c r="A193" s="1" t="s">
        <v>300</v>
      </c>
      <c r="B193" s="1" t="s">
        <v>301</v>
      </c>
      <c r="C193" s="9">
        <f>+payroll!G193</f>
        <v>2.0942662880136931E-5</v>
      </c>
      <c r="D193" s="9">
        <f>+IFR!T193</f>
        <v>2.9538496162339825E-5</v>
      </c>
      <c r="E193" s="9">
        <f>+claims!R193</f>
        <v>0</v>
      </c>
      <c r="F193" s="9">
        <f>+costs!L193</f>
        <v>0</v>
      </c>
      <c r="H193" s="30">
        <f t="shared" si="18"/>
        <v>6.3101448803095949E-6</v>
      </c>
      <c r="J193" s="2">
        <f t="shared" si="19"/>
        <v>351.58331405852124</v>
      </c>
      <c r="L193" s="7">
        <f>+J193/payroll!F193</f>
        <v>1.5116313061971558E-3</v>
      </c>
      <c r="O193" s="2">
        <v>351.62005532588461</v>
      </c>
      <c r="P193" s="19">
        <f t="shared" si="20"/>
        <v>-3.6741267363368024E-2</v>
      </c>
      <c r="R193" s="30">
        <v>6.3108043050060415E-6</v>
      </c>
      <c r="S193" s="9">
        <f t="shared" si="21"/>
        <v>-6.5942469644661824E-10</v>
      </c>
      <c r="U193" s="27"/>
      <c r="X193" s="2"/>
    </row>
    <row r="194" spans="1:24" outlineLevel="1">
      <c r="A194" s="1" t="s">
        <v>302</v>
      </c>
      <c r="B194" s="1" t="s">
        <v>303</v>
      </c>
      <c r="C194" s="9">
        <f>+payroll!G194</f>
        <v>5.9643768934675879E-5</v>
      </c>
      <c r="D194" s="9">
        <f>+IFR!T194</f>
        <v>7.5956132988873836E-5</v>
      </c>
      <c r="E194" s="9">
        <f>+claims!R194</f>
        <v>0</v>
      </c>
      <c r="F194" s="9">
        <f>+costs!L194</f>
        <v>0</v>
      </c>
      <c r="H194" s="30">
        <f t="shared" si="18"/>
        <v>1.6949987740443713E-5</v>
      </c>
      <c r="J194" s="2">
        <f t="shared" si="19"/>
        <v>944.40507723241444</v>
      </c>
      <c r="L194" s="7">
        <f>+J194/payroll!F194</f>
        <v>1.4257479576880434E-3</v>
      </c>
      <c r="O194" s="2">
        <v>944.50362461694147</v>
      </c>
      <c r="P194" s="19">
        <f t="shared" si="20"/>
        <v>-9.8547384527023496E-2</v>
      </c>
      <c r="R194" s="30">
        <v>1.6951756448596451E-5</v>
      </c>
      <c r="S194" s="9">
        <f t="shared" si="21"/>
        <v>-1.7687081527371072E-9</v>
      </c>
      <c r="U194" s="27"/>
      <c r="X194" s="2"/>
    </row>
    <row r="195" spans="1:24" outlineLevel="1">
      <c r="A195" s="1" t="s">
        <v>304</v>
      </c>
      <c r="B195" s="1" t="s">
        <v>305</v>
      </c>
      <c r="C195" s="9">
        <f>+payroll!G195</f>
        <v>7.6601801919621914E-5</v>
      </c>
      <c r="D195" s="9">
        <f>+IFR!T195</f>
        <v>6.7516562656776743E-5</v>
      </c>
      <c r="E195" s="9">
        <f>+claims!R195</f>
        <v>0</v>
      </c>
      <c r="F195" s="9">
        <f>+costs!L195</f>
        <v>0</v>
      </c>
      <c r="H195" s="30">
        <f t="shared" si="18"/>
        <v>1.8014795572049832E-5</v>
      </c>
      <c r="J195" s="2">
        <f t="shared" si="19"/>
        <v>1003.7331391664186</v>
      </c>
      <c r="L195" s="7">
        <f>+J195/payroll!F195</f>
        <v>1.1798554452674616E-3</v>
      </c>
      <c r="O195" s="2">
        <v>1003.8373115644855</v>
      </c>
      <c r="P195" s="19">
        <f t="shared" si="20"/>
        <v>-0.10417239806690759</v>
      </c>
      <c r="R195" s="30">
        <v>1.8016665236786601E-5</v>
      </c>
      <c r="S195" s="9">
        <f t="shared" si="21"/>
        <v>-1.8696647367687409E-9</v>
      </c>
      <c r="U195" s="27"/>
      <c r="X195" s="2"/>
    </row>
    <row r="196" spans="1:24" outlineLevel="1">
      <c r="A196" s="1" t="s">
        <v>306</v>
      </c>
      <c r="B196" s="1" t="s">
        <v>307</v>
      </c>
      <c r="C196" s="9">
        <f>+payroll!G196</f>
        <v>4.2859815158042199E-5</v>
      </c>
      <c r="D196" s="9">
        <f>+IFR!T196</f>
        <v>4.2666716678935301E-5</v>
      </c>
      <c r="E196" s="9">
        <f>+claims!R196</f>
        <v>5.8227731723387702E-5</v>
      </c>
      <c r="F196" s="9">
        <f>+costs!L196</f>
        <v>1.0972557205781708E-5</v>
      </c>
      <c r="H196" s="30">
        <f t="shared" si="18"/>
        <v>2.6008510561599365E-5</v>
      </c>
      <c r="J196" s="2">
        <f t="shared" si="19"/>
        <v>1449.1201882712583</v>
      </c>
      <c r="L196" s="7">
        <f>+J196/payroll!F196</f>
        <v>3.0444134858122838E-3</v>
      </c>
      <c r="O196" s="2">
        <v>1449.8799356355642</v>
      </c>
      <c r="P196" s="19">
        <f t="shared" si="20"/>
        <v>-0.75974736430589473</v>
      </c>
      <c r="R196" s="30">
        <v>2.6022146350755177E-5</v>
      </c>
      <c r="S196" s="9">
        <f t="shared" si="21"/>
        <v>-1.3635789155811161E-8</v>
      </c>
      <c r="U196" s="27"/>
      <c r="X196" s="2"/>
    </row>
    <row r="197" spans="1:24" outlineLevel="1">
      <c r="A197" s="1" t="s">
        <v>308</v>
      </c>
      <c r="B197" s="1" t="s">
        <v>309</v>
      </c>
      <c r="C197" s="9">
        <f>+payroll!G197</f>
        <v>8.4488550438847112E-5</v>
      </c>
      <c r="D197" s="9">
        <f>+IFR!T197</f>
        <v>8.0644783173372219E-5</v>
      </c>
      <c r="E197" s="9">
        <f>+claims!R197</f>
        <v>0</v>
      </c>
      <c r="F197" s="9">
        <f>+costs!L197</f>
        <v>0</v>
      </c>
      <c r="H197" s="30">
        <f t="shared" si="18"/>
        <v>2.0641666701527415E-5</v>
      </c>
      <c r="J197" s="2">
        <f t="shared" si="19"/>
        <v>1150.0949224256749</v>
      </c>
      <c r="L197" s="7">
        <f>+J197/payroll!F197</f>
        <v>1.2257032877210493E-3</v>
      </c>
      <c r="O197" s="2">
        <v>1150.2144255797903</v>
      </c>
      <c r="P197" s="19">
        <f t="shared" si="20"/>
        <v>-0.11950315411536394</v>
      </c>
      <c r="R197" s="30">
        <v>2.064381151951498E-5</v>
      </c>
      <c r="S197" s="9">
        <f t="shared" si="21"/>
        <v>-2.1448179875656608E-9</v>
      </c>
      <c r="U197" s="27"/>
      <c r="X197" s="2"/>
    </row>
    <row r="198" spans="1:24" outlineLevel="1">
      <c r="A198" s="1" t="s">
        <v>310</v>
      </c>
      <c r="B198" s="1" t="s">
        <v>311</v>
      </c>
      <c r="C198" s="9">
        <f>+payroll!G198</f>
        <v>2.3480090553912715E-5</v>
      </c>
      <c r="D198" s="9">
        <f>+IFR!T198</f>
        <v>3.2820551291488691E-5</v>
      </c>
      <c r="E198" s="9">
        <f>+claims!R198</f>
        <v>1.164554634467754E-4</v>
      </c>
      <c r="F198" s="9">
        <f>+costs!L198</f>
        <v>4.9349838454688137E-5</v>
      </c>
      <c r="H198" s="30">
        <f t="shared" si="18"/>
        <v>5.4115802820504363E-5</v>
      </c>
      <c r="J198" s="2">
        <f t="shared" si="19"/>
        <v>3015.178519583676</v>
      </c>
      <c r="L198" s="7">
        <f>+J198/payroll!F198</f>
        <v>1.1562793961358942E-2</v>
      </c>
      <c r="O198" s="2">
        <v>3017.5566021932532</v>
      </c>
      <c r="P198" s="19">
        <f t="shared" si="20"/>
        <v>-2.3780826095771772</v>
      </c>
      <c r="R198" s="30">
        <v>5.4158484157199655E-5</v>
      </c>
      <c r="S198" s="9">
        <f t="shared" si="21"/>
        <v>-4.2681336695291744E-8</v>
      </c>
      <c r="U198" s="27"/>
      <c r="X198" s="2"/>
    </row>
    <row r="199" spans="1:24" outlineLevel="1">
      <c r="A199" s="1" t="s">
        <v>312</v>
      </c>
      <c r="B199" s="1" t="s">
        <v>313</v>
      </c>
      <c r="C199" s="9">
        <f>+payroll!G199</f>
        <v>8.653118796791901E-5</v>
      </c>
      <c r="D199" s="9">
        <f>+IFR!T199</f>
        <v>1.1299646944641107E-4</v>
      </c>
      <c r="E199" s="9">
        <f>+claims!R199</f>
        <v>0</v>
      </c>
      <c r="F199" s="9">
        <f>+costs!L199</f>
        <v>0</v>
      </c>
      <c r="H199" s="30">
        <f t="shared" si="18"/>
        <v>2.4940957176791259E-5</v>
      </c>
      <c r="J199" s="2">
        <f t="shared" si="19"/>
        <v>1389.6391519266838</v>
      </c>
      <c r="L199" s="7">
        <f>+J199/payroll!F199</f>
        <v>1.4460353148864429E-3</v>
      </c>
      <c r="O199" s="2">
        <v>1389.7842116122495</v>
      </c>
      <c r="P199" s="19">
        <f t="shared" si="20"/>
        <v>-0.14505968556568405</v>
      </c>
      <c r="R199" s="30">
        <v>2.4943560678139616E-5</v>
      </c>
      <c r="S199" s="9">
        <f t="shared" si="21"/>
        <v>-2.6035013483563594E-9</v>
      </c>
      <c r="U199" s="27"/>
      <c r="X199" s="2"/>
    </row>
    <row r="200" spans="1:24" outlineLevel="1">
      <c r="A200" s="1" t="s">
        <v>314</v>
      </c>
      <c r="B200" s="1" t="s">
        <v>315</v>
      </c>
      <c r="C200" s="9">
        <f>+payroll!G200</f>
        <v>3.4112785072358586E-4</v>
      </c>
      <c r="D200" s="9">
        <f>+IFR!T200</f>
        <v>4.1682100140190642E-4</v>
      </c>
      <c r="E200" s="9">
        <f>+claims!R200</f>
        <v>5.8227731723387702E-5</v>
      </c>
      <c r="F200" s="9">
        <f>+costs!L200</f>
        <v>0</v>
      </c>
      <c r="H200" s="30">
        <f t="shared" si="18"/>
        <v>1.0347776627419469E-4</v>
      </c>
      <c r="J200" s="2">
        <f t="shared" si="19"/>
        <v>5765.4866390753114</v>
      </c>
      <c r="L200" s="7">
        <f>+J200/payroll!F200</f>
        <v>1.5218376210985964E-3</v>
      </c>
      <c r="O200" s="2">
        <v>5766.3580043031634</v>
      </c>
      <c r="P200" s="19">
        <f t="shared" si="20"/>
        <v>-0.87136522785203852</v>
      </c>
      <c r="R200" s="30">
        <v>1.0349340535776762E-4</v>
      </c>
      <c r="S200" s="9">
        <f t="shared" si="21"/>
        <v>-1.5639083572932988E-8</v>
      </c>
      <c r="U200" s="27"/>
      <c r="X200" s="2"/>
    </row>
    <row r="201" spans="1:24" outlineLevel="1">
      <c r="A201" s="1" t="s">
        <v>316</v>
      </c>
      <c r="B201" s="1" t="s">
        <v>317</v>
      </c>
      <c r="C201" s="9">
        <f>+payroll!G201</f>
        <v>7.3704182644747523E-5</v>
      </c>
      <c r="D201" s="9">
        <f>+IFR!T201</f>
        <v>9.3773003689967709E-5</v>
      </c>
      <c r="E201" s="9">
        <f>+claims!R201</f>
        <v>0</v>
      </c>
      <c r="F201" s="9">
        <f>+costs!L201</f>
        <v>0</v>
      </c>
      <c r="H201" s="30">
        <f t="shared" si="18"/>
        <v>2.0934648291839404E-5</v>
      </c>
      <c r="J201" s="2">
        <f t="shared" si="19"/>
        <v>1166.4190228122529</v>
      </c>
      <c r="L201" s="7">
        <f>+J201/payroll!F201</f>
        <v>1.4249905471759657E-3</v>
      </c>
      <c r="O201" s="2">
        <v>1166.540735373005</v>
      </c>
      <c r="P201" s="19">
        <f t="shared" si="20"/>
        <v>-0.12171256075203019</v>
      </c>
      <c r="R201" s="30">
        <v>2.093683276380206E-5</v>
      </c>
      <c r="S201" s="9">
        <f t="shared" si="21"/>
        <v>-2.1844719626561767E-9</v>
      </c>
      <c r="U201" s="27"/>
      <c r="X201" s="2"/>
    </row>
    <row r="202" spans="1:24" outlineLevel="1">
      <c r="A202" s="1" t="s">
        <v>318</v>
      </c>
      <c r="B202" s="1" t="s">
        <v>319</v>
      </c>
      <c r="C202" s="9">
        <f>+payroll!G202</f>
        <v>2.162903076716659E-4</v>
      </c>
      <c r="D202" s="9">
        <f>+IFR!T202</f>
        <v>2.878831213282008E-4</v>
      </c>
      <c r="E202" s="9">
        <f>+claims!R202</f>
        <v>1.164554634467754E-4</v>
      </c>
      <c r="F202" s="9">
        <f>+costs!L202</f>
        <v>1.6580424943896315E-5</v>
      </c>
      <c r="H202" s="30">
        <f t="shared" si="18"/>
        <v>9.0438253108337434E-5</v>
      </c>
      <c r="J202" s="2">
        <f t="shared" si="19"/>
        <v>5038.9620759282152</v>
      </c>
      <c r="L202" s="7">
        <f>+J202/payroll!F202</f>
        <v>2.0977491575071513E-3</v>
      </c>
      <c r="O202" s="2">
        <v>5040.5400472867923</v>
      </c>
      <c r="P202" s="19">
        <f t="shared" si="20"/>
        <v>-1.5779713585770878</v>
      </c>
      <c r="R202" s="30">
        <v>9.0466574213155117E-5</v>
      </c>
      <c r="S202" s="9">
        <f t="shared" si="21"/>
        <v>-2.8321104817682951E-8</v>
      </c>
      <c r="U202" s="27"/>
      <c r="X202" s="2"/>
    </row>
    <row r="203" spans="1:24" outlineLevel="1">
      <c r="A203" s="1" t="s">
        <v>320</v>
      </c>
      <c r="B203" s="1" t="s">
        <v>321</v>
      </c>
      <c r="C203" s="9">
        <f>+payroll!G203</f>
        <v>2.1694198077972609E-5</v>
      </c>
      <c r="D203" s="9">
        <f>+IFR!T203</f>
        <v>3.8915796531336599E-5</v>
      </c>
      <c r="E203" s="9">
        <f>+claims!R203</f>
        <v>0</v>
      </c>
      <c r="F203" s="9">
        <f>+costs!L203</f>
        <v>0</v>
      </c>
      <c r="H203" s="30">
        <f t="shared" si="18"/>
        <v>7.576249326163651E-6</v>
      </c>
      <c r="J203" s="2">
        <f t="shared" si="19"/>
        <v>422.1270504482564</v>
      </c>
      <c r="L203" s="7">
        <f>+J203/payroll!F203</f>
        <v>1.7520605298672511E-3</v>
      </c>
      <c r="O203" s="2">
        <v>422.17131147277149</v>
      </c>
      <c r="P203" s="19">
        <f t="shared" si="20"/>
        <v>-4.4261024515094505E-2</v>
      </c>
      <c r="R203" s="30">
        <v>7.5770437139120835E-6</v>
      </c>
      <c r="S203" s="9">
        <f t="shared" si="21"/>
        <v>-7.9438774843251661E-10</v>
      </c>
      <c r="U203" s="27"/>
      <c r="X203" s="2"/>
    </row>
    <row r="204" spans="1:24" outlineLevel="1">
      <c r="A204" s="1" t="s">
        <v>322</v>
      </c>
      <c r="B204" s="1" t="s">
        <v>323</v>
      </c>
      <c r="C204" s="9">
        <f>+payroll!G204</f>
        <v>1.0262387526807585E-4</v>
      </c>
      <c r="D204" s="9">
        <f>+IFR!T204</f>
        <v>1.2190490479695802E-4</v>
      </c>
      <c r="E204" s="9">
        <f>+claims!R204</f>
        <v>0</v>
      </c>
      <c r="F204" s="9">
        <f>+costs!L204</f>
        <v>0</v>
      </c>
      <c r="H204" s="30">
        <f t="shared" si="18"/>
        <v>2.8066097508129235E-5</v>
      </c>
      <c r="J204" s="2">
        <f t="shared" si="19"/>
        <v>1563.7630770394528</v>
      </c>
      <c r="L204" s="7">
        <f>+J204/payroll!F204</f>
        <v>1.3720567290966563E-3</v>
      </c>
      <c r="O204" s="2">
        <v>1563.9260880792217</v>
      </c>
      <c r="P204" s="19">
        <f t="shared" si="20"/>
        <v>-0.16301103976888953</v>
      </c>
      <c r="R204" s="30">
        <v>2.8069023196684125E-5</v>
      </c>
      <c r="S204" s="9">
        <f t="shared" si="21"/>
        <v>-2.9256885548900287E-9</v>
      </c>
      <c r="U204" s="27"/>
      <c r="X204" s="2"/>
    </row>
    <row r="205" spans="1:24" outlineLevel="1">
      <c r="A205" s="1" t="s">
        <v>497</v>
      </c>
      <c r="B205" s="1" t="s">
        <v>495</v>
      </c>
      <c r="C205" s="9">
        <f>+payroll!G205</f>
        <v>4.2280335754250752E-5</v>
      </c>
      <c r="D205" s="9">
        <f>+IFR!T205</f>
        <v>4.2197851660485464E-5</v>
      </c>
      <c r="E205" s="9">
        <f>+claims!R205</f>
        <v>0</v>
      </c>
      <c r="F205" s="9">
        <f>+costs!L205</f>
        <v>1.231154164834751E-3</v>
      </c>
      <c r="H205" s="30">
        <f t="shared" si="18"/>
        <v>7.4925227232769268E-4</v>
      </c>
      <c r="J205" s="2">
        <f t="shared" si="19"/>
        <v>41746.204242131993</v>
      </c>
      <c r="L205" s="7">
        <f>+J205/payroll!F205</f>
        <v>8.8905389725977502E-2</v>
      </c>
      <c r="O205" s="2">
        <v>21567.412160629294</v>
      </c>
      <c r="P205" s="19">
        <f t="shared" si="20"/>
        <v>20178.792081502699</v>
      </c>
      <c r="R205" s="30">
        <v>3.8708746969791911E-4</v>
      </c>
      <c r="S205" s="9">
        <f t="shared" si="21"/>
        <v>3.6216480262977357E-4</v>
      </c>
      <c r="U205" s="27"/>
      <c r="X205" s="2"/>
    </row>
    <row r="206" spans="1:24" outlineLevel="1">
      <c r="A206" s="1" t="s">
        <v>324</v>
      </c>
      <c r="B206" s="1" t="s">
        <v>325</v>
      </c>
      <c r="C206" s="9">
        <f>+payroll!G206</f>
        <v>9.6288586504712252E-5</v>
      </c>
      <c r="D206" s="9">
        <f>+IFR!T206</f>
        <v>1.1627852457555995E-4</v>
      </c>
      <c r="E206" s="9">
        <f>+claims!R206</f>
        <v>0</v>
      </c>
      <c r="F206" s="9">
        <f>+costs!L206</f>
        <v>0</v>
      </c>
      <c r="H206" s="30">
        <f t="shared" ref="H206:H237" si="22">(C206*$C$3)+(D206*$D$3)+(E206*$E$3)+(F206*$F$3)</f>
        <v>2.6570888885034024E-5</v>
      </c>
      <c r="J206" s="2">
        <f t="shared" ref="J206:J237" si="23">(+H206*$J$275)</f>
        <v>1480.454307924329</v>
      </c>
      <c r="L206" s="7">
        <f>+J206/payroll!F206</f>
        <v>1.3844259162359054E-3</v>
      </c>
      <c r="O206" s="2">
        <v>1480.6086718003464</v>
      </c>
      <c r="P206" s="19">
        <f t="shared" ref="P206:P237" si="24">+J206-O206</f>
        <v>-0.15436387601744173</v>
      </c>
      <c r="R206" s="30">
        <v>2.6573659376075568E-5</v>
      </c>
      <c r="S206" s="9">
        <f t="shared" ref="S206:S237" si="25">+H206-R206</f>
        <v>-2.7704910415444236E-9</v>
      </c>
      <c r="U206" s="27"/>
      <c r="X206" s="2"/>
    </row>
    <row r="207" spans="1:24" outlineLevel="1">
      <c r="A207" s="1" t="s">
        <v>326</v>
      </c>
      <c r="B207" s="1" t="s">
        <v>327</v>
      </c>
      <c r="C207" s="9">
        <f>+payroll!G207</f>
        <v>5.0497672466923456E-5</v>
      </c>
      <c r="D207" s="9">
        <f>+IFR!T207</f>
        <v>9.6586193800666744E-5</v>
      </c>
      <c r="E207" s="9">
        <f>+claims!R207</f>
        <v>0</v>
      </c>
      <c r="F207" s="9">
        <f>+costs!L207</f>
        <v>0</v>
      </c>
      <c r="H207" s="30">
        <f t="shared" si="22"/>
        <v>1.8385483283448777E-5</v>
      </c>
      <c r="J207" s="2">
        <f t="shared" si="23"/>
        <v>1024.3868034683412</v>
      </c>
      <c r="L207" s="7">
        <f>+J207/payroll!F207</f>
        <v>1.8265944676298595E-3</v>
      </c>
      <c r="O207" s="2">
        <v>1024.4943048596667</v>
      </c>
      <c r="P207" s="19">
        <f t="shared" si="24"/>
        <v>-0.1075013913255134</v>
      </c>
      <c r="R207" s="30">
        <v>1.8387412696270643E-5</v>
      </c>
      <c r="S207" s="9">
        <f t="shared" si="25"/>
        <v>-1.9294128218662245E-9</v>
      </c>
      <c r="U207" s="27"/>
      <c r="X207" s="2"/>
    </row>
    <row r="208" spans="1:24" outlineLevel="1">
      <c r="A208" s="1" t="s">
        <v>328</v>
      </c>
      <c r="B208" s="1" t="s">
        <v>329</v>
      </c>
      <c r="C208" s="9">
        <f>+payroll!G208</f>
        <v>4.950901766856302E-5</v>
      </c>
      <c r="D208" s="9">
        <f>+IFR!T208</f>
        <v>5.1575152029482231E-5</v>
      </c>
      <c r="E208" s="9">
        <f>+claims!R208</f>
        <v>0</v>
      </c>
      <c r="F208" s="9">
        <f>+costs!L208</f>
        <v>0</v>
      </c>
      <c r="H208" s="30">
        <f t="shared" si="22"/>
        <v>1.2635521212255657E-5</v>
      </c>
      <c r="J208" s="2">
        <f t="shared" si="23"/>
        <v>704.01528125351513</v>
      </c>
      <c r="L208" s="7">
        <f>+J208/payroll!F208</f>
        <v>1.2804048206368171E-3</v>
      </c>
      <c r="O208" s="2">
        <v>704.08852814307738</v>
      </c>
      <c r="P208" s="19">
        <f t="shared" si="24"/>
        <v>-7.3246889562256001E-2</v>
      </c>
      <c r="R208" s="30">
        <v>1.2636835832337693E-5</v>
      </c>
      <c r="S208" s="9">
        <f t="shared" si="25"/>
        <v>-1.3146200820355448E-9</v>
      </c>
      <c r="U208" s="27"/>
      <c r="X208" s="2"/>
    </row>
    <row r="209" spans="1:24" outlineLevel="1">
      <c r="A209" s="1" t="s">
        <v>330</v>
      </c>
      <c r="B209" s="1" t="s">
        <v>331</v>
      </c>
      <c r="C209" s="9">
        <f>+payroll!G209</f>
        <v>1.4538576230798641E-5</v>
      </c>
      <c r="D209" s="9">
        <f>+IFR!T209</f>
        <v>2.2974385904042083E-5</v>
      </c>
      <c r="E209" s="9">
        <f>+claims!R209</f>
        <v>0</v>
      </c>
      <c r="F209" s="9">
        <f>+costs!L209</f>
        <v>0</v>
      </c>
      <c r="H209" s="30">
        <f t="shared" si="22"/>
        <v>4.6891202668550909E-6</v>
      </c>
      <c r="J209" s="2">
        <f t="shared" si="23"/>
        <v>261.26443603288618</v>
      </c>
      <c r="L209" s="7">
        <f>+J209/payroll!F209</f>
        <v>1.6181096298631568E-3</v>
      </c>
      <c r="O209" s="2">
        <v>261.29178262728004</v>
      </c>
      <c r="P209" s="19">
        <f t="shared" si="24"/>
        <v>-2.7346594393861778E-2</v>
      </c>
      <c r="R209" s="30">
        <v>4.689611077896765E-6</v>
      </c>
      <c r="S209" s="9">
        <f t="shared" si="25"/>
        <v>-4.9081104167407745E-10</v>
      </c>
      <c r="U209" s="27"/>
      <c r="X209" s="2"/>
    </row>
    <row r="210" spans="1:24" outlineLevel="1">
      <c r="A210" s="1" t="s">
        <v>332</v>
      </c>
      <c r="B210" s="1" t="s">
        <v>333</v>
      </c>
      <c r="C210" s="9">
        <f>+payroll!G210</f>
        <v>1.5469745969367974E-4</v>
      </c>
      <c r="D210" s="9">
        <f>+IFR!T210</f>
        <v>2.5037391985221374E-4</v>
      </c>
      <c r="E210" s="9">
        <f>+claims!R210</f>
        <v>5.8227731723387702E-5</v>
      </c>
      <c r="F210" s="9">
        <f>+costs!L210</f>
        <v>4.1092269969504006E-5</v>
      </c>
      <c r="H210" s="30">
        <f t="shared" si="22"/>
        <v>8.4023444183447244E-5</v>
      </c>
      <c r="J210" s="2">
        <f t="shared" si="23"/>
        <v>4681.5471791795344</v>
      </c>
      <c r="L210" s="7">
        <f>+J210/payroll!F210</f>
        <v>2.7249324843957529E-3</v>
      </c>
      <c r="O210" s="2">
        <v>4683.5751388915551</v>
      </c>
      <c r="P210" s="19">
        <f t="shared" si="24"/>
        <v>-2.0279597120206745</v>
      </c>
      <c r="R210" s="30">
        <v>8.4059841586516692E-5</v>
      </c>
      <c r="S210" s="9">
        <f t="shared" si="25"/>
        <v>-3.6397403069447581E-8</v>
      </c>
      <c r="U210" s="27"/>
      <c r="X210" s="2"/>
    </row>
    <row r="211" spans="1:24" outlineLevel="1">
      <c r="A211" s="1" t="s">
        <v>334</v>
      </c>
      <c r="B211" s="1" t="s">
        <v>572</v>
      </c>
      <c r="C211" s="9">
        <f>+payroll!G211</f>
        <v>7.4216775773552015E-5</v>
      </c>
      <c r="D211" s="9">
        <f>+IFR!T211</f>
        <v>6.7516562656776743E-5</v>
      </c>
      <c r="E211" s="9">
        <f>+claims!R211</f>
        <v>0</v>
      </c>
      <c r="F211" s="9">
        <f>+costs!L211</f>
        <v>0</v>
      </c>
      <c r="H211" s="30">
        <f t="shared" si="22"/>
        <v>1.7716667303791093E-5</v>
      </c>
      <c r="J211" s="2">
        <f t="shared" si="23"/>
        <v>987.1222805320931</v>
      </c>
      <c r="L211" s="7">
        <f>+J211/payroll!F211</f>
        <v>1.1976182221623418E-3</v>
      </c>
      <c r="O211" s="2">
        <v>987.22477682462397</v>
      </c>
      <c r="P211" s="19">
        <f t="shared" si="24"/>
        <v>-0.10249629253087278</v>
      </c>
      <c r="R211" s="30">
        <v>1.7718506886131046E-5</v>
      </c>
      <c r="S211" s="9">
        <f t="shared" si="25"/>
        <v>-1.8395823399527966E-9</v>
      </c>
      <c r="U211" s="27"/>
      <c r="X211" s="2"/>
    </row>
    <row r="212" spans="1:24" outlineLevel="1">
      <c r="A212" s="1" t="s">
        <v>336</v>
      </c>
      <c r="B212" s="1" t="s">
        <v>337</v>
      </c>
      <c r="C212" s="9">
        <f>+payroll!G212</f>
        <v>5.0504757943542567E-5</v>
      </c>
      <c r="D212" s="9">
        <f>+IFR!T212</f>
        <v>5.8139262287779976E-5</v>
      </c>
      <c r="E212" s="9">
        <f>+claims!R212</f>
        <v>0</v>
      </c>
      <c r="F212" s="9">
        <f>+costs!L212</f>
        <v>0</v>
      </c>
      <c r="H212" s="30">
        <f t="shared" si="22"/>
        <v>1.3580502528915318E-5</v>
      </c>
      <c r="J212" s="2">
        <f t="shared" si="23"/>
        <v>756.66695080096417</v>
      </c>
      <c r="L212" s="7">
        <f>+J212/payroll!F212</f>
        <v>1.3490312046893118E-3</v>
      </c>
      <c r="O212" s="2">
        <v>756.74579158365384</v>
      </c>
      <c r="P212" s="19">
        <f t="shared" si="24"/>
        <v>-7.8840782689667321E-2</v>
      </c>
      <c r="R212" s="30">
        <v>1.3581917547038634E-5</v>
      </c>
      <c r="S212" s="9">
        <f t="shared" si="25"/>
        <v>-1.4150181233158762E-9</v>
      </c>
      <c r="U212" s="27"/>
      <c r="X212" s="2"/>
    </row>
    <row r="213" spans="1:24" outlineLevel="1">
      <c r="A213" s="1" t="s">
        <v>338</v>
      </c>
      <c r="B213" s="1" t="s">
        <v>339</v>
      </c>
      <c r="C213" s="9">
        <f>+payroll!G213</f>
        <v>4.5218310415685295E-4</v>
      </c>
      <c r="D213" s="9">
        <f>+IFR!T213</f>
        <v>6.2359047453828522E-4</v>
      </c>
      <c r="E213" s="9">
        <f>+claims!R213</f>
        <v>2.3291092689355081E-4</v>
      </c>
      <c r="F213" s="9">
        <f>+costs!L213</f>
        <v>4.8005994332902283E-5</v>
      </c>
      <c r="H213" s="30">
        <f t="shared" si="22"/>
        <v>1.9821193297066625E-4</v>
      </c>
      <c r="J213" s="2">
        <f>(+H213*$J$275)</f>
        <v>11043.804793964289</v>
      </c>
      <c r="L213" s="7">
        <f>+J213/payroll!F213</f>
        <v>2.1991452497010745E-3</v>
      </c>
      <c r="O213" s="2">
        <v>11047.520169909132</v>
      </c>
      <c r="P213" s="19">
        <f t="shared" si="24"/>
        <v>-3.71537594484289</v>
      </c>
      <c r="R213" s="30">
        <v>1.9827861577260627E-4</v>
      </c>
      <c r="S213" s="9">
        <f t="shared" si="25"/>
        <v>-6.6682801940024785E-8</v>
      </c>
      <c r="U213" s="27"/>
      <c r="X213" s="2"/>
    </row>
    <row r="214" spans="1:24" outlineLevel="1">
      <c r="A214" s="1" t="s">
        <v>602</v>
      </c>
      <c r="B214" s="1" t="s">
        <v>603</v>
      </c>
      <c r="C214" s="9">
        <f>+payroll!G217</f>
        <v>8.8738325790423735E-5</v>
      </c>
      <c r="D214" s="9">
        <f>+IFR!T217</f>
        <v>1.2893788007370559E-4</v>
      </c>
      <c r="E214" s="9">
        <f>+claims!R217</f>
        <v>0</v>
      </c>
      <c r="F214" s="9">
        <f>+costs!L217</f>
        <v>0</v>
      </c>
      <c r="H214" s="30">
        <f t="shared" si="22"/>
        <v>2.7209525733016166E-5</v>
      </c>
      <c r="J214" s="2">
        <f>(+H214*$J$275)</f>
        <v>1516.0373355334245</v>
      </c>
      <c r="L214" s="7">
        <f>+J214/payroll!F217</f>
        <v>1.5383253261267544E-3</v>
      </c>
      <c r="O214" s="2">
        <v>5647.6263119688701</v>
      </c>
      <c r="P214" s="19">
        <f>+J214-O214</f>
        <v>-4131.5889764354451</v>
      </c>
      <c r="R214" s="30">
        <v>1.0136243340729266E-4</v>
      </c>
      <c r="S214" s="9">
        <f t="shared" si="25"/>
        <v>-7.4152907674276497E-5</v>
      </c>
      <c r="U214" s="27"/>
      <c r="X214" s="2"/>
    </row>
    <row r="215" spans="1:24" outlineLevel="1">
      <c r="A215" s="1" t="s">
        <v>479</v>
      </c>
      <c r="B215" s="1" t="s">
        <v>344</v>
      </c>
      <c r="C215" s="9">
        <f>+payroll!G215</f>
        <v>4.9487844078183233E-5</v>
      </c>
      <c r="D215" s="9">
        <f>+IFR!T215</f>
        <v>5.1575152029482231E-5</v>
      </c>
      <c r="E215" s="9">
        <f>+claims!R215</f>
        <v>0</v>
      </c>
      <c r="F215" s="9">
        <f>+costs!L215</f>
        <v>0</v>
      </c>
      <c r="H215" s="30">
        <f t="shared" si="22"/>
        <v>1.2632874513458184E-5</v>
      </c>
      <c r="J215" s="2">
        <f t="shared" si="23"/>
        <v>703.86781472902464</v>
      </c>
      <c r="L215" s="7">
        <f>+J215/payroll!F215</f>
        <v>1.2806843327553771E-3</v>
      </c>
      <c r="O215" s="2">
        <v>703.94104673859408</v>
      </c>
      <c r="P215" s="19">
        <f t="shared" si="24"/>
        <v>-7.323200956943765E-2</v>
      </c>
      <c r="R215" s="30">
        <v>1.2634188866477174E-5</v>
      </c>
      <c r="S215" s="9">
        <f t="shared" si="25"/>
        <v>-1.3143530189898081E-9</v>
      </c>
      <c r="U215" s="27"/>
      <c r="X215" s="2"/>
    </row>
    <row r="216" spans="1:24" outlineLevel="1">
      <c r="A216" s="1" t="s">
        <v>480</v>
      </c>
      <c r="B216" s="1" t="s">
        <v>340</v>
      </c>
      <c r="C216" s="9">
        <f>+payroll!G216</f>
        <v>2.0670185979915184E-5</v>
      </c>
      <c r="D216" s="9">
        <f>+IFR!T216</f>
        <v>2.2036655867142409E-5</v>
      </c>
      <c r="E216" s="9">
        <f>+claims!R216</f>
        <v>0</v>
      </c>
      <c r="F216" s="9">
        <f>+costs!L216</f>
        <v>0</v>
      </c>
      <c r="H216" s="30">
        <f t="shared" si="22"/>
        <v>5.3383552308821992E-6</v>
      </c>
      <c r="J216" s="2">
        <f t="shared" si="23"/>
        <v>297.43796050576907</v>
      </c>
      <c r="L216" s="7">
        <f>+J216/payroll!F216</f>
        <v>1.2956912749804677E-3</v>
      </c>
      <c r="O216" s="2">
        <v>297.46891700127378</v>
      </c>
      <c r="P216" s="19">
        <f t="shared" si="24"/>
        <v>-3.0956495504710801E-2</v>
      </c>
      <c r="R216" s="30">
        <v>5.3389108316852258E-6</v>
      </c>
      <c r="S216" s="9">
        <f t="shared" si="25"/>
        <v>-5.5560080302654165E-10</v>
      </c>
      <c r="U216" s="27"/>
      <c r="X216" s="2"/>
    </row>
    <row r="217" spans="1:24" outlineLevel="1">
      <c r="A217" s="1" t="s">
        <v>342</v>
      </c>
      <c r="B217" s="1" t="s">
        <v>343</v>
      </c>
      <c r="C217" s="9">
        <f>+payroll!G214</f>
        <v>2.7876771108894529E-4</v>
      </c>
      <c r="D217" s="9">
        <f>+IFR!T214</f>
        <v>3.3945827335768306E-4</v>
      </c>
      <c r="E217" s="9">
        <f>+claims!R214</f>
        <v>5.8227731723387702E-5</v>
      </c>
      <c r="F217" s="9">
        <f>+costs!L214</f>
        <v>2.5534107015878858E-5</v>
      </c>
      <c r="H217" s="30">
        <f t="shared" si="22"/>
        <v>1.0133287202386402E-4</v>
      </c>
      <c r="J217" s="2">
        <f t="shared" si="23"/>
        <v>5645.9792358159229</v>
      </c>
      <c r="L217" s="7">
        <f>+J217/payroll!F214</f>
        <v>1.8236703255422009E-3</v>
      </c>
      <c r="O217" s="2">
        <v>1516.1958320430138</v>
      </c>
      <c r="P217" s="19">
        <f t="shared" si="24"/>
        <v>4129.783403772909</v>
      </c>
      <c r="R217" s="30">
        <v>2.7212370395713568E-5</v>
      </c>
      <c r="S217" s="9">
        <f t="shared" si="25"/>
        <v>7.4120501628150451E-5</v>
      </c>
      <c r="U217" s="27"/>
      <c r="X217" s="2"/>
    </row>
    <row r="218" spans="1:24" outlineLevel="1">
      <c r="A218" s="1" t="s">
        <v>345</v>
      </c>
      <c r="B218" s="1" t="s">
        <v>346</v>
      </c>
      <c r="C218" s="9">
        <f>+payroll!G218</f>
        <v>2.1721967521639077E-4</v>
      </c>
      <c r="D218" s="9">
        <f>+IFR!T218</f>
        <v>2.5506257003671213E-4</v>
      </c>
      <c r="E218" s="9">
        <f>+claims!R218</f>
        <v>0</v>
      </c>
      <c r="F218" s="9">
        <f>+costs!L218</f>
        <v>4.5321968822369276E-4</v>
      </c>
      <c r="H218" s="30">
        <f t="shared" si="22"/>
        <v>3.3096709359085354E-4</v>
      </c>
      <c r="J218" s="2">
        <f t="shared" si="23"/>
        <v>18440.544522534001</v>
      </c>
      <c r="L218" s="7">
        <f>+J218/payroll!F218</f>
        <v>7.6440603110877366E-3</v>
      </c>
      <c r="O218" s="2">
        <v>18456.457564193053</v>
      </c>
      <c r="P218" s="19">
        <f t="shared" si="24"/>
        <v>-15.913041659052396</v>
      </c>
      <c r="R218" s="30">
        <v>3.3125269758381865E-4</v>
      </c>
      <c r="S218" s="9">
        <f t="shared" si="25"/>
        <v>-2.8560399296511394E-7</v>
      </c>
      <c r="U218" s="27"/>
      <c r="X218" s="2"/>
    </row>
    <row r="219" spans="1:24" outlineLevel="1">
      <c r="A219" s="1" t="s">
        <v>347</v>
      </c>
      <c r="B219" s="1" t="s">
        <v>348</v>
      </c>
      <c r="C219" s="9">
        <f>+payroll!G219</f>
        <v>2.8043814319167031E-5</v>
      </c>
      <c r="D219" s="9">
        <f>+IFR!T219</f>
        <v>3.5164876383737889E-5</v>
      </c>
      <c r="E219" s="9">
        <f>+claims!R219</f>
        <v>0</v>
      </c>
      <c r="F219" s="9">
        <f>+costs!L219</f>
        <v>0</v>
      </c>
      <c r="H219" s="30">
        <f t="shared" si="22"/>
        <v>7.9010863378631159E-6</v>
      </c>
      <c r="J219" s="2">
        <f t="shared" si="23"/>
        <v>440.22604425401528</v>
      </c>
      <c r="L219" s="7">
        <f>+J219/payroll!F219</f>
        <v>1.4134751359399828E-3</v>
      </c>
      <c r="O219" s="2">
        <v>440.27197090424897</v>
      </c>
      <c r="P219" s="19">
        <f t="shared" si="24"/>
        <v>-4.5926650233695909E-2</v>
      </c>
      <c r="R219" s="30">
        <v>7.901910619918759E-6</v>
      </c>
      <c r="S219" s="9">
        <f t="shared" si="25"/>
        <v>-8.2428205564312809E-10</v>
      </c>
      <c r="U219" s="27"/>
      <c r="X219" s="2"/>
    </row>
    <row r="220" spans="1:24" outlineLevel="1">
      <c r="A220" s="1" t="s">
        <v>349</v>
      </c>
      <c r="B220" s="1" t="s">
        <v>350</v>
      </c>
      <c r="C220" s="9">
        <f>+payroll!G220</f>
        <v>3.6564910189776953E-5</v>
      </c>
      <c r="D220" s="9">
        <f>+IFR!T220</f>
        <v>3.65714714390874E-5</v>
      </c>
      <c r="E220" s="9">
        <f>+claims!R220</f>
        <v>0</v>
      </c>
      <c r="F220" s="9">
        <f>+costs!L220</f>
        <v>0</v>
      </c>
      <c r="H220" s="30">
        <f t="shared" si="22"/>
        <v>9.1420477036080433E-6</v>
      </c>
      <c r="J220" s="2">
        <f t="shared" si="23"/>
        <v>509.36887977727571</v>
      </c>
      <c r="L220" s="7">
        <f>+J220/payroll!F220</f>
        <v>1.2543462068581412E-3</v>
      </c>
      <c r="O220" s="2">
        <v>509.421843470167</v>
      </c>
      <c r="P220" s="19">
        <f t="shared" si="24"/>
        <v>-5.2963692891296432E-2</v>
      </c>
      <c r="R220" s="30">
        <v>9.1429982850553892E-6</v>
      </c>
      <c r="S220" s="9">
        <f t="shared" si="25"/>
        <v>-9.5058144734590114E-10</v>
      </c>
      <c r="U220" s="27"/>
      <c r="X220" s="2"/>
    </row>
    <row r="221" spans="1:24" outlineLevel="1">
      <c r="A221" s="1" t="s">
        <v>351</v>
      </c>
      <c r="B221" s="1" t="s">
        <v>352</v>
      </c>
      <c r="C221" s="9">
        <f>+payroll!G221</f>
        <v>2.5698320282320356E-4</v>
      </c>
      <c r="D221" s="9">
        <f>+IFR!T221</f>
        <v>2.6725306051640792E-4</v>
      </c>
      <c r="E221" s="9">
        <f>+claims!R221</f>
        <v>5.8227731723387702E-5</v>
      </c>
      <c r="F221" s="9">
        <f>+costs!L221</f>
        <v>0</v>
      </c>
      <c r="H221" s="30">
        <f t="shared" si="22"/>
        <v>7.426369267595959E-5</v>
      </c>
      <c r="J221" s="2">
        <f t="shared" si="23"/>
        <v>4137.7616014351124</v>
      </c>
      <c r="L221" s="7">
        <f>+J221/payroll!F221</f>
        <v>1.4498071976216666E-3</v>
      </c>
      <c r="O221" s="2">
        <v>4138.46231688019</v>
      </c>
      <c r="P221" s="19">
        <f t="shared" si="24"/>
        <v>-0.70071544507754879</v>
      </c>
      <c r="R221" s="30">
        <v>7.4276268972392053E-5</v>
      </c>
      <c r="S221" s="9">
        <f t="shared" si="25"/>
        <v>-1.2576296432462923E-8</v>
      </c>
      <c r="U221" s="27"/>
      <c r="X221" s="2"/>
    </row>
    <row r="222" spans="1:24" outlineLevel="1">
      <c r="A222" s="1" t="s">
        <v>353</v>
      </c>
      <c r="B222" s="1" t="s">
        <v>354</v>
      </c>
      <c r="C222" s="9">
        <f>+payroll!G222</f>
        <v>4.534232746162524E-5</v>
      </c>
      <c r="D222" s="9">
        <f>+IFR!T222</f>
        <v>4.6886501844983854E-5</v>
      </c>
      <c r="E222" s="9">
        <f>+claims!R222</f>
        <v>0</v>
      </c>
      <c r="F222" s="9">
        <f>+costs!L222</f>
        <v>0</v>
      </c>
      <c r="H222" s="30">
        <f t="shared" si="22"/>
        <v>1.1528603663326136E-5</v>
      </c>
      <c r="J222" s="2">
        <f t="shared" si="23"/>
        <v>642.34098571450647</v>
      </c>
      <c r="L222" s="7">
        <f>+J222/payroll!F222</f>
        <v>1.2755907131095786E-3</v>
      </c>
      <c r="O222" s="2">
        <v>642.40780860947029</v>
      </c>
      <c r="P222" s="19">
        <f t="shared" si="24"/>
        <v>-6.6822894963820545E-2</v>
      </c>
      <c r="R222" s="30">
        <v>1.1529802986876723E-5</v>
      </c>
      <c r="S222" s="9">
        <f t="shared" si="25"/>
        <v>-1.1993235505869436E-9</v>
      </c>
      <c r="U222" s="27"/>
      <c r="X222" s="2"/>
    </row>
    <row r="223" spans="1:24" outlineLevel="1">
      <c r="A223" s="1" t="s">
        <v>355</v>
      </c>
      <c r="B223" s="1" t="s">
        <v>356</v>
      </c>
      <c r="C223" s="9">
        <f>+payroll!G223</f>
        <v>4.9525798515559106E-5</v>
      </c>
      <c r="D223" s="9">
        <f>+IFR!T223</f>
        <v>5.5794937195530778E-5</v>
      </c>
      <c r="E223" s="9">
        <f>+claims!R223</f>
        <v>0</v>
      </c>
      <c r="F223" s="9">
        <f>+costs!L223</f>
        <v>0</v>
      </c>
      <c r="H223" s="30">
        <f t="shared" si="22"/>
        <v>1.3165091963886235E-5</v>
      </c>
      <c r="J223" s="2">
        <f t="shared" si="23"/>
        <v>733.52145637601177</v>
      </c>
      <c r="L223" s="7">
        <f>+J223/payroll!F223</f>
        <v>1.3336161909590621E-3</v>
      </c>
      <c r="O223" s="2">
        <v>733.59786128159169</v>
      </c>
      <c r="P223" s="19">
        <f t="shared" si="24"/>
        <v>-7.6404905579920523E-2</v>
      </c>
      <c r="R223" s="30">
        <v>1.3166463263389076E-5</v>
      </c>
      <c r="S223" s="9">
        <f t="shared" si="25"/>
        <v>-1.371299502840969E-9</v>
      </c>
      <c r="U223" s="27"/>
      <c r="X223" s="2"/>
    </row>
    <row r="224" spans="1:24" outlineLevel="1">
      <c r="A224" s="1" t="s">
        <v>357</v>
      </c>
      <c r="B224" s="1" t="s">
        <v>358</v>
      </c>
      <c r="C224" s="9">
        <f>+payroll!G224</f>
        <v>8.0964903777508648E-5</v>
      </c>
      <c r="D224" s="9">
        <f>+IFR!T224</f>
        <v>9.9868248929815603E-5</v>
      </c>
      <c r="E224" s="9">
        <f>+claims!R224</f>
        <v>5.8227731723387702E-5</v>
      </c>
      <c r="F224" s="9">
        <f>+costs!L224</f>
        <v>1.91451833170736E-4</v>
      </c>
      <c r="H224" s="30">
        <f t="shared" si="22"/>
        <v>1.4620940374936528E-4</v>
      </c>
      <c r="J224" s="2">
        <f t="shared" si="23"/>
        <v>8146.3718649515622</v>
      </c>
      <c r="L224" s="7">
        <f>+J224/payroll!F224</f>
        <v>9.0597653757459266E-3</v>
      </c>
      <c r="O224" s="2">
        <v>8153.4013472489505</v>
      </c>
      <c r="P224" s="19">
        <f t="shared" si="24"/>
        <v>-7.0294822973883129</v>
      </c>
      <c r="R224" s="30">
        <v>1.4633556744928053E-4</v>
      </c>
      <c r="S224" s="9">
        <f t="shared" si="25"/>
        <v>-1.2616369991525498E-7</v>
      </c>
      <c r="U224" s="27"/>
      <c r="X224" s="2"/>
    </row>
    <row r="225" spans="1:24" outlineLevel="1">
      <c r="A225" s="1" t="s">
        <v>359</v>
      </c>
      <c r="B225" s="1" t="s">
        <v>360</v>
      </c>
      <c r="C225" s="9">
        <f>+payroll!G225</f>
        <v>8.1280261963020132E-5</v>
      </c>
      <c r="D225" s="9">
        <f>+IFR!T225</f>
        <v>9.0022083542368986E-5</v>
      </c>
      <c r="E225" s="9">
        <f>+claims!R225</f>
        <v>0</v>
      </c>
      <c r="F225" s="9">
        <f>+costs!L225</f>
        <v>0</v>
      </c>
      <c r="H225" s="30">
        <f t="shared" si="22"/>
        <v>2.1412793188173641E-5</v>
      </c>
      <c r="J225" s="2">
        <f t="shared" si="23"/>
        <v>1193.0598956356218</v>
      </c>
      <c r="L225" s="7">
        <f>+J225/payroll!F225</f>
        <v>1.3216810906625312E-3</v>
      </c>
      <c r="O225" s="2">
        <v>1193.18413573363</v>
      </c>
      <c r="P225" s="19">
        <f t="shared" si="24"/>
        <v>-0.12424009800815838</v>
      </c>
      <c r="R225" s="30">
        <v>2.1415023023854196E-5</v>
      </c>
      <c r="S225" s="9">
        <f t="shared" si="25"/>
        <v>-2.2298356805550514E-9</v>
      </c>
      <c r="U225" s="27"/>
      <c r="X225" s="2"/>
    </row>
    <row r="226" spans="1:24" outlineLevel="1">
      <c r="A226" s="1" t="s">
        <v>361</v>
      </c>
      <c r="B226" s="1" t="s">
        <v>362</v>
      </c>
      <c r="C226" s="9">
        <f>+payroll!G226</f>
        <v>3.3642013768952945E-5</v>
      </c>
      <c r="D226" s="9">
        <f>+IFR!T226</f>
        <v>5.0637421992582557E-5</v>
      </c>
      <c r="E226" s="9">
        <f>+claims!R226</f>
        <v>0</v>
      </c>
      <c r="F226" s="9">
        <f>+costs!L226</f>
        <v>0</v>
      </c>
      <c r="H226" s="30">
        <f t="shared" si="22"/>
        <v>1.0534929470191939E-5</v>
      </c>
      <c r="J226" s="2">
        <f t="shared" si="23"/>
        <v>586.97628766982268</v>
      </c>
      <c r="L226" s="7">
        <f>+J226/payroll!F226</f>
        <v>1.5710430903045625E-3</v>
      </c>
      <c r="O226" s="2">
        <v>587.03768467269299</v>
      </c>
      <c r="P226" s="19">
        <f t="shared" si="24"/>
        <v>-6.1397002870307915E-2</v>
      </c>
      <c r="R226" s="30">
        <v>1.0536031410949185E-5</v>
      </c>
      <c r="S226" s="9">
        <f t="shared" si="25"/>
        <v>-1.1019407572463163E-9</v>
      </c>
      <c r="U226" s="27"/>
      <c r="X226" s="2"/>
    </row>
    <row r="227" spans="1:24" outlineLevel="1">
      <c r="A227" s="1" t="s">
        <v>363</v>
      </c>
      <c r="B227" s="1" t="s">
        <v>364</v>
      </c>
      <c r="C227" s="9">
        <f>+payroll!G227</f>
        <v>5.0250832809257127E-4</v>
      </c>
      <c r="D227" s="9">
        <f>+IFR!T227</f>
        <v>7.7644047055293254E-4</v>
      </c>
      <c r="E227" s="9">
        <f>+claims!R227</f>
        <v>2.3291092689355081E-4</v>
      </c>
      <c r="F227" s="9">
        <f>+costs!L227</f>
        <v>1.1821427162785721E-4</v>
      </c>
      <c r="H227" s="30">
        <f t="shared" si="22"/>
        <v>2.6573380184143492E-4</v>
      </c>
      <c r="J227" s="2">
        <f t="shared" si="23"/>
        <v>14805.931160204713</v>
      </c>
      <c r="L227" s="7">
        <f>+J227/payroll!F227</f>
        <v>2.6530289315971367E-3</v>
      </c>
      <c r="O227" s="2">
        <v>14812.207848717977</v>
      </c>
      <c r="P227" s="19">
        <f t="shared" si="24"/>
        <v>-6.2766885132641619</v>
      </c>
      <c r="R227" s="30">
        <v>2.6584645455361873E-4</v>
      </c>
      <c r="S227" s="9">
        <f t="shared" si="25"/>
        <v>-1.1265271218380973E-7</v>
      </c>
      <c r="U227" s="27"/>
      <c r="X227" s="2"/>
    </row>
    <row r="228" spans="1:24" outlineLevel="1">
      <c r="A228" s="1" t="s">
        <v>365</v>
      </c>
      <c r="B228" s="1" t="s">
        <v>366</v>
      </c>
      <c r="C228" s="9">
        <f>+payroll!G228</f>
        <v>7.8071664940153522E-5</v>
      </c>
      <c r="D228" s="9">
        <f>+IFR!T228</f>
        <v>1.059634941696635E-4</v>
      </c>
      <c r="E228" s="9">
        <f>+claims!R228</f>
        <v>2.3291092689355081E-4</v>
      </c>
      <c r="F228" s="9">
        <f>+costs!L228</f>
        <v>8.4415795296218395E-6</v>
      </c>
      <c r="H228" s="30">
        <f t="shared" si="22"/>
        <v>6.3005981640532855E-5</v>
      </c>
      <c r="J228" s="2">
        <f t="shared" si="23"/>
        <v>3510.5139819867418</v>
      </c>
      <c r="L228" s="7">
        <f>+J228/payroll!F228</f>
        <v>4.0488043410976246E-3</v>
      </c>
      <c r="O228" s="2">
        <v>3512.2212872513423</v>
      </c>
      <c r="P228" s="19">
        <f t="shared" si="24"/>
        <v>-1.7073052646005635</v>
      </c>
      <c r="R228" s="30">
        <v>6.3036624003647823E-5</v>
      </c>
      <c r="S228" s="9">
        <f t="shared" si="25"/>
        <v>-3.0642363114968428E-8</v>
      </c>
      <c r="U228" s="27"/>
      <c r="X228" s="2"/>
    </row>
    <row r="229" spans="1:24" outlineLevel="1">
      <c r="A229" s="1" t="s">
        <v>367</v>
      </c>
      <c r="B229" s="1" t="s">
        <v>368</v>
      </c>
      <c r="C229" s="9">
        <f>+payroll!G229</f>
        <v>3.283506826506038E-5</v>
      </c>
      <c r="D229" s="9">
        <f>+IFR!T229</f>
        <v>4.8761961918783202E-5</v>
      </c>
      <c r="E229" s="9">
        <f>+claims!R229</f>
        <v>5.8227731723387702E-5</v>
      </c>
      <c r="F229" s="9">
        <f>+costs!L229</f>
        <v>9.0593475481865826E-4</v>
      </c>
      <c r="H229" s="30">
        <f t="shared" si="22"/>
        <v>5.624946414226836E-4</v>
      </c>
      <c r="J229" s="2">
        <f t="shared" si="23"/>
        <v>31340.60056032244</v>
      </c>
      <c r="L229" s="7">
        <f>+J229/payroll!F229</f>
        <v>8.5944663347477038E-2</v>
      </c>
      <c r="O229" s="2">
        <v>31372.103944920338</v>
      </c>
      <c r="P229" s="19">
        <f t="shared" si="24"/>
        <v>-31.503384597897821</v>
      </c>
      <c r="R229" s="30">
        <v>5.6306005767847256E-4</v>
      </c>
      <c r="S229" s="9">
        <f t="shared" si="25"/>
        <v>-5.6541625578895773E-7</v>
      </c>
      <c r="U229" s="27"/>
      <c r="X229" s="2"/>
    </row>
    <row r="230" spans="1:24" outlineLevel="1">
      <c r="A230" s="1" t="s">
        <v>369</v>
      </c>
      <c r="B230" s="1" t="s">
        <v>370</v>
      </c>
      <c r="C230" s="9">
        <f>+payroll!G230</f>
        <v>2.0956371913244827E-5</v>
      </c>
      <c r="D230" s="9">
        <f>+IFR!T230</f>
        <v>3.3758281328388371E-5</v>
      </c>
      <c r="E230" s="9">
        <f>+claims!R230</f>
        <v>0</v>
      </c>
      <c r="F230" s="9">
        <f>+costs!L230</f>
        <v>0</v>
      </c>
      <c r="H230" s="30">
        <f t="shared" si="22"/>
        <v>6.8393316552041494E-6</v>
      </c>
      <c r="J230" s="2">
        <f t="shared" si="23"/>
        <v>381.06809509008451</v>
      </c>
      <c r="L230" s="7">
        <f>+J230/payroll!F230</f>
        <v>1.637329232525858E-3</v>
      </c>
      <c r="O230" s="2">
        <v>381.10799221471166</v>
      </c>
      <c r="P230" s="19">
        <f t="shared" si="24"/>
        <v>-3.9897124627145786E-2</v>
      </c>
      <c r="R230" s="30">
        <v>6.840047720576533E-6</v>
      </c>
      <c r="S230" s="9">
        <f t="shared" si="25"/>
        <v>-7.1606537238362458E-10</v>
      </c>
      <c r="U230" s="27"/>
      <c r="X230" s="2"/>
    </row>
    <row r="231" spans="1:24" outlineLevel="1">
      <c r="A231" s="1" t="s">
        <v>371</v>
      </c>
      <c r="B231" s="1" t="s">
        <v>372</v>
      </c>
      <c r="C231" s="9">
        <f>+payroll!G231</f>
        <v>1.343856698592299E-4</v>
      </c>
      <c r="D231" s="9">
        <f>+IFR!T231</f>
        <v>1.5753864619914574E-4</v>
      </c>
      <c r="E231" s="9">
        <f>+claims!R231</f>
        <v>0</v>
      </c>
      <c r="F231" s="9">
        <f>+costs!L231</f>
        <v>0</v>
      </c>
      <c r="H231" s="30">
        <f t="shared" si="22"/>
        <v>3.6490539507296955E-5</v>
      </c>
      <c r="J231" s="2">
        <f t="shared" si="23"/>
        <v>2033.1490092711485</v>
      </c>
      <c r="L231" s="7">
        <f>+J231/payroll!F231</f>
        <v>1.3622780930192923E-3</v>
      </c>
      <c r="O231" s="2">
        <v>2033.3609093964201</v>
      </c>
      <c r="P231" s="19">
        <f t="shared" si="24"/>
        <v>-0.21190012527154067</v>
      </c>
      <c r="R231" s="30">
        <v>3.6494342647085313E-5</v>
      </c>
      <c r="S231" s="9">
        <f t="shared" si="25"/>
        <v>-3.8031397883576241E-9</v>
      </c>
      <c r="U231" s="27"/>
      <c r="X231" s="2"/>
    </row>
    <row r="232" spans="1:24" outlineLevel="1">
      <c r="A232" s="1" t="s">
        <v>503</v>
      </c>
      <c r="B232" s="1" t="s">
        <v>570</v>
      </c>
      <c r="C232" s="9">
        <f>+payroll!G232</f>
        <v>1.7237775147464663E-5</v>
      </c>
      <c r="D232" s="9">
        <f>+IFR!T232</f>
        <v>2.6256441033190959E-5</v>
      </c>
      <c r="E232" s="9">
        <f>+claims!R232</f>
        <v>0</v>
      </c>
      <c r="F232" s="9">
        <f>+costs!L232</f>
        <v>0</v>
      </c>
      <c r="H232" s="30">
        <f t="shared" si="22"/>
        <v>5.4367770225819532E-6</v>
      </c>
      <c r="J232" s="2">
        <f t="shared" si="23"/>
        <v>302.92174263086014</v>
      </c>
      <c r="L232" s="7">
        <f>+J232/payroll!F232</f>
        <v>1.5823361829230076E-3</v>
      </c>
      <c r="O232" s="2">
        <v>302.95343318184086</v>
      </c>
      <c r="P232" s="19">
        <f t="shared" si="24"/>
        <v>-3.1690550980727039E-2</v>
      </c>
      <c r="R232" s="30">
        <v>5.4373457980614166E-6</v>
      </c>
      <c r="S232" s="9">
        <f t="shared" si="25"/>
        <v>-5.6877547946338467E-10</v>
      </c>
      <c r="U232" s="27"/>
      <c r="X232" s="2"/>
    </row>
    <row r="233" spans="1:24" outlineLevel="1">
      <c r="A233" s="1" t="s">
        <v>373</v>
      </c>
      <c r="B233" s="1" t="s">
        <v>374</v>
      </c>
      <c r="C233" s="9">
        <f>+payroll!G233</f>
        <v>6.5896815955328037E-5</v>
      </c>
      <c r="D233" s="9">
        <f>+IFR!T233</f>
        <v>9.8930518892915916E-5</v>
      </c>
      <c r="E233" s="9">
        <f>+claims!R233</f>
        <v>5.8227731723387702E-5</v>
      </c>
      <c r="F233" s="9">
        <f>+costs!L233</f>
        <v>0</v>
      </c>
      <c r="H233" s="30">
        <f t="shared" si="22"/>
        <v>2.9337576614538649E-5</v>
      </c>
      <c r="J233" s="2">
        <f t="shared" si="23"/>
        <v>1634.6062742190486</v>
      </c>
      <c r="L233" s="7">
        <f>+J233/payroll!F233</f>
        <v>2.233563248081296E-3</v>
      </c>
      <c r="O233" s="2">
        <v>1635.0472020866578</v>
      </c>
      <c r="P233" s="19">
        <f t="shared" si="24"/>
        <v>-0.44092786760916169</v>
      </c>
      <c r="R233" s="30">
        <v>2.9345490297057488E-5</v>
      </c>
      <c r="S233" s="9">
        <f t="shared" si="25"/>
        <v>-7.9136825188396939E-9</v>
      </c>
      <c r="U233" s="27"/>
      <c r="X233" s="2"/>
    </row>
    <row r="234" spans="1:24" outlineLevel="1">
      <c r="A234" s="1" t="s">
        <v>375</v>
      </c>
      <c r="B234" s="1" t="s">
        <v>376</v>
      </c>
      <c r="C234" s="9">
        <f>+payroll!G234</f>
        <v>8.3089374554621832E-5</v>
      </c>
      <c r="D234" s="9">
        <f>+IFR!T234</f>
        <v>1.2096717476005834E-4</v>
      </c>
      <c r="E234" s="9">
        <f>+claims!R234</f>
        <v>1.164554634467754E-4</v>
      </c>
      <c r="F234" s="9">
        <f>+costs!L234</f>
        <v>4.0297058565743371E-5</v>
      </c>
      <c r="H234" s="30">
        <f t="shared" si="22"/>
        <v>6.7153623320797347E-5</v>
      </c>
      <c r="J234" s="2">
        <f t="shared" si="23"/>
        <v>3741.6087722228572</v>
      </c>
      <c r="L234" s="7">
        <f>+J234/payroll!F234</f>
        <v>4.0547343775624613E-3</v>
      </c>
      <c r="O234" s="2">
        <v>3743.7834617373301</v>
      </c>
      <c r="P234" s="19">
        <f t="shared" si="24"/>
        <v>-2.1746895144729024</v>
      </c>
      <c r="R234" s="30">
        <v>6.7192654200128927E-5</v>
      </c>
      <c r="S234" s="9">
        <f t="shared" si="25"/>
        <v>-3.9030879331580217E-8</v>
      </c>
      <c r="U234" s="27"/>
      <c r="X234" s="2"/>
    </row>
    <row r="235" spans="1:24" outlineLevel="1">
      <c r="A235" s="1" t="s">
        <v>377</v>
      </c>
      <c r="B235" s="1" t="s">
        <v>378</v>
      </c>
      <c r="C235" s="9">
        <f>+payroll!G235</f>
        <v>2.5305892118727567E-4</v>
      </c>
      <c r="D235" s="9">
        <f>+IFR!T235</f>
        <v>2.8928971638355033E-4</v>
      </c>
      <c r="E235" s="9">
        <f>+claims!R235</f>
        <v>5.8227731723387702E-5</v>
      </c>
      <c r="F235" s="9">
        <f>+costs!L235</f>
        <v>2.5416452646916834E-5</v>
      </c>
      <c r="H235" s="30">
        <f t="shared" si="22"/>
        <v>9.1777611043011503E-5</v>
      </c>
      <c r="J235" s="2">
        <f t="shared" si="23"/>
        <v>5113.5872882355725</v>
      </c>
      <c r="L235" s="7">
        <f>+J235/payroll!F235</f>
        <v>1.819506223452114E-3</v>
      </c>
      <c r="O235" s="2">
        <v>5115.1748501556649</v>
      </c>
      <c r="P235" s="19">
        <f t="shared" si="24"/>
        <v>-1.587561920092412</v>
      </c>
      <c r="R235" s="30">
        <v>9.1806104277251217E-5</v>
      </c>
      <c r="S235" s="9">
        <f t="shared" si="25"/>
        <v>-2.8493234239713333E-8</v>
      </c>
      <c r="U235" s="27"/>
      <c r="X235" s="2"/>
    </row>
    <row r="236" spans="1:24" outlineLevel="1">
      <c r="A236" s="11" t="s">
        <v>555</v>
      </c>
      <c r="B236" s="11" t="s">
        <v>556</v>
      </c>
      <c r="C236" s="9">
        <f>+payroll!G236</f>
        <v>1.156193994997712E-5</v>
      </c>
      <c r="D236" s="9">
        <f>+IFR!T236</f>
        <v>1.312822051659548E-5</v>
      </c>
      <c r="E236" s="9">
        <f>+claims!R236</f>
        <v>0</v>
      </c>
      <c r="F236" s="9">
        <f>+costs!L236</f>
        <v>0</v>
      </c>
      <c r="H236" s="30">
        <f t="shared" si="22"/>
        <v>3.0862700583215752E-6</v>
      </c>
      <c r="J236" s="2">
        <f t="shared" si="23"/>
        <v>171.95818412509217</v>
      </c>
      <c r="L236" s="7">
        <f>+J236/payroll!F236</f>
        <v>1.3391883569838505E-3</v>
      </c>
      <c r="O236" s="2">
        <v>171.9760976656994</v>
      </c>
      <c r="P236" s="19">
        <f t="shared" si="24"/>
        <v>-1.7913540607224832E-2</v>
      </c>
      <c r="Q236" s="31"/>
      <c r="R236" s="30">
        <v>3.0865915668574781E-6</v>
      </c>
      <c r="S236" s="9">
        <f t="shared" si="25"/>
        <v>-3.2150853590282654E-10</v>
      </c>
      <c r="U236" s="27"/>
      <c r="X236" s="2"/>
    </row>
    <row r="237" spans="1:24" outlineLevel="1">
      <c r="A237" s="1" t="s">
        <v>379</v>
      </c>
      <c r="B237" s="1" t="s">
        <v>380</v>
      </c>
      <c r="C237" s="9">
        <f>+payroll!G237</f>
        <v>4.1961239587385664E-5</v>
      </c>
      <c r="D237" s="9">
        <f>+IFR!T237</f>
        <v>4.9699691955682883E-5</v>
      </c>
      <c r="E237" s="9">
        <f>+claims!R237</f>
        <v>0</v>
      </c>
      <c r="F237" s="9">
        <f>+costs!L237</f>
        <v>0</v>
      </c>
      <c r="H237" s="30">
        <f t="shared" si="22"/>
        <v>1.1457616442883568E-5</v>
      </c>
      <c r="J237" s="2">
        <f t="shared" si="23"/>
        <v>638.38577982107597</v>
      </c>
      <c r="L237" s="7">
        <f>+J237/payroll!F237</f>
        <v>1.3698859742036812E-3</v>
      </c>
      <c r="O237" s="2">
        <v>638.45232409831021</v>
      </c>
      <c r="P237" s="19">
        <f t="shared" si="24"/>
        <v>-6.6544277234243054E-2</v>
      </c>
      <c r="R237" s="30">
        <v>1.145881076586055E-5</v>
      </c>
      <c r="S237" s="9">
        <f t="shared" si="25"/>
        <v>-1.1943229769826582E-9</v>
      </c>
      <c r="U237" s="27"/>
      <c r="X237" s="2"/>
    </row>
    <row r="238" spans="1:24" outlineLevel="1">
      <c r="A238" s="1" t="s">
        <v>381</v>
      </c>
      <c r="B238" s="1" t="s">
        <v>382</v>
      </c>
      <c r="C238" s="9">
        <f>+payroll!G238</f>
        <v>1.0246777732882669E-4</v>
      </c>
      <c r="D238" s="9">
        <f>+IFR!T238</f>
        <v>1.2331149985230752E-4</v>
      </c>
      <c r="E238" s="9">
        <f>+claims!R238</f>
        <v>0</v>
      </c>
      <c r="F238" s="9">
        <f>+costs!L238</f>
        <v>0</v>
      </c>
      <c r="H238" s="30">
        <f t="shared" ref="H238:H264" si="26">(C238*$C$3)+(D238*$D$3)+(E238*$E$3)+(F238*$F$3)</f>
        <v>2.8222409647641778E-5</v>
      </c>
      <c r="J238" s="2">
        <f t="shared" ref="J238:J265" si="27">(+H238*$J$275)</f>
        <v>1572.4723445887428</v>
      </c>
      <c r="L238" s="7">
        <f>+J238/payroll!F238</f>
        <v>1.381800114300599E-3</v>
      </c>
      <c r="O238" s="2">
        <v>1572.6362946698507</v>
      </c>
      <c r="P238" s="19">
        <f t="shared" ref="P238:P264" si="28">+J238-O238</f>
        <v>-0.16395008110794151</v>
      </c>
      <c r="R238" s="30">
        <v>2.8225352189917145E-5</v>
      </c>
      <c r="S238" s="9">
        <f t="shared" ref="S238:S264" si="29">+H238-R238</f>
        <v>-2.9425422753661312E-9</v>
      </c>
      <c r="U238" s="27"/>
      <c r="X238" s="2"/>
    </row>
    <row r="239" spans="1:24" outlineLevel="1">
      <c r="A239" s="1" t="s">
        <v>383</v>
      </c>
      <c r="B239" s="1" t="s">
        <v>384</v>
      </c>
      <c r="C239" s="9">
        <f>+payroll!G239</f>
        <v>2.0820676346847889E-5</v>
      </c>
      <c r="D239" s="9">
        <f>+IFR!T239</f>
        <v>2.4380980959391601E-5</v>
      </c>
      <c r="E239" s="9">
        <f>+claims!R239</f>
        <v>0</v>
      </c>
      <c r="F239" s="9">
        <f>+costs!L239</f>
        <v>1.2964909100335098E-5</v>
      </c>
      <c r="H239" s="30">
        <f t="shared" si="26"/>
        <v>1.3429152623480995E-5</v>
      </c>
      <c r="J239" s="2">
        <f t="shared" si="27"/>
        <v>748.23416481199467</v>
      </c>
      <c r="L239" s="7">
        <f>+J239/payroll!F239</f>
        <v>3.2358786398463857E-3</v>
      </c>
      <c r="O239" s="2">
        <v>748.7123802394392</v>
      </c>
      <c r="P239" s="19">
        <f t="shared" si="28"/>
        <v>-0.47821542744452472</v>
      </c>
      <c r="R239" s="30">
        <v>1.3437735535441009E-5</v>
      </c>
      <c r="S239" s="9">
        <f t="shared" si="29"/>
        <v>-8.582911960014185E-9</v>
      </c>
      <c r="U239" s="27"/>
      <c r="X239" s="2"/>
    </row>
    <row r="240" spans="1:24" outlineLevel="1">
      <c r="A240" s="1" t="s">
        <v>385</v>
      </c>
      <c r="B240" s="1" t="s">
        <v>386</v>
      </c>
      <c r="C240" s="9">
        <f>+payroll!G240</f>
        <v>2.6477890715486844E-4</v>
      </c>
      <c r="D240" s="9">
        <f>+IFR!T240</f>
        <v>3.4508465357908116E-4</v>
      </c>
      <c r="E240" s="9">
        <f>+claims!R240</f>
        <v>2.9113865861693852E-4</v>
      </c>
      <c r="F240" s="9">
        <f>+costs!L240</f>
        <v>7.7836671797151428E-5</v>
      </c>
      <c r="H240" s="30">
        <f t="shared" si="26"/>
        <v>1.6660574696257532E-4</v>
      </c>
      <c r="J240" s="2">
        <f t="shared" si="27"/>
        <v>9282.7980607988411</v>
      </c>
      <c r="L240" s="7">
        <f>+J240/payroll!F240</f>
        <v>3.1567852704004551E-3</v>
      </c>
      <c r="O240" s="2">
        <v>9287.5197654364456</v>
      </c>
      <c r="P240" s="19">
        <f t="shared" si="28"/>
        <v>-4.7217046376044891</v>
      </c>
      <c r="R240" s="30">
        <v>1.6669049114454853E-4</v>
      </c>
      <c r="S240" s="9">
        <f t="shared" si="29"/>
        <v>-8.4744181973200492E-8</v>
      </c>
      <c r="U240" s="27"/>
      <c r="X240" s="2"/>
    </row>
    <row r="241" spans="1:24" outlineLevel="1">
      <c r="A241" s="1" t="s">
        <v>387</v>
      </c>
      <c r="B241" s="1" t="s">
        <v>388</v>
      </c>
      <c r="C241" s="9">
        <f>+payroll!G241</f>
        <v>3.815515352814765E-5</v>
      </c>
      <c r="D241" s="9">
        <f>+IFR!T241</f>
        <v>5.438834214018126E-5</v>
      </c>
      <c r="E241" s="9">
        <f>+claims!R241</f>
        <v>0</v>
      </c>
      <c r="F241" s="9">
        <f>+costs!L241</f>
        <v>0</v>
      </c>
      <c r="H241" s="30">
        <f t="shared" si="26"/>
        <v>1.1567936958541115E-5</v>
      </c>
      <c r="J241" s="2">
        <f t="shared" si="27"/>
        <v>644.5325249813269</v>
      </c>
      <c r="L241" s="7">
        <f>+J241/payroll!F241</f>
        <v>1.5210418260233707E-3</v>
      </c>
      <c r="O241" s="2">
        <v>644.59989028966186</v>
      </c>
      <c r="P241" s="19">
        <f t="shared" si="28"/>
        <v>-6.7365308334956353E-2</v>
      </c>
      <c r="R241" s="30">
        <v>1.1569146017215126E-5</v>
      </c>
      <c r="S241" s="9">
        <f t="shared" si="29"/>
        <v>-1.2090586740117702E-9</v>
      </c>
      <c r="U241" s="27"/>
      <c r="X241" s="2"/>
    </row>
    <row r="242" spans="1:24" outlineLevel="1">
      <c r="A242" s="1" t="s">
        <v>389</v>
      </c>
      <c r="B242" s="1" t="s">
        <v>390</v>
      </c>
      <c r="C242" s="9">
        <f>+payroll!G242</f>
        <v>2.0996701457489688E-4</v>
      </c>
      <c r="D242" s="9">
        <f>+IFR!T242</f>
        <v>3.4836670870822998E-4</v>
      </c>
      <c r="E242" s="9">
        <f>+claims!R242</f>
        <v>5.8227731723387702E-5</v>
      </c>
      <c r="F242" s="9">
        <f>+costs!L242</f>
        <v>0</v>
      </c>
      <c r="H242" s="30">
        <f t="shared" si="26"/>
        <v>7.8525875168899005E-5</v>
      </c>
      <c r="J242" s="2">
        <f t="shared" si="27"/>
        <v>4375.2382797703222</v>
      </c>
      <c r="L242" s="7">
        <f>+J242/payroll!F242</f>
        <v>1.8762908506710478E-3</v>
      </c>
      <c r="O242" s="2">
        <v>4375.9664314281781</v>
      </c>
      <c r="P242" s="19">
        <f t="shared" si="28"/>
        <v>-0.72815165785596037</v>
      </c>
      <c r="R242" s="30">
        <v>7.8538943884825455E-5</v>
      </c>
      <c r="S242" s="9">
        <f t="shared" si="29"/>
        <v>-1.3068715926450804E-8</v>
      </c>
      <c r="U242" s="27"/>
      <c r="X242" s="2"/>
    </row>
    <row r="243" spans="1:24" outlineLevel="1">
      <c r="A243" s="1" t="s">
        <v>391</v>
      </c>
      <c r="B243" s="1" t="s">
        <v>392</v>
      </c>
      <c r="C243" s="9">
        <f>+payroll!G243</f>
        <v>8.0866037562322184E-5</v>
      </c>
      <c r="D243" s="9">
        <f>+IFR!T243</f>
        <v>1.0127484398516511E-4</v>
      </c>
      <c r="E243" s="9">
        <f>+claims!R243</f>
        <v>1.164554634467754E-4</v>
      </c>
      <c r="F243" s="9">
        <f>+costs!L243</f>
        <v>2.2523282165232268E-5</v>
      </c>
      <c r="H243" s="30">
        <f t="shared" si="26"/>
        <v>5.3749899009591587E-5</v>
      </c>
      <c r="J243" s="2">
        <f t="shared" si="27"/>
        <v>2994.7914006018618</v>
      </c>
      <c r="L243" s="7">
        <f>+J243/payroll!F243</f>
        <v>3.3346475463620199E-3</v>
      </c>
      <c r="O243" s="2">
        <v>2996.3392329087073</v>
      </c>
      <c r="P243" s="19">
        <f t="shared" si="28"/>
        <v>-1.5478323068455211</v>
      </c>
      <c r="R243" s="30">
        <v>5.3777679184918657E-5</v>
      </c>
      <c r="S243" s="9">
        <f t="shared" si="29"/>
        <v>-2.7780175327070497E-8</v>
      </c>
      <c r="U243" s="27"/>
      <c r="X243" s="2"/>
    </row>
    <row r="244" spans="1:24" outlineLevel="1">
      <c r="A244" s="1" t="s">
        <v>393</v>
      </c>
      <c r="B244" s="1" t="s">
        <v>394</v>
      </c>
      <c r="C244" s="9">
        <f>+payroll!G244</f>
        <v>1.54386640931453E-3</v>
      </c>
      <c r="D244" s="9">
        <f>+IFR!T244</f>
        <v>1.8956212695926972E-3</v>
      </c>
      <c r="E244" s="9">
        <f>+claims!R244</f>
        <v>6.4050504895726466E-4</v>
      </c>
      <c r="F244" s="9">
        <f>+costs!L244</f>
        <v>1.6684001593566351E-4</v>
      </c>
      <c r="H244" s="30">
        <f t="shared" si="26"/>
        <v>6.2611572676839113E-4</v>
      </c>
      <c r="J244" s="2">
        <f t="shared" si="27"/>
        <v>34885.386370176369</v>
      </c>
      <c r="L244" s="7">
        <f>+J244/payroll!F244</f>
        <v>2.0346201589287126E-3</v>
      </c>
      <c r="O244" s="2">
        <v>34897.145852029331</v>
      </c>
      <c r="P244" s="19">
        <f t="shared" si="28"/>
        <v>-11.759481852961471</v>
      </c>
      <c r="R244" s="30">
        <v>6.2632678352575813E-4</v>
      </c>
      <c r="S244" s="9">
        <f t="shared" si="29"/>
        <v>-2.1105675736699664E-7</v>
      </c>
      <c r="U244" s="27"/>
      <c r="X244" s="2"/>
    </row>
    <row r="245" spans="1:24" outlineLevel="1">
      <c r="A245" s="1" t="s">
        <v>395</v>
      </c>
      <c r="B245" s="1" t="s">
        <v>396</v>
      </c>
      <c r="C245" s="9">
        <f>+payroll!G245</f>
        <v>3.6984336174315563E-4</v>
      </c>
      <c r="D245" s="9">
        <f>+IFR!T245</f>
        <v>4.9418372944612973E-4</v>
      </c>
      <c r="E245" s="9">
        <f>+claims!R245</f>
        <v>4.0759412206371396E-4</v>
      </c>
      <c r="F245" s="9">
        <f>+costs!L245</f>
        <v>7.6724638843279173E-5</v>
      </c>
      <c r="H245" s="30">
        <f t="shared" si="26"/>
        <v>2.1517728801418527E-4</v>
      </c>
      <c r="J245" s="2">
        <f t="shared" si="27"/>
        <v>11989.066093588715</v>
      </c>
      <c r="L245" s="7">
        <f>+J245/payroll!F245</f>
        <v>2.9188854408988526E-3</v>
      </c>
      <c r="O245" s="2">
        <v>11994.576309824664</v>
      </c>
      <c r="P245" s="19">
        <f t="shared" si="28"/>
        <v>-5.5102162359489739</v>
      </c>
      <c r="R245" s="30">
        <v>2.1527618423986022E-4</v>
      </c>
      <c r="S245" s="9">
        <f t="shared" si="29"/>
        <v>-9.8896225674943153E-8</v>
      </c>
      <c r="U245" s="27"/>
      <c r="X245" s="2"/>
    </row>
    <row r="246" spans="1:24" outlineLevel="1">
      <c r="A246" s="1" t="s">
        <v>397</v>
      </c>
      <c r="B246" s="1" t="s">
        <v>398</v>
      </c>
      <c r="C246" s="9">
        <f>+payroll!G246</f>
        <v>8.3068259041919247E-5</v>
      </c>
      <c r="D246" s="9">
        <f>+IFR!T246</f>
        <v>1.4816134583014895E-4</v>
      </c>
      <c r="E246" s="9">
        <f>+claims!R246</f>
        <v>1.164554634467754E-4</v>
      </c>
      <c r="F246" s="9">
        <f>+costs!L246</f>
        <v>6.4644712110305781E-5</v>
      </c>
      <c r="H246" s="30">
        <f t="shared" si="26"/>
        <v>8.5158847392208297E-5</v>
      </c>
      <c r="J246" s="2">
        <f t="shared" si="27"/>
        <v>4744.8086146141677</v>
      </c>
      <c r="L246" s="7">
        <f>+J246/payroll!F246</f>
        <v>5.1431964731513064E-3</v>
      </c>
      <c r="O246" s="2">
        <v>4747.8400207354025</v>
      </c>
      <c r="P246" s="19">
        <f t="shared" si="28"/>
        <v>-3.0314061212347951</v>
      </c>
      <c r="R246" s="30">
        <v>8.521325444467968E-5</v>
      </c>
      <c r="S246" s="9">
        <f t="shared" si="29"/>
        <v>-5.4407052471383598E-8</v>
      </c>
      <c r="U246" s="27"/>
      <c r="X246" s="2"/>
    </row>
    <row r="247" spans="1:24" outlineLevel="1">
      <c r="A247" s="1" t="s">
        <v>399</v>
      </c>
      <c r="B247" s="1" t="s">
        <v>400</v>
      </c>
      <c r="C247" s="9">
        <f>+payroll!G247</f>
        <v>4.6291410201724527E-4</v>
      </c>
      <c r="D247" s="9">
        <f>+IFR!T247</f>
        <v>7.1923893830205224E-4</v>
      </c>
      <c r="E247" s="9">
        <f>+claims!R247</f>
        <v>3.4936639034032619E-4</v>
      </c>
      <c r="F247" s="9">
        <f>+costs!L247</f>
        <v>2.4669177383243606E-4</v>
      </c>
      <c r="H247" s="30">
        <f t="shared" si="26"/>
        <v>3.481891528904227E-4</v>
      </c>
      <c r="J247" s="2">
        <f t="shared" si="27"/>
        <v>19400.108652725226</v>
      </c>
      <c r="L247" s="7">
        <f>+J247/payroll!F247</f>
        <v>3.7735775114464015E-3</v>
      </c>
      <c r="O247" s="2">
        <v>19411.370383566758</v>
      </c>
      <c r="P247" s="19">
        <f t="shared" si="28"/>
        <v>-11.261730841531971</v>
      </c>
      <c r="R247" s="30">
        <v>3.4839127611519351E-4</v>
      </c>
      <c r="S247" s="9">
        <f t="shared" si="29"/>
        <v>-2.0212322477080984E-7</v>
      </c>
      <c r="U247" s="27"/>
      <c r="X247" s="2"/>
    </row>
    <row r="248" spans="1:24" outlineLevel="1">
      <c r="A248" s="1" t="s">
        <v>401</v>
      </c>
      <c r="B248" s="1" t="s">
        <v>402</v>
      </c>
      <c r="C248" s="9">
        <f>+payroll!G248</f>
        <v>8.470465863128087E-4</v>
      </c>
      <c r="D248" s="9">
        <f>+IFR!T248</f>
        <v>9.6586193800666728E-4</v>
      </c>
      <c r="E248" s="9">
        <f>+claims!R248</f>
        <v>1.7468319517016309E-4</v>
      </c>
      <c r="F248" s="9">
        <f>+costs!L248</f>
        <v>1.571681661548723E-5</v>
      </c>
      <c r="H248" s="30">
        <f t="shared" si="26"/>
        <v>2.6224613478475128E-4</v>
      </c>
      <c r="J248" s="2">
        <f t="shared" si="27"/>
        <v>14611.608277706744</v>
      </c>
      <c r="L248" s="7">
        <f>+J248/payroll!F248</f>
        <v>1.5532460152261744E-3</v>
      </c>
      <c r="O248" s="2">
        <v>14614.426201385955</v>
      </c>
      <c r="P248" s="19">
        <f t="shared" si="28"/>
        <v>-2.8179236792111624</v>
      </c>
      <c r="R248" s="30">
        <v>2.6229671029833927E-4</v>
      </c>
      <c r="S248" s="9">
        <f t="shared" si="29"/>
        <v>-5.0575513587986128E-8</v>
      </c>
      <c r="U248" s="27"/>
      <c r="X248" s="2"/>
    </row>
    <row r="249" spans="1:24" outlineLevel="1">
      <c r="A249" s="1" t="s">
        <v>403</v>
      </c>
      <c r="B249" s="1" t="s">
        <v>404</v>
      </c>
      <c r="C249" s="9">
        <f>+payroll!G249</f>
        <v>1.2083699747203038E-5</v>
      </c>
      <c r="D249" s="9">
        <f>+IFR!T249</f>
        <v>2.2505520885592246E-5</v>
      </c>
      <c r="E249" s="9">
        <f>+claims!R249</f>
        <v>0</v>
      </c>
      <c r="F249" s="9">
        <f>+costs!L249</f>
        <v>0</v>
      </c>
      <c r="H249" s="30">
        <f t="shared" si="26"/>
        <v>4.3236525790994101E-6</v>
      </c>
      <c r="J249" s="2">
        <f t="shared" si="27"/>
        <v>240.90161659217901</v>
      </c>
      <c r="L249" s="7">
        <f>+J249/payroll!F249</f>
        <v>1.7951027525532344E-3</v>
      </c>
      <c r="O249" s="2">
        <v>240.92688841253809</v>
      </c>
      <c r="P249" s="19">
        <f t="shared" si="28"/>
        <v>-2.5271820359080266E-2</v>
      </c>
      <c r="R249" s="30">
        <v>4.3241061525241958E-6</v>
      </c>
      <c r="S249" s="9">
        <f t="shared" si="29"/>
        <v>-4.5357342478561833E-10</v>
      </c>
      <c r="U249" s="27"/>
      <c r="X249" s="2"/>
    </row>
    <row r="250" spans="1:24" outlineLevel="1">
      <c r="A250" s="1" t="s">
        <v>405</v>
      </c>
      <c r="B250" s="1" t="s">
        <v>406</v>
      </c>
      <c r="C250" s="9">
        <f>+payroll!G250</f>
        <v>5.0518351121439093E-5</v>
      </c>
      <c r="D250" s="9">
        <f>+IFR!T250</f>
        <v>5.907699232467965E-5</v>
      </c>
      <c r="E250" s="9">
        <f>+claims!R250</f>
        <v>0</v>
      </c>
      <c r="F250" s="9">
        <f>+costs!L250</f>
        <v>0</v>
      </c>
      <c r="H250" s="30">
        <f t="shared" si="26"/>
        <v>1.3699417930764844E-5</v>
      </c>
      <c r="J250" s="2">
        <f t="shared" si="27"/>
        <v>763.29257855878609</v>
      </c>
      <c r="L250" s="7">
        <f>+J250/payroll!F250</f>
        <v>1.360477603325248E-3</v>
      </c>
      <c r="O250" s="2">
        <v>763.37212805492732</v>
      </c>
      <c r="P250" s="19">
        <f t="shared" si="28"/>
        <v>-7.9549496141225973E-2</v>
      </c>
      <c r="R250" s="30">
        <v>1.3700845668731166E-5</v>
      </c>
      <c r="S250" s="9">
        <f t="shared" si="29"/>
        <v>-1.4277379663221095E-9</v>
      </c>
      <c r="U250" s="27"/>
      <c r="X250" s="2"/>
    </row>
    <row r="251" spans="1:24" outlineLevel="1">
      <c r="A251" s="1" t="s">
        <v>407</v>
      </c>
      <c r="B251" s="1" t="s">
        <v>408</v>
      </c>
      <c r="C251" s="9">
        <f>+payroll!G251</f>
        <v>1.9765973137788901E-4</v>
      </c>
      <c r="D251" s="9">
        <f>+IFR!T251</f>
        <v>3.2351686273038858E-4</v>
      </c>
      <c r="E251" s="9">
        <f>+claims!R251</f>
        <v>5.8227731723387702E-5</v>
      </c>
      <c r="F251" s="9">
        <f>+costs!L251</f>
        <v>1.969670153035742E-4</v>
      </c>
      <c r="H251" s="30">
        <f t="shared" si="26"/>
        <v>1.9206144320418737E-4</v>
      </c>
      <c r="J251" s="2">
        <f t="shared" si="27"/>
        <v>10701.117008469961</v>
      </c>
      <c r="L251" s="7">
        <f>+J251/payroll!F251</f>
        <v>4.874840784318225E-3</v>
      </c>
      <c r="O251" s="2">
        <v>10708.584721574378</v>
      </c>
      <c r="P251" s="19">
        <f t="shared" si="28"/>
        <v>-7.4677131044172711</v>
      </c>
      <c r="R251" s="30">
        <v>1.9219547218033388E-4</v>
      </c>
      <c r="S251" s="9">
        <f t="shared" si="29"/>
        <v>-1.3402897614651042E-7</v>
      </c>
      <c r="U251" s="27"/>
      <c r="X251" s="2"/>
    </row>
    <row r="252" spans="1:24" outlineLevel="1">
      <c r="A252" s="1" t="s">
        <v>409</v>
      </c>
      <c r="B252" s="1" t="s">
        <v>410</v>
      </c>
      <c r="C252" s="9">
        <f>+payroll!G252</f>
        <v>5.4322631970395177E-5</v>
      </c>
      <c r="D252" s="9">
        <f>+IFR!T252</f>
        <v>7.0329752767475778E-5</v>
      </c>
      <c r="E252" s="9">
        <f>+claims!R252</f>
        <v>0</v>
      </c>
      <c r="F252" s="9">
        <f>+costs!L252</f>
        <v>0</v>
      </c>
      <c r="H252" s="30">
        <f t="shared" si="26"/>
        <v>1.5581548092233869E-5</v>
      </c>
      <c r="J252" s="2">
        <f t="shared" si="27"/>
        <v>868.15951461340069</v>
      </c>
      <c r="L252" s="7">
        <f>+J252/payroll!F252</f>
        <v>1.4390247038652978E-3</v>
      </c>
      <c r="O252" s="2">
        <v>868.25012754143404</v>
      </c>
      <c r="P252" s="19">
        <f t="shared" si="28"/>
        <v>-9.0612928033351636E-2</v>
      </c>
      <c r="R252" s="30">
        <v>1.5583174394396276E-5</v>
      </c>
      <c r="S252" s="9">
        <f t="shared" si="29"/>
        <v>-1.6263021624067368E-9</v>
      </c>
      <c r="U252" s="27"/>
      <c r="X252" s="2"/>
    </row>
    <row r="253" spans="1:24" outlineLevel="1">
      <c r="A253" s="1" t="s">
        <v>411</v>
      </c>
      <c r="B253" s="1" t="s">
        <v>412</v>
      </c>
      <c r="C253" s="9">
        <f>+payroll!G253</f>
        <v>4.9651126541252963E-5</v>
      </c>
      <c r="D253" s="9">
        <f>+IFR!T253</f>
        <v>7.1267482804375452E-5</v>
      </c>
      <c r="E253" s="9">
        <f>+claims!R253</f>
        <v>0</v>
      </c>
      <c r="F253" s="9">
        <f>+costs!L253</f>
        <v>0</v>
      </c>
      <c r="H253" s="30">
        <f t="shared" si="26"/>
        <v>1.5114826168203553E-5</v>
      </c>
      <c r="J253" s="2">
        <f t="shared" si="27"/>
        <v>842.15509729702728</v>
      </c>
      <c r="L253" s="7">
        <f>+J253/payroll!F253</f>
        <v>1.5272583171509876E-3</v>
      </c>
      <c r="O253" s="2">
        <v>842.24312642965424</v>
      </c>
      <c r="P253" s="19">
        <f t="shared" si="28"/>
        <v>-8.8029132626957107E-2</v>
      </c>
      <c r="R253" s="30">
        <v>1.5116406096938373E-5</v>
      </c>
      <c r="S253" s="9">
        <f t="shared" si="29"/>
        <v>-1.5799287348207175E-9</v>
      </c>
      <c r="U253" s="27"/>
      <c r="X253" s="2"/>
    </row>
    <row r="254" spans="1:24" outlineLevel="1">
      <c r="A254" s="1" t="s">
        <v>413</v>
      </c>
      <c r="B254" s="1" t="s">
        <v>414</v>
      </c>
      <c r="C254" s="9">
        <f>+payroll!G254</f>
        <v>2.2121918695359747E-4</v>
      </c>
      <c r="D254" s="9">
        <f>+IFR!T254</f>
        <v>2.4709186472306486E-4</v>
      </c>
      <c r="E254" s="9">
        <f>+claims!R254</f>
        <v>5.8227731723387702E-5</v>
      </c>
      <c r="F254" s="9">
        <f>+costs!L254</f>
        <v>4.493405916179565E-6</v>
      </c>
      <c r="H254" s="30">
        <f t="shared" si="26"/>
        <v>6.9969084767798677E-5</v>
      </c>
      <c r="J254" s="2">
        <f t="shared" si="27"/>
        <v>3898.478271246493</v>
      </c>
      <c r="L254" s="7">
        <f>+J254/payroll!F254</f>
        <v>1.586798751479823E-3</v>
      </c>
      <c r="O254" s="2">
        <v>3899.2931906599288</v>
      </c>
      <c r="P254" s="19">
        <f t="shared" si="28"/>
        <v>-0.81491941343574581</v>
      </c>
      <c r="R254" s="30">
        <v>6.9983710773524588E-5</v>
      </c>
      <c r="S254" s="9">
        <f t="shared" si="29"/>
        <v>-1.4626005725911504E-8</v>
      </c>
      <c r="U254" s="27"/>
      <c r="X254" s="2"/>
    </row>
    <row r="255" spans="1:24" outlineLevel="1">
      <c r="A255" s="1" t="s">
        <v>415</v>
      </c>
      <c r="B255" s="1" t="s">
        <v>416</v>
      </c>
      <c r="C255" s="9">
        <f>+payroll!G255</f>
        <v>1.0229369481894094E-4</v>
      </c>
      <c r="D255" s="9">
        <f>+IFR!T255</f>
        <v>1.2471809490765704E-4</v>
      </c>
      <c r="E255" s="9">
        <f>+claims!R255</f>
        <v>0</v>
      </c>
      <c r="F255" s="9">
        <f>+costs!L255</f>
        <v>0</v>
      </c>
      <c r="H255" s="30">
        <f t="shared" si="26"/>
        <v>2.8376473715824746E-5</v>
      </c>
      <c r="J255" s="2">
        <f t="shared" si="27"/>
        <v>1581.0563560015596</v>
      </c>
      <c r="L255" s="7">
        <f>+J255/payroll!F255</f>
        <v>1.3917076321035317E-3</v>
      </c>
      <c r="O255" s="2">
        <v>1581.2212324851362</v>
      </c>
      <c r="P255" s="19">
        <f t="shared" si="28"/>
        <v>-0.16487648357656326</v>
      </c>
      <c r="R255" s="30">
        <v>2.837943288498074E-5</v>
      </c>
      <c r="S255" s="9">
        <f t="shared" si="29"/>
        <v>-2.9591691559940588E-9</v>
      </c>
      <c r="U255" s="27"/>
      <c r="X255" s="2"/>
    </row>
    <row r="256" spans="1:24" outlineLevel="1">
      <c r="A256" s="1" t="s">
        <v>417</v>
      </c>
      <c r="B256" s="1" t="s">
        <v>418</v>
      </c>
      <c r="C256" s="9">
        <f>+payroll!G256</f>
        <v>1.6060962061336537E-4</v>
      </c>
      <c r="D256" s="9">
        <f>+IFR!T256</f>
        <v>2.888208513651005E-4</v>
      </c>
      <c r="E256" s="9">
        <f>+claims!R256</f>
        <v>2.9113865861693852E-4</v>
      </c>
      <c r="F256" s="9">
        <f>+costs!L256</f>
        <v>6.2571333177177411E-5</v>
      </c>
      <c r="H256" s="30">
        <f t="shared" si="26"/>
        <v>1.3739240769615547E-4</v>
      </c>
      <c r="J256" s="2">
        <f t="shared" si="27"/>
        <v>7655.1139380374798</v>
      </c>
      <c r="L256" s="7">
        <f>+J256/payroll!F256</f>
        <v>4.2917026748889378E-3</v>
      </c>
      <c r="O256" s="2">
        <v>7659.1960510413464</v>
      </c>
      <c r="P256" s="19">
        <f t="shared" si="28"/>
        <v>-4.0821130038666524</v>
      </c>
      <c r="R256" s="30">
        <v>1.3746567261926814E-4</v>
      </c>
      <c r="S256" s="9">
        <f t="shared" si="29"/>
        <v>-7.3264923112673725E-8</v>
      </c>
      <c r="U256" s="27"/>
      <c r="X256" s="2"/>
    </row>
    <row r="257" spans="1:24" outlineLevel="1">
      <c r="A257" s="1" t="s">
        <v>419</v>
      </c>
      <c r="B257" s="1" t="s">
        <v>420</v>
      </c>
      <c r="C257" s="9">
        <f>+payroll!G257</f>
        <v>6.3496797214462534E-6</v>
      </c>
      <c r="D257" s="9">
        <f>+IFR!T257</f>
        <v>1.0315030405896446E-5</v>
      </c>
      <c r="E257" s="9">
        <f>+claims!R257</f>
        <v>0</v>
      </c>
      <c r="F257" s="9">
        <f>+costs!L257</f>
        <v>0</v>
      </c>
      <c r="H257" s="30">
        <f t="shared" si="26"/>
        <v>2.0830887659178375E-6</v>
      </c>
      <c r="J257" s="2">
        <f t="shared" si="27"/>
        <v>116.0637775663141</v>
      </c>
      <c r="L257" s="7">
        <f>+J257/payroll!F257</f>
        <v>1.6458657416072633E-3</v>
      </c>
      <c r="O257" s="2">
        <v>116.07593064690238</v>
      </c>
      <c r="P257" s="19">
        <f t="shared" si="28"/>
        <v>-1.2153080588277021E-2</v>
      </c>
      <c r="R257" s="30">
        <v>2.0833068869042087E-6</v>
      </c>
      <c r="S257" s="9">
        <f t="shared" si="29"/>
        <v>-2.1812098637123779E-10</v>
      </c>
      <c r="U257" s="27"/>
      <c r="X257" s="2"/>
    </row>
    <row r="258" spans="1:24" outlineLevel="1">
      <c r="A258" s="1" t="s">
        <v>421</v>
      </c>
      <c r="B258" s="1" t="s">
        <v>422</v>
      </c>
      <c r="C258" s="9">
        <f>+payroll!G258</f>
        <v>9.8714073732711956E-5</v>
      </c>
      <c r="D258" s="9">
        <f>+IFR!T258</f>
        <v>1.2659355498145639E-4</v>
      </c>
      <c r="E258" s="9">
        <f>+claims!R258</f>
        <v>5.8227731723387702E-5</v>
      </c>
      <c r="F258" s="9">
        <f>+costs!L258</f>
        <v>2.802486263691876E-5</v>
      </c>
      <c r="H258" s="30">
        <f t="shared" si="26"/>
        <v>5.3712530929930449E-5</v>
      </c>
      <c r="J258" s="2">
        <f t="shared" si="27"/>
        <v>2992.7093575526978</v>
      </c>
      <c r="L258" s="7">
        <f>+J258/payroll!F258</f>
        <v>2.7298261568573143E-3</v>
      </c>
      <c r="O258" s="2">
        <v>2994.1567584980053</v>
      </c>
      <c r="P258" s="19">
        <f t="shared" si="28"/>
        <v>-1.4474009453074359</v>
      </c>
      <c r="R258" s="30">
        <v>5.3738508583873562E-5</v>
      </c>
      <c r="S258" s="9">
        <f t="shared" si="29"/>
        <v>-2.5977653943113146E-8</v>
      </c>
      <c r="U258" s="27"/>
      <c r="X258" s="2"/>
    </row>
    <row r="259" spans="1:24" outlineLevel="1">
      <c r="A259" s="1" t="s">
        <v>423</v>
      </c>
      <c r="B259" s="1" t="s">
        <v>424</v>
      </c>
      <c r="C259" s="9">
        <f>+payroll!G259</f>
        <v>2.4816990660306407E-5</v>
      </c>
      <c r="D259" s="9">
        <f>+IFR!T259</f>
        <v>2.3912115940941764E-5</v>
      </c>
      <c r="E259" s="9">
        <f>+claims!R259</f>
        <v>0</v>
      </c>
      <c r="F259" s="9">
        <f>+costs!L259</f>
        <v>0</v>
      </c>
      <c r="H259" s="30">
        <f t="shared" si="26"/>
        <v>6.0911383251560218E-6</v>
      </c>
      <c r="J259" s="2">
        <f t="shared" si="27"/>
        <v>339.38089209802013</v>
      </c>
      <c r="L259" s="7">
        <f>+J259/payroll!F259</f>
        <v>1.2313678026406843E-3</v>
      </c>
      <c r="O259" s="2">
        <v>339.41616113128106</v>
      </c>
      <c r="P259" s="19">
        <f t="shared" si="28"/>
        <v>-3.5269033260931337E-2</v>
      </c>
      <c r="R259" s="30">
        <v>6.0917713264981386E-6</v>
      </c>
      <c r="S259" s="9">
        <f t="shared" si="29"/>
        <v>-6.3300134211682587E-10</v>
      </c>
      <c r="U259" s="27"/>
      <c r="X259" s="2"/>
    </row>
    <row r="260" spans="1:24" outlineLevel="1">
      <c r="A260" s="1" t="s">
        <v>425</v>
      </c>
      <c r="B260" s="1" t="s">
        <v>426</v>
      </c>
      <c r="C260" s="9">
        <f>+payroll!G260</f>
        <v>3.1322548931450649E-4</v>
      </c>
      <c r="D260" s="9">
        <f>+IFR!T260</f>
        <v>4.1822759645725589E-4</v>
      </c>
      <c r="E260" s="9">
        <f>+claims!R260</f>
        <v>1.7468319517016309E-4</v>
      </c>
      <c r="F260" s="9">
        <f>+costs!L260</f>
        <v>0</v>
      </c>
      <c r="H260" s="30">
        <f t="shared" si="26"/>
        <v>1.1763411499699476E-4</v>
      </c>
      <c r="J260" s="2">
        <f t="shared" si="27"/>
        <v>6554.2381009412666</v>
      </c>
      <c r="L260" s="7">
        <f>+J260/payroll!F260</f>
        <v>1.8841463871069226E-3</v>
      </c>
      <c r="O260" s="2">
        <v>6555.7326194793613</v>
      </c>
      <c r="P260" s="19">
        <f t="shared" si="28"/>
        <v>-1.4945185380947805</v>
      </c>
      <c r="R260" s="30">
        <v>1.1766093830778509E-4</v>
      </c>
      <c r="S260" s="9">
        <f t="shared" si="29"/>
        <v>-2.6823310790327864E-8</v>
      </c>
      <c r="U260" s="27"/>
      <c r="X260" s="2"/>
    </row>
    <row r="261" spans="1:24" outlineLevel="1">
      <c r="A261" s="1" t="s">
        <v>427</v>
      </c>
      <c r="B261" s="1" t="s">
        <v>428</v>
      </c>
      <c r="C261" s="9">
        <f>+payroll!G261</f>
        <v>8.6851345440554646E-6</v>
      </c>
      <c r="D261" s="9">
        <f>+IFR!T261</f>
        <v>2.2505520885592246E-5</v>
      </c>
      <c r="E261" s="9">
        <f>+claims!R261</f>
        <v>0</v>
      </c>
      <c r="F261" s="9">
        <f>+costs!L261</f>
        <v>0</v>
      </c>
      <c r="H261" s="30">
        <f t="shared" si="26"/>
        <v>3.8988319287059635E-6</v>
      </c>
      <c r="J261" s="2">
        <f t="shared" si="27"/>
        <v>217.2318189918272</v>
      </c>
      <c r="L261" s="7">
        <f>+J261/payroll!F261</f>
        <v>2.2521453310337409E-3</v>
      </c>
      <c r="O261" s="2">
        <v>217.25470243000399</v>
      </c>
      <c r="P261" s="19">
        <f t="shared" si="28"/>
        <v>-2.288343817679106E-2</v>
      </c>
      <c r="R261" s="30">
        <v>3.8992426359394447E-6</v>
      </c>
      <c r="S261" s="9">
        <f t="shared" si="29"/>
        <v>-4.1070723348125577E-10</v>
      </c>
      <c r="U261" s="27"/>
      <c r="X261" s="2"/>
    </row>
    <row r="262" spans="1:24" outlineLevel="1">
      <c r="A262" s="1" t="s">
        <v>557</v>
      </c>
      <c r="B262" s="1" t="s">
        <v>558</v>
      </c>
      <c r="C262" s="9">
        <f>+payroll!G262</f>
        <v>1.0375699101001732E-4</v>
      </c>
      <c r="D262" s="9">
        <f>+IFR!T262</f>
        <v>9.2835273653068021E-5</v>
      </c>
      <c r="E262" s="9">
        <f>+claims!R262</f>
        <v>0</v>
      </c>
      <c r="F262" s="9">
        <f>+costs!L262</f>
        <v>0</v>
      </c>
      <c r="H262" s="30">
        <f t="shared" si="26"/>
        <v>2.4574033082885666E-5</v>
      </c>
      <c r="J262" s="2">
        <f t="shared" si="27"/>
        <v>1369.1951856802355</v>
      </c>
      <c r="L262" s="7">
        <f>+J262/payroll!F262</f>
        <v>1.1882218077035669E-3</v>
      </c>
      <c r="O262" s="2">
        <v>1369.3373190493901</v>
      </c>
      <c r="P262" s="19">
        <f t="shared" si="28"/>
        <v>-0.14213336915463515</v>
      </c>
      <c r="R262" s="30">
        <v>2.4576584063310018E-5</v>
      </c>
      <c r="S262" s="9">
        <f t="shared" si="29"/>
        <v>-2.5509804243519006E-9</v>
      </c>
      <c r="U262" s="27"/>
      <c r="X262" s="2"/>
    </row>
    <row r="263" spans="1:24" outlineLevel="1">
      <c r="A263" s="1" t="s">
        <v>429</v>
      </c>
      <c r="B263" s="1" t="s">
        <v>430</v>
      </c>
      <c r="C263" s="9">
        <f>+payroll!G263</f>
        <v>3.3619315301885591E-5</v>
      </c>
      <c r="D263" s="9">
        <f>+IFR!T263</f>
        <v>4.5011041771184493E-5</v>
      </c>
      <c r="E263" s="9">
        <f>+claims!R263</f>
        <v>0</v>
      </c>
      <c r="F263" s="9">
        <f>+costs!L263</f>
        <v>0</v>
      </c>
      <c r="H263" s="30">
        <f t="shared" si="26"/>
        <v>9.8287946341337605E-6</v>
      </c>
      <c r="J263" s="2">
        <f t="shared" si="27"/>
        <v>547.63246426440435</v>
      </c>
      <c r="L263" s="7">
        <f>+J263/payroll!F263</f>
        <v>1.4667288868706065E-3</v>
      </c>
      <c r="O263" s="2">
        <v>547.68965035155338</v>
      </c>
      <c r="P263" s="19">
        <f t="shared" si="28"/>
        <v>-5.7186087149034392E-2</v>
      </c>
      <c r="R263" s="30">
        <v>9.8298209982432599E-6</v>
      </c>
      <c r="S263" s="9">
        <f t="shared" si="29"/>
        <v>-1.0263641094993329E-9</v>
      </c>
      <c r="U263" s="27"/>
      <c r="X263" s="2"/>
    </row>
    <row r="264" spans="1:24" outlineLevel="1">
      <c r="A264" s="1" t="s">
        <v>431</v>
      </c>
      <c r="B264" s="1" t="s">
        <v>432</v>
      </c>
      <c r="C264" s="9">
        <f>+payroll!G264</f>
        <v>3.2518263240050339E-5</v>
      </c>
      <c r="D264" s="9">
        <f>+IFR!T264</f>
        <v>4.032239158668611E-5</v>
      </c>
      <c r="E264" s="9">
        <f>+claims!R264</f>
        <v>0</v>
      </c>
      <c r="F264" s="9">
        <f>+costs!L264</f>
        <v>0</v>
      </c>
      <c r="H264" s="30">
        <f t="shared" si="26"/>
        <v>9.1050818533420552E-6</v>
      </c>
      <c r="J264" s="2">
        <f t="shared" si="27"/>
        <v>507.3092478052647</v>
      </c>
      <c r="L264" s="7">
        <f>+J264/payroll!F264</f>
        <v>1.4047368030187159E-3</v>
      </c>
      <c r="O264" s="2">
        <v>507.36216431154145</v>
      </c>
      <c r="P264" s="19">
        <f t="shared" si="28"/>
        <v>-5.2916506276744713E-2</v>
      </c>
      <c r="R264" s="30">
        <v>9.1060315878937647E-6</v>
      </c>
      <c r="S264" s="9">
        <f t="shared" si="29"/>
        <v>-9.4973455170946385E-10</v>
      </c>
      <c r="U264" s="27"/>
      <c r="X264" s="2"/>
    </row>
    <row r="265" spans="1:24">
      <c r="B265" s="1" t="s">
        <v>476</v>
      </c>
      <c r="C265" s="32">
        <f>SUBTOTAL(9,C142:C264)</f>
        <v>2.3366433827384497E-2</v>
      </c>
      <c r="D265" s="32">
        <f t="shared" ref="D265:F265" si="30">SUBTOTAL(9,D142:D264)</f>
        <v>3.0187405347874396E-2</v>
      </c>
      <c r="E265" s="32">
        <f t="shared" si="30"/>
        <v>8.850615221954931E-3</v>
      </c>
      <c r="F265" s="32">
        <f t="shared" si="30"/>
        <v>7.7936295221162424E-3</v>
      </c>
      <c r="G265" s="32"/>
      <c r="H265" s="32">
        <f>SUBTOTAL(9,H142:H264)</f>
        <v>1.2697999893470353E-2</v>
      </c>
      <c r="I265" s="32"/>
      <c r="J265" s="2">
        <f t="shared" si="27"/>
        <v>707496.41555647121</v>
      </c>
      <c r="L265" s="7">
        <f>+J265/payroll!F265</f>
        <v>2.7263482661732353E-3</v>
      </c>
      <c r="O265" s="5">
        <f>SUBTOTAL(9,O142:O264)</f>
        <v>687630.71265462413</v>
      </c>
      <c r="P265" s="33">
        <f>SUBTOTAL(9,P142:P264)</f>
        <v>19865.702901847239</v>
      </c>
      <c r="Q265" s="11"/>
      <c r="R265" s="30">
        <f>SUM(R142:R264)</f>
        <v>1.2341454350927974E-2</v>
      </c>
      <c r="S265" s="32">
        <f>SUBTOTAL(9,S142:S264)</f>
        <v>3.5654554254237869E-4</v>
      </c>
      <c r="U265" s="27"/>
      <c r="V265" s="11"/>
      <c r="X265" s="2"/>
    </row>
    <row r="266" spans="1:24">
      <c r="C266" s="25"/>
      <c r="D266" s="25"/>
      <c r="E266" s="25"/>
      <c r="F266" s="25"/>
      <c r="H266" s="25"/>
      <c r="J266" s="26"/>
      <c r="O266" s="34"/>
      <c r="P266" s="35"/>
      <c r="Q266" s="11"/>
      <c r="R266" s="34"/>
      <c r="S266" s="26"/>
      <c r="U266" s="36"/>
    </row>
    <row r="267" spans="1:24">
      <c r="C267" s="27">
        <f>SUBTOTAL(9,C4:C266)</f>
        <v>1.000000000000002</v>
      </c>
      <c r="D267" s="27">
        <f>SUBTOTAL(9,D4:D266)</f>
        <v>1.0000000000000009</v>
      </c>
      <c r="E267" s="27">
        <f>SUBTOTAL(9,E4:E266)</f>
        <v>1.0000000000000007</v>
      </c>
      <c r="F267" s="27">
        <f>SUBTOTAL(9,F4:F266)</f>
        <v>0.99999999999999978</v>
      </c>
      <c r="H267" s="27">
        <f>SUBTOTAL(9,H4:H266)</f>
        <v>1.0000000000000002</v>
      </c>
      <c r="J267" s="2">
        <f>SUBTOTAL(9,J4:J264)</f>
        <v>55717154.00000003</v>
      </c>
      <c r="L267" s="37">
        <f>+J267/payroll!F267</f>
        <v>5.0169347051814252E-3</v>
      </c>
      <c r="N267" s="36"/>
      <c r="O267" s="5">
        <f>SUBTOTAL(9,O4:O264)</f>
        <v>55717154.00000003</v>
      </c>
      <c r="P267" s="33">
        <f>SUBTOTAL(9,P4:P266)</f>
        <v>2.1543513639699086E-9</v>
      </c>
      <c r="Q267" s="36"/>
      <c r="R267" s="38">
        <f>SUBTOTAL(9,R4:R264)</f>
        <v>1.0000000000000009</v>
      </c>
      <c r="S267" s="27">
        <f>SUBTOTAL(9,S4:S266)</f>
        <v>6.6654293168861775E-17</v>
      </c>
    </row>
    <row r="268" spans="1:24">
      <c r="J268" s="2"/>
      <c r="O268" s="5"/>
      <c r="R268" s="5"/>
      <c r="S268" s="2"/>
      <c r="V268" s="11"/>
    </row>
    <row r="269" spans="1:24">
      <c r="J269" s="2"/>
      <c r="N269" s="11"/>
      <c r="O269" s="5"/>
      <c r="R269" s="5"/>
      <c r="S269" s="2"/>
    </row>
    <row r="270" spans="1:24">
      <c r="H270" s="17" t="s">
        <v>604</v>
      </c>
      <c r="J270" s="5">
        <v>43002507</v>
      </c>
      <c r="N270" s="11"/>
      <c r="O270" s="5">
        <v>41860000</v>
      </c>
      <c r="P270" s="19">
        <f>+J270-O270</f>
        <v>1142507</v>
      </c>
      <c r="R270" s="5"/>
      <c r="S270" s="2"/>
    </row>
    <row r="271" spans="1:24">
      <c r="H271" s="18" t="s">
        <v>499</v>
      </c>
      <c r="J271" s="5">
        <v>-1349008</v>
      </c>
      <c r="N271" s="11"/>
      <c r="O271" s="5">
        <v>-1000000</v>
      </c>
      <c r="P271" s="4">
        <f>+J271-O271</f>
        <v>-349008</v>
      </c>
      <c r="R271" s="5"/>
      <c r="S271" s="2"/>
    </row>
    <row r="272" spans="1:24">
      <c r="H272" s="18" t="s">
        <v>541</v>
      </c>
      <c r="J272" s="5">
        <f>12810220+2446934</f>
        <v>15257154</v>
      </c>
      <c r="N272" s="11"/>
      <c r="O272" s="5">
        <v>15257154</v>
      </c>
      <c r="P272" s="4">
        <f>+J272-O272</f>
        <v>0</v>
      </c>
      <c r="R272" s="5"/>
      <c r="S272" s="2"/>
    </row>
    <row r="273" spans="1:19">
      <c r="H273" s="18" t="s">
        <v>499</v>
      </c>
      <c r="J273" s="5">
        <v>-1193499</v>
      </c>
      <c r="N273" s="11"/>
      <c r="O273" s="5">
        <v>-400000</v>
      </c>
      <c r="P273" s="4">
        <f>+J273-O273</f>
        <v>-793499</v>
      </c>
      <c r="R273" s="5"/>
      <c r="S273" s="2"/>
    </row>
    <row r="274" spans="1:19">
      <c r="J274" s="2"/>
      <c r="N274" s="11"/>
      <c r="O274" s="5"/>
      <c r="P274" s="4"/>
      <c r="R274" s="5"/>
      <c r="S274" s="2"/>
    </row>
    <row r="275" spans="1:19" ht="12.75" customHeight="1" thickBot="1">
      <c r="J275" s="16">
        <f>SUM(J270:J274)</f>
        <v>55717154</v>
      </c>
      <c r="N275" s="11"/>
      <c r="O275" s="39">
        <f>SUM(O270:O274)</f>
        <v>55717154</v>
      </c>
      <c r="P275" s="40">
        <f>SUM(P270:P274)</f>
        <v>0</v>
      </c>
      <c r="R275" s="41"/>
      <c r="S275" s="2"/>
    </row>
    <row r="276" spans="1:19" ht="15.75" thickTop="1">
      <c r="A276" s="42"/>
      <c r="J276" s="2"/>
      <c r="N276" s="11"/>
      <c r="O276" s="5"/>
      <c r="R276" s="5"/>
      <c r="S276" s="2"/>
    </row>
    <row r="277" spans="1:19">
      <c r="J277" s="2"/>
      <c r="N277" s="11"/>
      <c r="O277" s="5"/>
      <c r="R277" s="5"/>
      <c r="S277" s="2"/>
    </row>
    <row r="278" spans="1:19">
      <c r="J278" s="2"/>
      <c r="N278" s="11"/>
      <c r="O278" s="5"/>
      <c r="R278" s="5"/>
      <c r="S278" s="2"/>
    </row>
    <row r="279" spans="1:19">
      <c r="J279" s="2"/>
      <c r="N279" s="11"/>
      <c r="O279" s="5"/>
      <c r="R279" s="5"/>
      <c r="S279" s="2"/>
    </row>
    <row r="280" spans="1:19">
      <c r="J280" s="2"/>
      <c r="O280" s="5"/>
      <c r="R280" s="5"/>
      <c r="S280" s="2"/>
    </row>
    <row r="281" spans="1:19">
      <c r="J281" s="2"/>
    </row>
    <row r="282" spans="1:19">
      <c r="J282" s="2"/>
    </row>
    <row r="283" spans="1:19">
      <c r="J283" s="2"/>
    </row>
    <row r="284" spans="1:19">
      <c r="J284" s="2"/>
    </row>
    <row r="285" spans="1:19">
      <c r="J285" s="2"/>
    </row>
    <row r="286" spans="1:19">
      <c r="J286" s="2"/>
    </row>
    <row r="287" spans="1:19">
      <c r="J287" s="2"/>
    </row>
  </sheetData>
  <autoFilter ref="P3:P264" xr:uid="{00000000-0009-0000-0000-000001000000}"/>
  <sortState xmlns:xlrd2="http://schemas.microsoft.com/office/spreadsheetml/2017/richdata2" ref="A142:X264">
    <sortCondition ref="A142:A264"/>
  </sortState>
  <dataConsolidate/>
  <phoneticPr fontId="5" type="noConversion"/>
  <printOptions horizontalCentered="1"/>
  <pageMargins left="0.25" right="0.25" top="0.95" bottom="0.5" header="0.5" footer="0.25"/>
  <pageSetup scale="78" fitToHeight="3" orientation="landscape" horizontalDpi="4294967292" verticalDpi="200" r:id="rId1"/>
  <headerFooter alignWithMargins="0">
    <oddHeader>&amp;C&amp;"Arial,Bold"&amp;14State Office of Risk Management
FY 2025  Assessment Amounts</oddHeader>
    <oddFooter>&amp;L &amp;D&amp;CPage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28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31" sqref="E31"/>
    </sheetView>
  </sheetViews>
  <sheetFormatPr defaultColWidth="9.140625" defaultRowHeight="12.75" outlineLevelRow="1"/>
  <cols>
    <col min="1" max="1" width="6.85546875" style="1" bestFit="1" customWidth="1"/>
    <col min="2" max="2" width="53.28515625" style="1" customWidth="1"/>
    <col min="3" max="3" width="17.85546875" style="11" bestFit="1" customWidth="1"/>
    <col min="4" max="4" width="18.7109375" style="11" customWidth="1"/>
    <col min="5" max="5" width="17.42578125" style="47" bestFit="1" customWidth="1"/>
    <col min="6" max="6" width="17.85546875" style="1" bestFit="1" customWidth="1"/>
    <col min="7" max="7" width="11.7109375" style="9" customWidth="1"/>
    <col min="8" max="8" width="9.140625" style="1"/>
    <col min="9" max="9" width="16.7109375" style="43" customWidth="1"/>
    <col min="10" max="10" width="15.140625" style="1" bestFit="1" customWidth="1"/>
    <col min="11" max="11" width="12.85546875" style="1" bestFit="1" customWidth="1"/>
    <col min="12" max="12" width="11.5703125" style="1" bestFit="1" customWidth="1"/>
    <col min="13" max="13" width="12" style="1" customWidth="1"/>
    <col min="14" max="14" width="11" style="1" bestFit="1" customWidth="1"/>
    <col min="15" max="15" width="13.7109375" style="1" bestFit="1" customWidth="1"/>
    <col min="16" max="16" width="13.85546875" style="1" bestFit="1" customWidth="1"/>
    <col min="17" max="16384" width="9.140625" style="1"/>
  </cols>
  <sheetData>
    <row r="1" spans="1:9">
      <c r="E1" s="11"/>
    </row>
    <row r="2" spans="1:9">
      <c r="A2" s="12" t="s">
        <v>453</v>
      </c>
      <c r="B2" s="21"/>
      <c r="E2" s="11"/>
      <c r="F2" s="12" t="s">
        <v>433</v>
      </c>
      <c r="G2" s="12" t="s">
        <v>3</v>
      </c>
    </row>
    <row r="3" spans="1:9">
      <c r="A3" s="13" t="s">
        <v>451</v>
      </c>
      <c r="B3" s="13" t="s">
        <v>452</v>
      </c>
      <c r="C3" s="13" t="s">
        <v>567</v>
      </c>
      <c r="D3" s="13" t="s">
        <v>574</v>
      </c>
      <c r="E3" s="13" t="s">
        <v>597</v>
      </c>
      <c r="F3" s="13" t="s">
        <v>434</v>
      </c>
      <c r="G3" s="13" t="s">
        <v>5</v>
      </c>
      <c r="I3" s="20"/>
    </row>
    <row r="4" spans="1:9">
      <c r="E4" s="11"/>
    </row>
    <row r="5" spans="1:9">
      <c r="A5" s="1" t="s">
        <v>7</v>
      </c>
      <c r="B5" s="1" t="s">
        <v>507</v>
      </c>
      <c r="C5" s="29">
        <v>31132554.280000001</v>
      </c>
      <c r="D5" s="29">
        <v>30269078.100000001</v>
      </c>
      <c r="E5" s="29">
        <v>36697632.350000001</v>
      </c>
      <c r="F5" s="2">
        <f>IF(C5&gt;0,(+C5+(D5*2)+(E5*3))/6,IF(D5&gt;0,((D5*2)+(E5*3))/5,E5))</f>
        <v>33627267.921666674</v>
      </c>
      <c r="G5" s="9">
        <f t="shared" ref="G5:G37" si="0">+F5/$F$267</f>
        <v>3.0278970723566301E-3</v>
      </c>
    </row>
    <row r="6" spans="1:9">
      <c r="A6" s="1" t="s">
        <v>8</v>
      </c>
      <c r="B6" s="1" t="s">
        <v>508</v>
      </c>
      <c r="C6" s="29">
        <v>35988765.380000003</v>
      </c>
      <c r="D6" s="29">
        <v>32615192</v>
      </c>
      <c r="E6" s="29">
        <v>40407364</v>
      </c>
      <c r="F6" s="2">
        <f t="shared" ref="F6:F70" si="1">IF(C6&gt;0,(+C6+(D6*2)+(E6*3))/6,IF(D6&gt;0,((D6*2)+(E6*3))/5,E6))</f>
        <v>37073540.229999997</v>
      </c>
      <c r="G6" s="9">
        <f t="shared" si="0"/>
        <v>3.3382094610185336E-3</v>
      </c>
    </row>
    <row r="7" spans="1:9">
      <c r="A7" s="1" t="s">
        <v>9</v>
      </c>
      <c r="B7" s="1" t="s">
        <v>10</v>
      </c>
      <c r="C7" s="29">
        <v>28209005.870000001</v>
      </c>
      <c r="D7" s="29">
        <v>27860961.920000002</v>
      </c>
      <c r="E7" s="29">
        <v>31744626.440000001</v>
      </c>
      <c r="F7" s="2">
        <f t="shared" si="1"/>
        <v>29860801.505000006</v>
      </c>
      <c r="G7" s="9">
        <f t="shared" si="0"/>
        <v>2.6887534742885142E-3</v>
      </c>
    </row>
    <row r="8" spans="1:9">
      <c r="A8" s="1" t="s">
        <v>11</v>
      </c>
      <c r="B8" s="1" t="s">
        <v>12</v>
      </c>
      <c r="C8" s="29">
        <v>11066556</v>
      </c>
      <c r="D8" s="29">
        <v>11496805</v>
      </c>
      <c r="E8" s="29">
        <v>12724951.890000001</v>
      </c>
      <c r="F8" s="2">
        <f t="shared" si="1"/>
        <v>12039170.278333334</v>
      </c>
      <c r="G8" s="9">
        <f t="shared" si="0"/>
        <v>1.0840419306226443E-3</v>
      </c>
    </row>
    <row r="9" spans="1:9">
      <c r="A9" s="1" t="s">
        <v>13</v>
      </c>
      <c r="B9" s="1" t="s">
        <v>14</v>
      </c>
      <c r="C9" s="29">
        <v>1209336</v>
      </c>
      <c r="D9" s="29">
        <v>1311911</v>
      </c>
      <c r="E9" s="29">
        <v>1381287.93</v>
      </c>
      <c r="F9" s="2">
        <f t="shared" si="1"/>
        <v>1329503.6316666666</v>
      </c>
      <c r="G9" s="9">
        <f t="shared" si="0"/>
        <v>1.1971237637825576E-4</v>
      </c>
    </row>
    <row r="10" spans="1:9">
      <c r="A10" s="1" t="s">
        <v>15</v>
      </c>
      <c r="B10" s="1" t="s">
        <v>16</v>
      </c>
      <c r="C10" s="29">
        <v>2053401.97</v>
      </c>
      <c r="D10" s="29">
        <v>2080070.62</v>
      </c>
      <c r="E10" s="29">
        <v>2044603.21</v>
      </c>
      <c r="F10" s="2">
        <f t="shared" si="1"/>
        <v>2057892.14</v>
      </c>
      <c r="G10" s="9">
        <f t="shared" si="0"/>
        <v>1.8529859756810383E-4</v>
      </c>
    </row>
    <row r="11" spans="1:9">
      <c r="A11" s="1" t="s">
        <v>17</v>
      </c>
      <c r="B11" s="1" t="s">
        <v>18</v>
      </c>
      <c r="C11" s="29">
        <v>7810758</v>
      </c>
      <c r="D11" s="29">
        <v>7747179</v>
      </c>
      <c r="E11" s="29">
        <v>8240720</v>
      </c>
      <c r="F11" s="2">
        <f t="shared" si="1"/>
        <v>8004546</v>
      </c>
      <c r="G11" s="9">
        <f t="shared" si="0"/>
        <v>7.2075261824430467E-4</v>
      </c>
    </row>
    <row r="12" spans="1:9">
      <c r="A12" s="1" t="s">
        <v>19</v>
      </c>
      <c r="B12" s="1" t="s">
        <v>20</v>
      </c>
      <c r="C12" s="29">
        <v>1340044</v>
      </c>
      <c r="D12" s="29">
        <v>1874267</v>
      </c>
      <c r="E12" s="29">
        <v>1554604.79</v>
      </c>
      <c r="F12" s="2">
        <f t="shared" si="1"/>
        <v>1625398.7283333335</v>
      </c>
      <c r="G12" s="9">
        <f t="shared" si="0"/>
        <v>1.4635563205423686E-4</v>
      </c>
    </row>
    <row r="13" spans="1:9">
      <c r="A13" s="1" t="s">
        <v>21</v>
      </c>
      <c r="B13" s="1" t="s">
        <v>22</v>
      </c>
      <c r="C13" s="29">
        <v>6997976</v>
      </c>
      <c r="D13" s="29">
        <v>7022312.79</v>
      </c>
      <c r="E13" s="29">
        <v>6902979</v>
      </c>
      <c r="F13" s="2">
        <f t="shared" si="1"/>
        <v>6958589.7633333327</v>
      </c>
      <c r="G13" s="9">
        <f t="shared" si="0"/>
        <v>6.2657167454725304E-4</v>
      </c>
    </row>
    <row r="14" spans="1:9">
      <c r="A14" s="1" t="s">
        <v>23</v>
      </c>
      <c r="B14" s="1" t="s">
        <v>24</v>
      </c>
      <c r="C14" s="29">
        <v>22367200</v>
      </c>
      <c r="D14" s="29">
        <v>23036846.530000001</v>
      </c>
      <c r="E14" s="29">
        <v>23564983.34</v>
      </c>
      <c r="F14" s="2">
        <f t="shared" si="1"/>
        <v>23189307.179999996</v>
      </c>
      <c r="G14" s="9">
        <f t="shared" si="0"/>
        <v>2.0880327085704112E-3</v>
      </c>
    </row>
    <row r="15" spans="1:9">
      <c r="A15" s="1" t="s">
        <v>25</v>
      </c>
      <c r="B15" s="1" t="s">
        <v>26</v>
      </c>
      <c r="C15" s="29">
        <v>446963</v>
      </c>
      <c r="D15" s="29">
        <v>418146.12</v>
      </c>
      <c r="E15" s="29">
        <v>446491.22</v>
      </c>
      <c r="F15" s="2">
        <f t="shared" si="1"/>
        <v>437121.48333333334</v>
      </c>
      <c r="G15" s="9">
        <f t="shared" si="0"/>
        <v>3.9359690556258179E-5</v>
      </c>
    </row>
    <row r="16" spans="1:9">
      <c r="A16" s="1" t="s">
        <v>540</v>
      </c>
      <c r="B16" s="1" t="s">
        <v>563</v>
      </c>
      <c r="C16" s="29">
        <v>1659982.93</v>
      </c>
      <c r="D16" s="29">
        <v>1821219</v>
      </c>
      <c r="E16" s="29">
        <v>1745715.11</v>
      </c>
      <c r="F16" s="2">
        <f t="shared" si="1"/>
        <v>1756594.3766666667</v>
      </c>
      <c r="G16" s="9">
        <f t="shared" si="0"/>
        <v>1.5816887006155281E-4</v>
      </c>
    </row>
    <row r="17" spans="1:7">
      <c r="A17" s="1" t="s">
        <v>27</v>
      </c>
      <c r="B17" s="1" t="s">
        <v>509</v>
      </c>
      <c r="C17" s="29">
        <v>4672452.59</v>
      </c>
      <c r="D17" s="29">
        <v>4588487.43</v>
      </c>
      <c r="E17" s="29">
        <v>4354868.13</v>
      </c>
      <c r="F17" s="2">
        <f t="shared" si="1"/>
        <v>4485671.9733333336</v>
      </c>
      <c r="G17" s="9">
        <f t="shared" si="0"/>
        <v>4.0390295956386498E-4</v>
      </c>
    </row>
    <row r="18" spans="1:7">
      <c r="A18" s="1" t="s">
        <v>28</v>
      </c>
      <c r="B18" s="1" t="s">
        <v>510</v>
      </c>
      <c r="C18" s="29">
        <v>3493411</v>
      </c>
      <c r="D18" s="29">
        <v>3507854.6</v>
      </c>
      <c r="E18" s="29">
        <v>3649460</v>
      </c>
      <c r="F18" s="2">
        <f t="shared" si="1"/>
        <v>3576250.0333333332</v>
      </c>
      <c r="G18" s="9">
        <f t="shared" si="0"/>
        <v>3.2201596130764719E-4</v>
      </c>
    </row>
    <row r="19" spans="1:7">
      <c r="A19" s="1" t="s">
        <v>29</v>
      </c>
      <c r="B19" s="1" t="s">
        <v>511</v>
      </c>
      <c r="C19" s="29">
        <v>3086255</v>
      </c>
      <c r="D19" s="29">
        <v>3048292.18</v>
      </c>
      <c r="E19" s="29">
        <v>3096807.72</v>
      </c>
      <c r="F19" s="2">
        <f t="shared" si="1"/>
        <v>3078877.0866666664</v>
      </c>
      <c r="G19" s="9">
        <f t="shared" si="0"/>
        <v>2.7723105363719529E-4</v>
      </c>
    </row>
    <row r="20" spans="1:7">
      <c r="A20" s="1" t="s">
        <v>30</v>
      </c>
      <c r="B20" s="1" t="s">
        <v>512</v>
      </c>
      <c r="C20" s="29">
        <v>3668808.31</v>
      </c>
      <c r="D20" s="29">
        <v>3389140.27</v>
      </c>
      <c r="E20" s="29">
        <v>3792029.83</v>
      </c>
      <c r="F20" s="2">
        <f t="shared" si="1"/>
        <v>3637196.39</v>
      </c>
      <c r="G20" s="9">
        <f t="shared" si="0"/>
        <v>3.275037486399895E-4</v>
      </c>
    </row>
    <row r="21" spans="1:7">
      <c r="A21" s="1" t="s">
        <v>31</v>
      </c>
      <c r="B21" s="1" t="s">
        <v>513</v>
      </c>
      <c r="C21" s="29">
        <v>6379024</v>
      </c>
      <c r="D21" s="29">
        <v>6027446</v>
      </c>
      <c r="E21" s="29">
        <v>6678420</v>
      </c>
      <c r="F21" s="2">
        <f t="shared" si="1"/>
        <v>6411529.333333333</v>
      </c>
      <c r="G21" s="9">
        <f t="shared" si="0"/>
        <v>5.7731276126718012E-4</v>
      </c>
    </row>
    <row r="22" spans="1:7">
      <c r="A22" s="1" t="s">
        <v>32</v>
      </c>
      <c r="B22" s="1" t="s">
        <v>514</v>
      </c>
      <c r="C22" s="29">
        <v>1635453</v>
      </c>
      <c r="D22" s="29">
        <v>1563307</v>
      </c>
      <c r="E22" s="29">
        <v>1608448</v>
      </c>
      <c r="F22" s="2">
        <f t="shared" si="1"/>
        <v>1597901.8333333333</v>
      </c>
      <c r="G22" s="9">
        <f t="shared" si="0"/>
        <v>1.4387973160156424E-4</v>
      </c>
    </row>
    <row r="23" spans="1:7">
      <c r="A23" s="1" t="s">
        <v>33</v>
      </c>
      <c r="B23" s="1" t="s">
        <v>515</v>
      </c>
      <c r="C23" s="29">
        <v>1970337</v>
      </c>
      <c r="D23" s="29">
        <v>1883952.37</v>
      </c>
      <c r="E23" s="29">
        <v>1413204</v>
      </c>
      <c r="F23" s="2">
        <f t="shared" si="1"/>
        <v>1662975.6233333333</v>
      </c>
      <c r="G23" s="9">
        <f t="shared" si="0"/>
        <v>1.4973916504370824E-4</v>
      </c>
    </row>
    <row r="24" spans="1:7">
      <c r="A24" s="1" t="s">
        <v>34</v>
      </c>
      <c r="B24" s="1" t="s">
        <v>516</v>
      </c>
      <c r="C24" s="29">
        <v>1714155</v>
      </c>
      <c r="D24" s="29">
        <v>1581034</v>
      </c>
      <c r="E24" s="29">
        <v>1644639</v>
      </c>
      <c r="F24" s="2">
        <f t="shared" si="1"/>
        <v>1635023.3333333333</v>
      </c>
      <c r="G24" s="9">
        <f t="shared" si="0"/>
        <v>1.4722225949985552E-4</v>
      </c>
    </row>
    <row r="25" spans="1:7">
      <c r="A25" s="1" t="s">
        <v>35</v>
      </c>
      <c r="B25" s="1" t="s">
        <v>517</v>
      </c>
      <c r="C25" s="29">
        <v>2120531</v>
      </c>
      <c r="D25" s="29">
        <v>1894840</v>
      </c>
      <c r="E25" s="29">
        <v>2186666.7599999998</v>
      </c>
      <c r="F25" s="2">
        <f t="shared" si="1"/>
        <v>2078368.5466666666</v>
      </c>
      <c r="G25" s="9">
        <f t="shared" si="0"/>
        <v>1.8714235281883698E-4</v>
      </c>
    </row>
    <row r="26" spans="1:7">
      <c r="A26" s="1" t="s">
        <v>36</v>
      </c>
      <c r="B26" s="1" t="s">
        <v>518</v>
      </c>
      <c r="C26" s="29">
        <v>1692053</v>
      </c>
      <c r="D26" s="29">
        <v>1580970</v>
      </c>
      <c r="E26" s="29">
        <v>1680718</v>
      </c>
      <c r="F26" s="2">
        <f t="shared" si="1"/>
        <v>1649357.8333333333</v>
      </c>
      <c r="G26" s="9">
        <f t="shared" si="0"/>
        <v>1.485129795989371E-4</v>
      </c>
    </row>
    <row r="27" spans="1:7">
      <c r="A27" s="1" t="s">
        <v>37</v>
      </c>
      <c r="B27" s="1" t="s">
        <v>519</v>
      </c>
      <c r="C27" s="29">
        <v>1552611</v>
      </c>
      <c r="D27" s="29">
        <v>1515557</v>
      </c>
      <c r="E27" s="29">
        <v>1654200</v>
      </c>
      <c r="F27" s="2">
        <f t="shared" si="1"/>
        <v>1591054.1666666667</v>
      </c>
      <c r="G27" s="9">
        <f t="shared" si="0"/>
        <v>1.4326314776547108E-4</v>
      </c>
    </row>
    <row r="28" spans="1:7">
      <c r="A28" s="1" t="s">
        <v>38</v>
      </c>
      <c r="B28" s="1" t="s">
        <v>520</v>
      </c>
      <c r="C28" s="29">
        <v>1686007.66</v>
      </c>
      <c r="D28" s="29">
        <v>1634249.84</v>
      </c>
      <c r="E28" s="29">
        <v>1627645.21</v>
      </c>
      <c r="F28" s="2">
        <f t="shared" si="1"/>
        <v>1639573.8283333331</v>
      </c>
      <c r="G28" s="9">
        <f t="shared" si="0"/>
        <v>1.4763199931340116E-4</v>
      </c>
    </row>
    <row r="29" spans="1:7">
      <c r="A29" s="1" t="s">
        <v>39</v>
      </c>
      <c r="B29" s="1" t="s">
        <v>521</v>
      </c>
      <c r="C29" s="29">
        <v>3079356</v>
      </c>
      <c r="D29" s="29">
        <v>3013048</v>
      </c>
      <c r="E29" s="29">
        <v>3293312.48</v>
      </c>
      <c r="F29" s="2">
        <f t="shared" si="1"/>
        <v>3164231.5733333328</v>
      </c>
      <c r="G29" s="9">
        <f t="shared" si="0"/>
        <v>2.8491662003207865E-4</v>
      </c>
    </row>
    <row r="30" spans="1:7">
      <c r="A30" s="1" t="s">
        <v>40</v>
      </c>
      <c r="B30" s="1" t="s">
        <v>522</v>
      </c>
      <c r="C30" s="29">
        <v>4973703</v>
      </c>
      <c r="D30" s="29">
        <v>5000827</v>
      </c>
      <c r="E30" s="29">
        <v>4826457.93</v>
      </c>
      <c r="F30" s="2">
        <f t="shared" si="1"/>
        <v>4909121.7983333329</v>
      </c>
      <c r="G30" s="9">
        <f t="shared" si="0"/>
        <v>4.4203161421384039E-4</v>
      </c>
    </row>
    <row r="31" spans="1:7">
      <c r="A31" s="69" t="s">
        <v>599</v>
      </c>
      <c r="B31" s="69" t="s">
        <v>600</v>
      </c>
      <c r="C31" s="29">
        <v>0</v>
      </c>
      <c r="D31" s="29">
        <v>0</v>
      </c>
      <c r="E31" s="97">
        <v>1625917</v>
      </c>
      <c r="F31" s="2">
        <f>IF(C31&gt;0,(+C31+(D31*2)+(E31*3))/6,IF(D31&gt;0,((D31*2)+(E31*3))/5,E31))</f>
        <v>1625917</v>
      </c>
      <c r="G31" s="9">
        <f>+F31/$F$267</f>
        <v>1.4640229874347967E-4</v>
      </c>
    </row>
    <row r="32" spans="1:7">
      <c r="A32" s="1" t="s">
        <v>41</v>
      </c>
      <c r="B32" s="1" t="s">
        <v>523</v>
      </c>
      <c r="C32" s="29">
        <v>104159450.51000001</v>
      </c>
      <c r="D32" s="29">
        <v>104971565</v>
      </c>
      <c r="E32" s="29">
        <v>107489032.23</v>
      </c>
      <c r="F32" s="2">
        <f>IF(C32&gt;0,(+C32+(D32*2)+(E32*3))/6,IF(D32&gt;0,((D32*2)+(E32*3))/5,E32))</f>
        <v>106094946.2</v>
      </c>
      <c r="G32" s="9">
        <f>+F32/$F$267</f>
        <v>9.553097734229854E-3</v>
      </c>
    </row>
    <row r="33" spans="1:7">
      <c r="A33" s="1" t="s">
        <v>42</v>
      </c>
      <c r="B33" s="1" t="s">
        <v>43</v>
      </c>
      <c r="C33" s="29">
        <v>931208</v>
      </c>
      <c r="D33" s="29">
        <v>997530</v>
      </c>
      <c r="E33" s="29">
        <v>963200</v>
      </c>
      <c r="F33" s="2">
        <f t="shared" si="1"/>
        <v>969311.33333333337</v>
      </c>
      <c r="G33" s="9">
        <f t="shared" si="0"/>
        <v>8.7279613533844147E-5</v>
      </c>
    </row>
    <row r="34" spans="1:7">
      <c r="A34" s="1" t="s">
        <v>44</v>
      </c>
      <c r="B34" s="1" t="s">
        <v>45</v>
      </c>
      <c r="C34" s="29">
        <v>650514.04</v>
      </c>
      <c r="D34" s="29">
        <v>592835.39</v>
      </c>
      <c r="E34" s="29">
        <v>661271.07999999996</v>
      </c>
      <c r="F34" s="2">
        <f t="shared" si="1"/>
        <v>636666.34333333327</v>
      </c>
      <c r="G34" s="9">
        <f t="shared" si="0"/>
        <v>5.7327290505361251E-5</v>
      </c>
    </row>
    <row r="35" spans="1:7">
      <c r="A35" s="1" t="s">
        <v>46</v>
      </c>
      <c r="B35" s="1" t="s">
        <v>573</v>
      </c>
      <c r="C35" s="29">
        <v>21519782.66</v>
      </c>
      <c r="D35" s="29">
        <v>20418085.119999997</v>
      </c>
      <c r="E35" s="29">
        <f>14345868.93+9918148.65</f>
        <v>24264017.579999998</v>
      </c>
      <c r="F35" s="2">
        <f t="shared" si="1"/>
        <v>22524667.606666666</v>
      </c>
      <c r="G35" s="9">
        <f t="shared" si="0"/>
        <v>2.0281866270226538E-3</v>
      </c>
    </row>
    <row r="36" spans="1:7">
      <c r="A36" s="1" t="s">
        <v>48</v>
      </c>
      <c r="B36" s="1" t="s">
        <v>49</v>
      </c>
      <c r="C36" s="29">
        <v>252682995</v>
      </c>
      <c r="D36" s="29">
        <v>253316825</v>
      </c>
      <c r="E36" s="29">
        <v>253316825</v>
      </c>
      <c r="F36" s="2">
        <f t="shared" si="1"/>
        <v>253211186.66666666</v>
      </c>
      <c r="G36" s="9">
        <f t="shared" si="0"/>
        <v>2.2799872192470049E-2</v>
      </c>
    </row>
    <row r="37" spans="1:7">
      <c r="A37" s="1" t="s">
        <v>50</v>
      </c>
      <c r="B37" s="1" t="s">
        <v>489</v>
      </c>
      <c r="C37" s="29">
        <v>20426054.23</v>
      </c>
      <c r="D37" s="29">
        <v>21389983.690000001</v>
      </c>
      <c r="E37" s="29">
        <v>24419585.190000001</v>
      </c>
      <c r="F37" s="2">
        <f t="shared" si="1"/>
        <v>22744129.530000001</v>
      </c>
      <c r="G37" s="9">
        <f t="shared" si="0"/>
        <v>2.047947617320846E-3</v>
      </c>
    </row>
    <row r="38" spans="1:7">
      <c r="A38" s="1" t="s">
        <v>51</v>
      </c>
      <c r="B38" s="1" t="s">
        <v>52</v>
      </c>
      <c r="C38" s="29">
        <v>183773277</v>
      </c>
      <c r="D38" s="29">
        <v>179654242.06999999</v>
      </c>
      <c r="E38" s="29">
        <v>195354129.22</v>
      </c>
      <c r="F38" s="2">
        <f t="shared" si="1"/>
        <v>188190691.46666667</v>
      </c>
      <c r="G38" s="9">
        <f t="shared" ref="G38:G69" si="2">+F38/$F$267</f>
        <v>1.6945237569227053E-2</v>
      </c>
    </row>
    <row r="39" spans="1:7">
      <c r="A39" s="1" t="s">
        <v>53</v>
      </c>
      <c r="B39" s="1" t="s">
        <v>54</v>
      </c>
      <c r="C39" s="29">
        <v>59534240</v>
      </c>
      <c r="D39" s="29">
        <v>61292534</v>
      </c>
      <c r="E39" s="29">
        <v>65667867</v>
      </c>
      <c r="F39" s="2">
        <f t="shared" si="1"/>
        <v>63187151.5</v>
      </c>
      <c r="G39" s="9">
        <f t="shared" si="2"/>
        <v>5.6895550207375339E-3</v>
      </c>
    </row>
    <row r="40" spans="1:7">
      <c r="A40" s="1" t="s">
        <v>55</v>
      </c>
      <c r="B40" s="1" t="s">
        <v>56</v>
      </c>
      <c r="C40" s="29">
        <v>7817867</v>
      </c>
      <c r="D40" s="29">
        <v>9511162</v>
      </c>
      <c r="E40" s="29">
        <v>8310399</v>
      </c>
      <c r="F40" s="2">
        <f t="shared" si="1"/>
        <v>8628564.666666666</v>
      </c>
      <c r="G40" s="9">
        <f t="shared" si="2"/>
        <v>7.7694107513284272E-4</v>
      </c>
    </row>
    <row r="41" spans="1:7">
      <c r="A41" s="1" t="s">
        <v>57</v>
      </c>
      <c r="B41" s="1" t="s">
        <v>58</v>
      </c>
      <c r="C41" s="29">
        <v>10559260.310000001</v>
      </c>
      <c r="D41" s="29">
        <v>11639268.369999999</v>
      </c>
      <c r="E41" s="29">
        <v>12541156.130000001</v>
      </c>
      <c r="F41" s="2">
        <f t="shared" si="1"/>
        <v>11910210.906666666</v>
      </c>
      <c r="G41" s="9">
        <f>+F41/$F$267</f>
        <v>1.0724300534748472E-3</v>
      </c>
    </row>
    <row r="42" spans="1:7">
      <c r="A42" s="1" t="s">
        <v>59</v>
      </c>
      <c r="B42" s="1" t="s">
        <v>60</v>
      </c>
      <c r="C42" s="29">
        <v>16080468.199999999</v>
      </c>
      <c r="D42" s="29">
        <v>15954716</v>
      </c>
      <c r="E42" s="29">
        <v>16638244</v>
      </c>
      <c r="F42" s="2">
        <f t="shared" si="1"/>
        <v>16317438.700000001</v>
      </c>
      <c r="G42" s="9">
        <f t="shared" si="2"/>
        <v>1.4692696707678291E-3</v>
      </c>
    </row>
    <row r="43" spans="1:7">
      <c r="A43" s="1" t="s">
        <v>61</v>
      </c>
      <c r="B43" s="1" t="s">
        <v>524</v>
      </c>
      <c r="C43" s="29">
        <v>6294667</v>
      </c>
      <c r="D43" s="29">
        <v>6206888</v>
      </c>
      <c r="E43" s="29">
        <v>6357030.9500000002</v>
      </c>
      <c r="F43" s="2">
        <f t="shared" si="1"/>
        <v>6296589.3083333336</v>
      </c>
      <c r="G43" s="9">
        <f t="shared" si="2"/>
        <v>5.6696322689511009E-4</v>
      </c>
    </row>
    <row r="44" spans="1:7">
      <c r="A44" s="1" t="s">
        <v>62</v>
      </c>
      <c r="B44" s="1" t="s">
        <v>63</v>
      </c>
      <c r="C44" s="29">
        <v>17848297.059999999</v>
      </c>
      <c r="D44" s="29">
        <v>19477000</v>
      </c>
      <c r="E44" s="29">
        <v>21945251</v>
      </c>
      <c r="F44" s="2">
        <f t="shared" si="1"/>
        <v>20439675.010000002</v>
      </c>
      <c r="G44" s="9">
        <f t="shared" si="2"/>
        <v>1.8404478254632037E-3</v>
      </c>
    </row>
    <row r="45" spans="1:7">
      <c r="A45" s="1" t="s">
        <v>64</v>
      </c>
      <c r="B45" s="1" t="s">
        <v>525</v>
      </c>
      <c r="C45" s="29">
        <v>236228529</v>
      </c>
      <c r="D45" s="29">
        <v>233875100</v>
      </c>
      <c r="E45" s="29">
        <v>242020827</v>
      </c>
      <c r="F45" s="2">
        <f t="shared" si="1"/>
        <v>238340201.66666666</v>
      </c>
      <c r="G45" s="9">
        <f t="shared" si="2"/>
        <v>2.1460845422604305E-2</v>
      </c>
    </row>
    <row r="46" spans="1:7">
      <c r="A46" s="1" t="s">
        <v>546</v>
      </c>
      <c r="B46" s="1" t="s">
        <v>547</v>
      </c>
      <c r="C46" s="29">
        <v>507307.79</v>
      </c>
      <c r="D46" s="29">
        <v>526706.32999999996</v>
      </c>
      <c r="E46" s="29">
        <v>450800</v>
      </c>
      <c r="F46" s="2">
        <f t="shared" si="1"/>
        <v>485520.07500000001</v>
      </c>
      <c r="G46" s="9">
        <f t="shared" si="2"/>
        <v>4.3717640609026568E-5</v>
      </c>
    </row>
    <row r="47" spans="1:7">
      <c r="A47" s="1" t="s">
        <v>65</v>
      </c>
      <c r="B47" s="1" t="s">
        <v>66</v>
      </c>
      <c r="C47" s="29">
        <v>8979612.7100000009</v>
      </c>
      <c r="D47" s="29">
        <v>9238696.7599999998</v>
      </c>
      <c r="E47" s="29">
        <v>11074732.140000001</v>
      </c>
      <c r="F47" s="2">
        <f t="shared" si="1"/>
        <v>10113533.775</v>
      </c>
      <c r="G47" s="9">
        <f t="shared" si="2"/>
        <v>9.1065201549637629E-4</v>
      </c>
    </row>
    <row r="48" spans="1:7">
      <c r="A48" s="1" t="s">
        <v>67</v>
      </c>
      <c r="B48" s="1" t="s">
        <v>68</v>
      </c>
      <c r="C48" s="29">
        <v>24058787</v>
      </c>
      <c r="D48" s="29">
        <v>24632655</v>
      </c>
      <c r="E48" s="29">
        <v>30216494</v>
      </c>
      <c r="F48" s="2">
        <f t="shared" si="1"/>
        <v>27328929.833333332</v>
      </c>
      <c r="G48" s="9">
        <f t="shared" si="2"/>
        <v>2.4607763802206757E-3</v>
      </c>
    </row>
    <row r="49" spans="1:16">
      <c r="A49" s="1" t="s">
        <v>69</v>
      </c>
      <c r="B49" s="1" t="s">
        <v>70</v>
      </c>
      <c r="C49" s="29">
        <v>937332</v>
      </c>
      <c r="D49" s="29">
        <v>847352.63</v>
      </c>
      <c r="E49" s="29">
        <v>1050064.3600000001</v>
      </c>
      <c r="F49" s="2">
        <f t="shared" si="1"/>
        <v>963705.05666666664</v>
      </c>
      <c r="G49" s="9">
        <f t="shared" si="2"/>
        <v>8.6774808066288327E-5</v>
      </c>
    </row>
    <row r="50" spans="1:16">
      <c r="A50" s="1" t="s">
        <v>71</v>
      </c>
      <c r="B50" s="1" t="s">
        <v>72</v>
      </c>
      <c r="C50" s="29">
        <v>1250963.83</v>
      </c>
      <c r="D50" s="29">
        <v>1350568.01</v>
      </c>
      <c r="E50" s="29">
        <v>1411798.54</v>
      </c>
      <c r="F50" s="2">
        <f t="shared" si="1"/>
        <v>1364582.5783333334</v>
      </c>
      <c r="G50" s="9">
        <f t="shared" si="2"/>
        <v>1.2287098682977325E-4</v>
      </c>
    </row>
    <row r="51" spans="1:16">
      <c r="A51" s="1" t="s">
        <v>73</v>
      </c>
      <c r="B51" s="1" t="s">
        <v>74</v>
      </c>
      <c r="C51" s="29">
        <v>672969</v>
      </c>
      <c r="D51" s="29">
        <v>793378.97</v>
      </c>
      <c r="E51" s="29">
        <v>753065</v>
      </c>
      <c r="F51" s="2">
        <f t="shared" si="1"/>
        <v>753153.65666666662</v>
      </c>
      <c r="G51" s="9">
        <f t="shared" si="2"/>
        <v>6.7816147222187501E-5</v>
      </c>
    </row>
    <row r="52" spans="1:16">
      <c r="A52" s="1" t="s">
        <v>75</v>
      </c>
      <c r="B52" s="1" t="s">
        <v>76</v>
      </c>
      <c r="C52" s="29">
        <v>1977182.04</v>
      </c>
      <c r="D52" s="29">
        <v>1872385.3</v>
      </c>
      <c r="E52" s="29">
        <v>1922389.56</v>
      </c>
      <c r="F52" s="2">
        <f t="shared" si="1"/>
        <v>1914853.5533333335</v>
      </c>
      <c r="G52" s="9">
        <f t="shared" si="2"/>
        <v>1.7241898692560583E-4</v>
      </c>
    </row>
    <row r="53" spans="1:16">
      <c r="A53" s="1" t="s">
        <v>77</v>
      </c>
      <c r="B53" s="1" t="s">
        <v>78</v>
      </c>
      <c r="C53" s="29">
        <v>863575</v>
      </c>
      <c r="D53" s="29">
        <v>834894</v>
      </c>
      <c r="E53" s="29">
        <v>752154.68</v>
      </c>
      <c r="F53" s="2">
        <f t="shared" si="1"/>
        <v>798304.50666666671</v>
      </c>
      <c r="G53" s="9">
        <f t="shared" si="2"/>
        <v>7.1881661163072585E-5</v>
      </c>
    </row>
    <row r="54" spans="1:16">
      <c r="A54" s="1" t="s">
        <v>79</v>
      </c>
      <c r="B54" s="1" t="s">
        <v>80</v>
      </c>
      <c r="C54" s="29">
        <v>9044293</v>
      </c>
      <c r="D54" s="89">
        <v>8846753.0399999991</v>
      </c>
      <c r="E54" s="89">
        <v>9208137</v>
      </c>
      <c r="F54" s="2">
        <f t="shared" si="1"/>
        <v>9060368.3466666657</v>
      </c>
      <c r="G54" s="9">
        <f t="shared" si="2"/>
        <v>8.1582193520005021E-4</v>
      </c>
    </row>
    <row r="55" spans="1:16">
      <c r="A55" s="1" t="s">
        <v>81</v>
      </c>
      <c r="B55" s="1" t="s">
        <v>490</v>
      </c>
      <c r="C55" s="29">
        <v>21544924</v>
      </c>
      <c r="D55" s="29">
        <v>22135263.850000001</v>
      </c>
      <c r="E55" s="29">
        <v>22716593.190000001</v>
      </c>
      <c r="F55" s="2">
        <f t="shared" si="1"/>
        <v>22327538.545000002</v>
      </c>
      <c r="G55" s="9">
        <f t="shared" si="2"/>
        <v>2.0104365525864159E-3</v>
      </c>
    </row>
    <row r="56" spans="1:16">
      <c r="A56" s="1" t="s">
        <v>82</v>
      </c>
      <c r="B56" s="1" t="s">
        <v>83</v>
      </c>
      <c r="C56" s="29">
        <v>445859.44</v>
      </c>
      <c r="D56" s="29">
        <v>524224</v>
      </c>
      <c r="E56" s="29">
        <v>582864</v>
      </c>
      <c r="F56" s="2">
        <f t="shared" si="1"/>
        <v>540483.24</v>
      </c>
      <c r="G56" s="9">
        <f t="shared" si="2"/>
        <v>4.8666683950240889E-5</v>
      </c>
    </row>
    <row r="57" spans="1:16">
      <c r="A57" s="1" t="s">
        <v>84</v>
      </c>
      <c r="B57" s="11" t="s">
        <v>550</v>
      </c>
      <c r="C57" s="29">
        <v>50789370.539999999</v>
      </c>
      <c r="D57" s="29">
        <v>324902066</v>
      </c>
      <c r="E57" s="29">
        <v>539176105.89999998</v>
      </c>
      <c r="F57" s="2">
        <f>IF(C57&gt;0,(+C57+(D57*2)+(E57*3))/6,IF(D57&gt;0,((D57*2)+(E57*3))/5,E57))</f>
        <v>386353636.70666665</v>
      </c>
      <c r="G57" s="9">
        <f t="shared" si="2"/>
        <v>3.4788405891419565E-2</v>
      </c>
      <c r="L57" s="95"/>
      <c r="O57" s="95"/>
      <c r="P57" s="10"/>
    </row>
    <row r="58" spans="1:16">
      <c r="A58" s="1" t="s">
        <v>85</v>
      </c>
      <c r="B58" s="1" t="s">
        <v>86</v>
      </c>
      <c r="C58" s="29">
        <v>21230215.010000002</v>
      </c>
      <c r="D58" s="29">
        <v>23886655.780000001</v>
      </c>
      <c r="E58" s="29">
        <v>24344293</v>
      </c>
      <c r="F58" s="2">
        <f t="shared" si="1"/>
        <v>23672734.261666667</v>
      </c>
      <c r="G58" s="9">
        <f t="shared" si="2"/>
        <v>2.1315618899682641E-3</v>
      </c>
    </row>
    <row r="59" spans="1:16">
      <c r="A59" s="1" t="s">
        <v>87</v>
      </c>
      <c r="B59" s="1" t="s">
        <v>88</v>
      </c>
      <c r="C59" s="29">
        <v>621358155.47000003</v>
      </c>
      <c r="D59" s="29">
        <v>680481957</v>
      </c>
      <c r="E59" s="29">
        <v>693164800</v>
      </c>
      <c r="F59" s="2">
        <f t="shared" si="1"/>
        <v>676969411.57833338</v>
      </c>
      <c r="G59" s="9">
        <f t="shared" si="2"/>
        <v>6.0956296068058087E-2</v>
      </c>
    </row>
    <row r="60" spans="1:16">
      <c r="A60" s="1" t="s">
        <v>89</v>
      </c>
      <c r="B60" s="11" t="s">
        <v>548</v>
      </c>
      <c r="C60" s="29">
        <v>2680244.15</v>
      </c>
      <c r="D60" s="29">
        <v>3518739.36</v>
      </c>
      <c r="E60" s="29">
        <v>3695682.35</v>
      </c>
      <c r="F60" s="2">
        <f t="shared" si="1"/>
        <v>3467461.6533333338</v>
      </c>
      <c r="G60" s="9">
        <f t="shared" si="2"/>
        <v>3.1222033895510448E-4</v>
      </c>
    </row>
    <row r="61" spans="1:16">
      <c r="A61" s="1" t="s">
        <v>90</v>
      </c>
      <c r="B61" s="1" t="s">
        <v>91</v>
      </c>
      <c r="C61" s="29">
        <v>1118594</v>
      </c>
      <c r="D61" s="29">
        <v>1520466</v>
      </c>
      <c r="E61" s="29">
        <v>1621437</v>
      </c>
      <c r="F61" s="2">
        <f t="shared" si="1"/>
        <v>1503972.8333333333</v>
      </c>
      <c r="G61" s="9">
        <f t="shared" si="2"/>
        <v>1.354220910709121E-4</v>
      </c>
    </row>
    <row r="62" spans="1:16">
      <c r="A62" s="1" t="s">
        <v>92</v>
      </c>
      <c r="B62" s="1" t="s">
        <v>93</v>
      </c>
      <c r="C62" s="29">
        <v>1604056.1</v>
      </c>
      <c r="D62" s="29">
        <v>1638933.64</v>
      </c>
      <c r="E62" s="29">
        <v>1644583.43</v>
      </c>
      <c r="F62" s="2">
        <f t="shared" si="1"/>
        <v>1635945.6116666666</v>
      </c>
      <c r="G62" s="9">
        <f t="shared" si="2"/>
        <v>1.4730530412518467E-4</v>
      </c>
    </row>
    <row r="63" spans="1:16">
      <c r="A63" s="1" t="s">
        <v>482</v>
      </c>
      <c r="B63" s="1" t="s">
        <v>483</v>
      </c>
      <c r="C63" s="29">
        <v>7438311.8300000001</v>
      </c>
      <c r="D63" s="29">
        <v>7184421</v>
      </c>
      <c r="E63" s="29">
        <v>7011252</v>
      </c>
      <c r="F63" s="2">
        <f t="shared" si="1"/>
        <v>7140151.6383333327</v>
      </c>
      <c r="G63" s="9">
        <f t="shared" si="2"/>
        <v>6.4292003418933577E-4</v>
      </c>
    </row>
    <row r="64" spans="1:16">
      <c r="A64" s="1" t="s">
        <v>94</v>
      </c>
      <c r="B64" s="1" t="s">
        <v>484</v>
      </c>
      <c r="C64" s="29">
        <v>4478159.3899999997</v>
      </c>
      <c r="D64" s="29">
        <v>4667702.84</v>
      </c>
      <c r="E64" s="29">
        <v>5152703</v>
      </c>
      <c r="F64" s="2">
        <f t="shared" si="1"/>
        <v>4878612.3449999997</v>
      </c>
      <c r="G64" s="9">
        <f t="shared" si="2"/>
        <v>4.3928445424109463E-4</v>
      </c>
    </row>
    <row r="65" spans="1:7">
      <c r="A65" s="1" t="s">
        <v>95</v>
      </c>
      <c r="B65" s="1" t="s">
        <v>96</v>
      </c>
      <c r="C65" s="29">
        <v>18630684</v>
      </c>
      <c r="D65" s="29">
        <v>18505076.98</v>
      </c>
      <c r="E65" s="29">
        <v>19550942.219999999</v>
      </c>
      <c r="F65" s="2">
        <f t="shared" si="1"/>
        <v>19048944.103333335</v>
      </c>
      <c r="G65" s="9">
        <f t="shared" si="2"/>
        <v>1.7152223670482887E-3</v>
      </c>
    </row>
    <row r="66" spans="1:7">
      <c r="A66" s="1" t="s">
        <v>97</v>
      </c>
      <c r="B66" s="1" t="s">
        <v>98</v>
      </c>
      <c r="C66" s="29">
        <v>29832514</v>
      </c>
      <c r="D66" s="29">
        <v>32216573.02</v>
      </c>
      <c r="E66" s="29">
        <v>31824317.260000002</v>
      </c>
      <c r="F66" s="2">
        <f t="shared" si="1"/>
        <v>31623101.969999999</v>
      </c>
      <c r="G66" s="9">
        <f t="shared" si="2"/>
        <v>2.8474361371505805E-3</v>
      </c>
    </row>
    <row r="67" spans="1:7">
      <c r="A67" s="1" t="s">
        <v>99</v>
      </c>
      <c r="B67" s="1" t="s">
        <v>100</v>
      </c>
      <c r="C67" s="29">
        <v>82441459</v>
      </c>
      <c r="D67" s="29">
        <v>80694165</v>
      </c>
      <c r="E67" s="29">
        <v>84994364</v>
      </c>
      <c r="F67" s="2">
        <f t="shared" si="1"/>
        <v>83135480.166666672</v>
      </c>
      <c r="G67" s="9">
        <f t="shared" si="2"/>
        <v>7.4857605914342264E-3</v>
      </c>
    </row>
    <row r="68" spans="1:7">
      <c r="A68" s="1" t="s">
        <v>101</v>
      </c>
      <c r="B68" s="1" t="s">
        <v>526</v>
      </c>
      <c r="C68" s="29">
        <v>56089464</v>
      </c>
      <c r="D68" s="29">
        <v>61300524</v>
      </c>
      <c r="E68" s="29">
        <v>70710012</v>
      </c>
      <c r="F68" s="2">
        <f t="shared" si="1"/>
        <v>65136758</v>
      </c>
      <c r="G68" s="9">
        <f t="shared" si="2"/>
        <v>5.8651032641258679E-3</v>
      </c>
    </row>
    <row r="69" spans="1:7">
      <c r="A69" s="1" t="s">
        <v>102</v>
      </c>
      <c r="B69" s="1" t="s">
        <v>103</v>
      </c>
      <c r="C69" s="29">
        <v>1671262.98</v>
      </c>
      <c r="D69" s="29">
        <v>1825834</v>
      </c>
      <c r="E69" s="29">
        <v>2047721</v>
      </c>
      <c r="F69" s="2">
        <f t="shared" si="1"/>
        <v>1911015.6633333333</v>
      </c>
      <c r="G69" s="9">
        <f t="shared" si="2"/>
        <v>1.7207341214022342E-4</v>
      </c>
    </row>
    <row r="70" spans="1:7">
      <c r="A70" s="1" t="s">
        <v>104</v>
      </c>
      <c r="B70" s="1" t="s">
        <v>105</v>
      </c>
      <c r="C70" s="29">
        <v>2824585</v>
      </c>
      <c r="D70" s="29">
        <v>2963792.72</v>
      </c>
      <c r="E70" s="29">
        <v>3137655.2</v>
      </c>
      <c r="F70" s="2">
        <f t="shared" si="1"/>
        <v>3027522.6733333338</v>
      </c>
      <c r="G70" s="9">
        <f t="shared" ref="G70:G101" si="3">+F70/$F$267</f>
        <v>2.7260695279894662E-4</v>
      </c>
    </row>
    <row r="71" spans="1:7">
      <c r="A71" s="1" t="s">
        <v>106</v>
      </c>
      <c r="B71" s="1" t="s">
        <v>107</v>
      </c>
      <c r="C71" s="29">
        <v>33609658</v>
      </c>
      <c r="D71" s="29">
        <v>37393995</v>
      </c>
      <c r="E71" s="29">
        <v>36721657.490000002</v>
      </c>
      <c r="F71" s="2">
        <f t="shared" ref="F71:F104" si="4">IF(C71&gt;0,(+C71+(D71*2)+(E71*3))/6,IF(D71&gt;0,((D71*2)+(E71*3))/5,E71))</f>
        <v>36427103.411666669</v>
      </c>
      <c r="G71" s="9">
        <f t="shared" si="3"/>
        <v>3.2800024085082148E-3</v>
      </c>
    </row>
    <row r="72" spans="1:7">
      <c r="A72" s="1" t="s">
        <v>108</v>
      </c>
      <c r="B72" s="1" t="s">
        <v>109</v>
      </c>
      <c r="C72" s="29">
        <v>1680361.84</v>
      </c>
      <c r="D72" s="29">
        <v>1711501</v>
      </c>
      <c r="E72" s="29">
        <v>1822197</v>
      </c>
      <c r="F72" s="2">
        <f t="shared" si="4"/>
        <v>1761659.14</v>
      </c>
      <c r="G72" s="9">
        <f t="shared" si="3"/>
        <v>1.5862491609255666E-4</v>
      </c>
    </row>
    <row r="73" spans="1:7">
      <c r="A73" s="1" t="s">
        <v>110</v>
      </c>
      <c r="B73" s="1" t="s">
        <v>564</v>
      </c>
      <c r="C73" s="29">
        <v>2388968.31</v>
      </c>
      <c r="D73" s="29">
        <v>2660673.67</v>
      </c>
      <c r="E73" s="29">
        <v>2675787.66</v>
      </c>
      <c r="F73" s="2">
        <f t="shared" si="4"/>
        <v>2622946.4383333335</v>
      </c>
      <c r="G73" s="9">
        <f t="shared" si="3"/>
        <v>2.3617773112220527E-4</v>
      </c>
    </row>
    <row r="74" spans="1:7">
      <c r="A74" s="1" t="s">
        <v>111</v>
      </c>
      <c r="B74" s="1" t="s">
        <v>112</v>
      </c>
      <c r="C74" s="29">
        <v>4595365.45</v>
      </c>
      <c r="D74" s="29">
        <v>4555837.05</v>
      </c>
      <c r="E74" s="29">
        <v>4883480.92</v>
      </c>
      <c r="F74" s="2">
        <f t="shared" si="4"/>
        <v>4726247.0516666668</v>
      </c>
      <c r="G74" s="9">
        <f t="shared" si="3"/>
        <v>4.2556503978591364E-4</v>
      </c>
    </row>
    <row r="75" spans="1:7">
      <c r="A75" s="1" t="s">
        <v>113</v>
      </c>
      <c r="B75" s="1" t="s">
        <v>114</v>
      </c>
      <c r="C75" s="29">
        <v>2356195</v>
      </c>
      <c r="D75" s="29">
        <v>2518553</v>
      </c>
      <c r="E75" s="29">
        <v>2718471</v>
      </c>
      <c r="F75" s="2">
        <f t="shared" si="4"/>
        <v>2591452.3333333335</v>
      </c>
      <c r="G75" s="9">
        <f t="shared" si="3"/>
        <v>2.3334191024766587E-4</v>
      </c>
    </row>
    <row r="76" spans="1:7">
      <c r="A76" s="1" t="s">
        <v>115</v>
      </c>
      <c r="B76" s="1" t="s">
        <v>116</v>
      </c>
      <c r="C76" s="29">
        <v>12769427.99</v>
      </c>
      <c r="D76" s="29">
        <v>16113817.65</v>
      </c>
      <c r="E76" s="29">
        <v>19697661.030000001</v>
      </c>
      <c r="F76" s="2">
        <f t="shared" si="4"/>
        <v>17348341.063333333</v>
      </c>
      <c r="G76" s="9">
        <f t="shared" si="3"/>
        <v>1.562095119897204E-3</v>
      </c>
    </row>
    <row r="77" spans="1:7">
      <c r="A77" s="1" t="s">
        <v>117</v>
      </c>
      <c r="B77" s="1" t="s">
        <v>118</v>
      </c>
      <c r="C77" s="29">
        <v>1014475.9</v>
      </c>
      <c r="D77" s="29">
        <v>987169.98</v>
      </c>
      <c r="E77" s="29">
        <v>1155484</v>
      </c>
      <c r="F77" s="2">
        <f t="shared" si="4"/>
        <v>1075877.9766666666</v>
      </c>
      <c r="G77" s="9">
        <f t="shared" si="3"/>
        <v>9.6875184250785104E-5</v>
      </c>
    </row>
    <row r="78" spans="1:7">
      <c r="A78" s="1" t="s">
        <v>119</v>
      </c>
      <c r="B78" s="1" t="s">
        <v>120</v>
      </c>
      <c r="C78" s="29">
        <v>2062416</v>
      </c>
      <c r="D78" s="29">
        <v>2239636</v>
      </c>
      <c r="E78" s="29">
        <v>2575528.2400000002</v>
      </c>
      <c r="F78" s="2">
        <f t="shared" si="4"/>
        <v>2378045.4533333336</v>
      </c>
      <c r="G78" s="9">
        <f t="shared" si="3"/>
        <v>2.1412613367378545E-4</v>
      </c>
    </row>
    <row r="79" spans="1:7">
      <c r="A79" s="1" t="s">
        <v>121</v>
      </c>
      <c r="B79" s="1" t="s">
        <v>491</v>
      </c>
      <c r="C79" s="29">
        <v>1727332</v>
      </c>
      <c r="D79" s="29">
        <v>1596308.24</v>
      </c>
      <c r="E79" s="29">
        <v>1812064.14</v>
      </c>
      <c r="F79" s="2">
        <f t="shared" si="4"/>
        <v>1726023.4833333334</v>
      </c>
      <c r="G79" s="9">
        <f t="shared" si="3"/>
        <v>1.5541617785239226E-4</v>
      </c>
    </row>
    <row r="80" spans="1:7">
      <c r="A80" s="1" t="s">
        <v>122</v>
      </c>
      <c r="B80" s="1" t="s">
        <v>123</v>
      </c>
      <c r="C80" s="29">
        <v>6907094</v>
      </c>
      <c r="D80" s="29">
        <v>6883594</v>
      </c>
      <c r="E80" s="29">
        <v>6771023</v>
      </c>
      <c r="F80" s="2">
        <f t="shared" si="4"/>
        <v>6831225.166666667</v>
      </c>
      <c r="G80" s="9">
        <f t="shared" si="3"/>
        <v>6.1510339558188396E-4</v>
      </c>
    </row>
    <row r="81" spans="1:10">
      <c r="A81" s="1" t="s">
        <v>475</v>
      </c>
      <c r="B81" s="1" t="s">
        <v>527</v>
      </c>
      <c r="C81" s="29">
        <v>364335</v>
      </c>
      <c r="D81" s="29">
        <v>327034.77</v>
      </c>
      <c r="E81" s="29">
        <v>389714</v>
      </c>
      <c r="F81" s="2">
        <f t="shared" si="4"/>
        <v>364591.09</v>
      </c>
      <c r="G81" s="9">
        <f t="shared" si="3"/>
        <v>3.2828842848307069E-5</v>
      </c>
    </row>
    <row r="82" spans="1:10">
      <c r="A82" s="1" t="s">
        <v>124</v>
      </c>
      <c r="B82" s="1" t="s">
        <v>485</v>
      </c>
      <c r="C82" s="29">
        <v>10409345</v>
      </c>
      <c r="D82" s="29">
        <v>11273371</v>
      </c>
      <c r="E82" s="29">
        <v>11494653.189999999</v>
      </c>
      <c r="F82" s="2">
        <f t="shared" si="4"/>
        <v>11240007.761666665</v>
      </c>
      <c r="G82" s="9">
        <f t="shared" si="3"/>
        <v>1.0120830117420221E-3</v>
      </c>
    </row>
    <row r="83" spans="1:10">
      <c r="A83" s="1" t="s">
        <v>125</v>
      </c>
      <c r="B83" s="1" t="s">
        <v>126</v>
      </c>
      <c r="C83" s="29">
        <v>2810776</v>
      </c>
      <c r="D83" s="29">
        <v>2726881</v>
      </c>
      <c r="E83" s="29">
        <v>2810605</v>
      </c>
      <c r="F83" s="2">
        <f t="shared" si="4"/>
        <v>2782725.5</v>
      </c>
      <c r="G83" s="9">
        <f t="shared" si="3"/>
        <v>2.5056470285512658E-4</v>
      </c>
    </row>
    <row r="84" spans="1:10">
      <c r="A84" s="1" t="s">
        <v>127</v>
      </c>
      <c r="B84" s="1" t="s">
        <v>528</v>
      </c>
      <c r="C84" s="29">
        <v>7558323</v>
      </c>
      <c r="D84" s="29">
        <v>7361104</v>
      </c>
      <c r="E84" s="29">
        <v>7931728</v>
      </c>
      <c r="F84" s="2">
        <f t="shared" si="4"/>
        <v>7679285.833333333</v>
      </c>
      <c r="G84" s="9">
        <f t="shared" si="3"/>
        <v>6.9146524620152059E-4</v>
      </c>
    </row>
    <row r="85" spans="1:10">
      <c r="A85" s="1" t="s">
        <v>128</v>
      </c>
      <c r="B85" s="1" t="s">
        <v>129</v>
      </c>
      <c r="C85" s="29">
        <v>625188</v>
      </c>
      <c r="D85" s="29">
        <v>724538</v>
      </c>
      <c r="E85" s="29">
        <v>689537.94</v>
      </c>
      <c r="F85" s="2">
        <f t="shared" si="4"/>
        <v>690479.6366666666</v>
      </c>
      <c r="G85" s="9">
        <f t="shared" si="3"/>
        <v>6.2172796055126196E-5</v>
      </c>
    </row>
    <row r="86" spans="1:10">
      <c r="A86" s="1" t="s">
        <v>565</v>
      </c>
      <c r="B86" s="1" t="s">
        <v>566</v>
      </c>
      <c r="C86" s="29">
        <v>2809714</v>
      </c>
      <c r="D86" s="29">
        <v>2863088</v>
      </c>
      <c r="E86" s="29">
        <v>3382027.57</v>
      </c>
      <c r="F86" s="2">
        <f>IF(C86&gt;0,(+C86+(D86*2)+(E86*3))/6,IF(D86&gt;0,((D86*2)+(E86*3))/5,E86))</f>
        <v>3113662.1183333336</v>
      </c>
      <c r="G86" s="9">
        <f t="shared" si="3"/>
        <v>2.8036319912670351E-4</v>
      </c>
    </row>
    <row r="87" spans="1:10">
      <c r="A87" s="1" t="s">
        <v>130</v>
      </c>
      <c r="B87" s="1" t="s">
        <v>131</v>
      </c>
      <c r="C87" s="29">
        <v>504354.98</v>
      </c>
      <c r="D87" s="29">
        <v>498465.51</v>
      </c>
      <c r="E87" s="29">
        <v>570259.9</v>
      </c>
      <c r="F87" s="2">
        <f t="shared" si="4"/>
        <v>535344.28333333333</v>
      </c>
      <c r="G87" s="9">
        <f t="shared" si="3"/>
        <v>4.8203957335571669E-5</v>
      </c>
    </row>
    <row r="88" spans="1:10">
      <c r="A88" s="1" t="s">
        <v>132</v>
      </c>
      <c r="B88" s="1" t="s">
        <v>133</v>
      </c>
      <c r="C88" s="29">
        <v>308441</v>
      </c>
      <c r="D88" s="29">
        <v>346663.5</v>
      </c>
      <c r="E88" s="29">
        <v>326180</v>
      </c>
      <c r="F88" s="2">
        <f t="shared" si="4"/>
        <v>330051.33333333331</v>
      </c>
      <c r="G88" s="9">
        <f t="shared" si="3"/>
        <v>2.97187826336464E-5</v>
      </c>
    </row>
    <row r="89" spans="1:10">
      <c r="A89" s="1" t="s">
        <v>134</v>
      </c>
      <c r="B89" s="1" t="s">
        <v>135</v>
      </c>
      <c r="C89" s="29">
        <v>5883000</v>
      </c>
      <c r="D89" s="29">
        <v>5932893.1699999999</v>
      </c>
      <c r="E89" s="29">
        <v>6067996</v>
      </c>
      <c r="F89" s="2">
        <f t="shared" si="4"/>
        <v>5992129.0566666676</v>
      </c>
      <c r="G89" s="9">
        <f t="shared" si="3"/>
        <v>5.3954873973493015E-4</v>
      </c>
      <c r="J89" s="29"/>
    </row>
    <row r="90" spans="1:10">
      <c r="A90" s="1" t="s">
        <v>136</v>
      </c>
      <c r="B90" s="1" t="s">
        <v>137</v>
      </c>
      <c r="C90" s="29">
        <v>1559567309.8099999</v>
      </c>
      <c r="D90" s="29">
        <v>1565865128.26</v>
      </c>
      <c r="E90" s="29">
        <v>1778143698.48</v>
      </c>
      <c r="F90" s="2">
        <f>IF(C90&gt;0,(+C90+(D90*2)+(E90*3))/6,IF(D90&gt;0,((D90*2)+(E90*3))/5,E90))</f>
        <v>1670954776.9616668</v>
      </c>
      <c r="G90" s="9">
        <f>+F90/$F$267</f>
        <v>0.15045763125890582</v>
      </c>
      <c r="J90" s="29"/>
    </row>
    <row r="91" spans="1:10">
      <c r="A91" s="1" t="s">
        <v>138</v>
      </c>
      <c r="B91" s="1" t="s">
        <v>478</v>
      </c>
      <c r="C91" s="29">
        <v>666469644</v>
      </c>
      <c r="D91" s="29">
        <v>653071633</v>
      </c>
      <c r="E91" s="29">
        <v>644808846.00999999</v>
      </c>
      <c r="F91" s="2">
        <f t="shared" si="4"/>
        <v>651173241.33833325</v>
      </c>
      <c r="G91" s="9">
        <f t="shared" si="3"/>
        <v>5.8633533822559605E-2</v>
      </c>
      <c r="J91" s="3"/>
    </row>
    <row r="92" spans="1:10">
      <c r="A92" s="1" t="s">
        <v>139</v>
      </c>
      <c r="B92" s="1" t="s">
        <v>140</v>
      </c>
      <c r="C92" s="29">
        <v>1004144.48</v>
      </c>
      <c r="D92" s="29">
        <v>1030121.82</v>
      </c>
      <c r="E92" s="29">
        <v>1032610.32</v>
      </c>
      <c r="F92" s="2">
        <f t="shared" si="4"/>
        <v>1027036.5133333333</v>
      </c>
      <c r="G92" s="9">
        <f t="shared" si="3"/>
        <v>9.2477356744217814E-5</v>
      </c>
      <c r="J92" s="3"/>
    </row>
    <row r="93" spans="1:10">
      <c r="A93" s="1" t="s">
        <v>477</v>
      </c>
      <c r="B93" s="1" t="s">
        <v>481</v>
      </c>
      <c r="C93" s="29">
        <v>185006283.77000001</v>
      </c>
      <c r="D93" s="29">
        <v>200262148.49000001</v>
      </c>
      <c r="E93" s="29">
        <v>217357830.83000001</v>
      </c>
      <c r="F93" s="2">
        <f t="shared" si="4"/>
        <v>206267345.53999999</v>
      </c>
      <c r="G93" s="9">
        <f t="shared" si="3"/>
        <v>1.8572912112224442E-2</v>
      </c>
      <c r="J93" s="3"/>
    </row>
    <row r="94" spans="1:10">
      <c r="A94" s="1" t="s">
        <v>498</v>
      </c>
      <c r="B94" s="1" t="s">
        <v>539</v>
      </c>
      <c r="C94" s="29">
        <v>3981512.61</v>
      </c>
      <c r="D94" s="29">
        <v>4155821</v>
      </c>
      <c r="E94" s="29">
        <v>4433338.38</v>
      </c>
      <c r="F94" s="2">
        <f t="shared" si="4"/>
        <v>4265528.291666667</v>
      </c>
      <c r="G94" s="9">
        <f t="shared" si="3"/>
        <v>3.8408058176115251E-4</v>
      </c>
      <c r="J94" s="3"/>
    </row>
    <row r="95" spans="1:10">
      <c r="A95" s="1" t="s">
        <v>141</v>
      </c>
      <c r="B95" s="1" t="s">
        <v>142</v>
      </c>
      <c r="C95" s="29">
        <v>37934817</v>
      </c>
      <c r="D95" s="29">
        <v>38419872.079999998</v>
      </c>
      <c r="E95" s="29">
        <v>39661178.350000001</v>
      </c>
      <c r="F95" s="2">
        <f t="shared" si="4"/>
        <v>38959682.701666668</v>
      </c>
      <c r="G95" s="9">
        <f t="shared" si="3"/>
        <v>3.5080432185902359E-3</v>
      </c>
    </row>
    <row r="96" spans="1:10">
      <c r="A96" s="1" t="s">
        <v>143</v>
      </c>
      <c r="B96" s="1" t="s">
        <v>144</v>
      </c>
      <c r="C96" s="29">
        <v>10112910</v>
      </c>
      <c r="D96" s="29">
        <v>10817555.859999999</v>
      </c>
      <c r="E96" s="29">
        <v>9775642</v>
      </c>
      <c r="F96" s="2">
        <f t="shared" si="4"/>
        <v>10179157.953333333</v>
      </c>
      <c r="G96" s="9">
        <f t="shared" si="3"/>
        <v>9.1656100750590202E-4</v>
      </c>
    </row>
    <row r="97" spans="1:7">
      <c r="A97" s="1" t="s">
        <v>145</v>
      </c>
      <c r="B97" s="1" t="s">
        <v>146</v>
      </c>
      <c r="C97" s="29">
        <v>1105396</v>
      </c>
      <c r="D97" s="29">
        <v>1086815.06</v>
      </c>
      <c r="E97" s="29">
        <v>1062825.57</v>
      </c>
      <c r="F97" s="2">
        <f t="shared" si="4"/>
        <v>1077917.1383333334</v>
      </c>
      <c r="G97" s="9">
        <f t="shared" si="3"/>
        <v>9.705879630202118E-5</v>
      </c>
    </row>
    <row r="98" spans="1:7">
      <c r="A98" s="1" t="s">
        <v>147</v>
      </c>
      <c r="B98" s="1" t="s">
        <v>148</v>
      </c>
      <c r="C98" s="29">
        <v>26984666</v>
      </c>
      <c r="D98" s="29">
        <v>27231529</v>
      </c>
      <c r="E98" s="29">
        <v>31016102</v>
      </c>
      <c r="F98" s="2">
        <f t="shared" si="4"/>
        <v>29082671.666666668</v>
      </c>
      <c r="G98" s="9">
        <f t="shared" si="3"/>
        <v>2.6186883989784628E-3</v>
      </c>
    </row>
    <row r="99" spans="1:7">
      <c r="A99" s="1" t="s">
        <v>149</v>
      </c>
      <c r="B99" s="1" t="s">
        <v>472</v>
      </c>
      <c r="C99" s="29">
        <v>166132682</v>
      </c>
      <c r="D99" s="29">
        <v>171868362</v>
      </c>
      <c r="E99" s="29">
        <v>178466136</v>
      </c>
      <c r="F99" s="2">
        <f t="shared" si="4"/>
        <v>174211302.33333334</v>
      </c>
      <c r="G99" s="9">
        <f t="shared" si="3"/>
        <v>1.5686492686093647E-2</v>
      </c>
    </row>
    <row r="100" spans="1:7">
      <c r="A100" s="1" t="s">
        <v>150</v>
      </c>
      <c r="B100" s="1" t="s">
        <v>529</v>
      </c>
      <c r="C100" s="29">
        <v>4206772.3</v>
      </c>
      <c r="D100" s="29">
        <v>4285456.67</v>
      </c>
      <c r="E100" s="29">
        <v>4622292.3899999997</v>
      </c>
      <c r="F100" s="2">
        <f t="shared" si="4"/>
        <v>4440760.4683333328</v>
      </c>
      <c r="G100" s="9">
        <f t="shared" si="3"/>
        <v>3.9985899694336874E-4</v>
      </c>
    </row>
    <row r="101" spans="1:7">
      <c r="A101" s="1" t="s">
        <v>501</v>
      </c>
      <c r="B101" s="1" t="s">
        <v>502</v>
      </c>
      <c r="C101" s="29">
        <v>41741928</v>
      </c>
      <c r="D101" s="29">
        <v>43558255</v>
      </c>
      <c r="E101" s="29">
        <v>45162497</v>
      </c>
      <c r="F101" s="2">
        <f t="shared" si="4"/>
        <v>44057654.833333336</v>
      </c>
      <c r="G101" s="9">
        <f t="shared" si="3"/>
        <v>3.9670794664467979E-3</v>
      </c>
    </row>
    <row r="102" spans="1:7">
      <c r="A102" s="11" t="s">
        <v>544</v>
      </c>
      <c r="B102" s="1" t="s">
        <v>545</v>
      </c>
      <c r="C102" s="29">
        <v>103034397</v>
      </c>
      <c r="D102" s="29">
        <v>101030667</v>
      </c>
      <c r="E102" s="29">
        <v>115461514</v>
      </c>
      <c r="F102" s="2">
        <f t="shared" si="4"/>
        <v>108580045.5</v>
      </c>
      <c r="G102" s="9">
        <f t="shared" ref="G102:G133" si="5">+F102/$F$267</f>
        <v>9.7768633078266689E-3</v>
      </c>
    </row>
    <row r="103" spans="1:7">
      <c r="A103" s="1" t="s">
        <v>151</v>
      </c>
      <c r="B103" s="1" t="s">
        <v>152</v>
      </c>
      <c r="C103" s="29">
        <v>1388295022</v>
      </c>
      <c r="D103" s="29">
        <v>1322310576</v>
      </c>
      <c r="E103" s="29">
        <v>1445279352</v>
      </c>
      <c r="F103" s="2">
        <f t="shared" si="4"/>
        <v>1394792371.6666667</v>
      </c>
      <c r="G103" s="9">
        <f t="shared" si="5"/>
        <v>0.12559116454398955</v>
      </c>
    </row>
    <row r="104" spans="1:7">
      <c r="A104" s="1" t="s">
        <v>506</v>
      </c>
      <c r="B104" s="1" t="s">
        <v>505</v>
      </c>
      <c r="C104" s="29">
        <v>50226175</v>
      </c>
      <c r="D104" s="29">
        <v>48634235</v>
      </c>
      <c r="E104" s="29">
        <v>53883322</v>
      </c>
      <c r="F104" s="2">
        <f t="shared" si="4"/>
        <v>51524101.833333336</v>
      </c>
      <c r="G104" s="9">
        <f t="shared" si="5"/>
        <v>4.6393800846495454E-3</v>
      </c>
    </row>
    <row r="105" spans="1:7">
      <c r="A105" s="1" t="s">
        <v>153</v>
      </c>
      <c r="B105" s="1" t="s">
        <v>154</v>
      </c>
      <c r="C105" s="29">
        <v>92090730</v>
      </c>
      <c r="D105" s="29">
        <v>100303696</v>
      </c>
      <c r="E105" s="29">
        <v>103191857</v>
      </c>
      <c r="F105" s="2">
        <f>IF(C105&gt;0,(+C105+(D105*2)+(E105*3))/6,IF(D105&gt;0,((D105*2)+(E105*3))/5,E105))</f>
        <v>100378948.83333333</v>
      </c>
      <c r="G105" s="9">
        <f t="shared" si="5"/>
        <v>9.0384126955152851E-3</v>
      </c>
    </row>
    <row r="106" spans="1:7">
      <c r="A106" s="1" t="s">
        <v>576</v>
      </c>
      <c r="B106" s="1" t="s">
        <v>577</v>
      </c>
      <c r="C106" s="29">
        <v>0</v>
      </c>
      <c r="D106" s="29">
        <v>0</v>
      </c>
      <c r="E106" s="29">
        <v>9765638.6699999999</v>
      </c>
      <c r="F106" s="2">
        <f t="shared" ref="F106:F141" si="6">IF(C106&gt;0,(+C106+(D106*2)+(E106*3))/6,IF(D106&gt;0,((D106*2)+(E106*3))/5,E106))</f>
        <v>9765638.6699999999</v>
      </c>
      <c r="G106" s="9">
        <f t="shared" si="5"/>
        <v>8.7932652772940894E-4</v>
      </c>
    </row>
    <row r="107" spans="1:7">
      <c r="A107" s="1" t="s">
        <v>155</v>
      </c>
      <c r="B107" s="1" t="s">
        <v>156</v>
      </c>
      <c r="C107" s="29">
        <v>85829490.849999994</v>
      </c>
      <c r="D107" s="29">
        <v>90778811.269999996</v>
      </c>
      <c r="E107" s="29">
        <v>88086939.799999997</v>
      </c>
      <c r="F107" s="2">
        <f t="shared" si="6"/>
        <v>88607988.798333332</v>
      </c>
      <c r="G107" s="9">
        <f t="shared" si="5"/>
        <v>7.9785211958005829E-3</v>
      </c>
    </row>
    <row r="108" spans="1:7">
      <c r="A108" s="1" t="s">
        <v>157</v>
      </c>
      <c r="B108" s="1" t="s">
        <v>158</v>
      </c>
      <c r="C108" s="29">
        <v>90113948</v>
      </c>
      <c r="D108" s="29">
        <v>96123440</v>
      </c>
      <c r="E108" s="29">
        <v>109057051</v>
      </c>
      <c r="F108" s="2">
        <f t="shared" si="6"/>
        <v>101588663.5</v>
      </c>
      <c r="G108" s="9">
        <f t="shared" si="5"/>
        <v>9.1473389248515318E-3</v>
      </c>
    </row>
    <row r="109" spans="1:7">
      <c r="A109" s="1" t="s">
        <v>159</v>
      </c>
      <c r="B109" s="1" t="s">
        <v>160</v>
      </c>
      <c r="C109" s="29">
        <v>525859256</v>
      </c>
      <c r="D109" s="29">
        <v>541700407</v>
      </c>
      <c r="E109" s="29">
        <v>573138348.65999997</v>
      </c>
      <c r="F109" s="2">
        <f t="shared" si="6"/>
        <v>554779185.99666667</v>
      </c>
      <c r="G109" s="9">
        <f t="shared" si="5"/>
        <v>4.9953932534654882E-2</v>
      </c>
    </row>
    <row r="110" spans="1:7">
      <c r="A110" s="1" t="s">
        <v>161</v>
      </c>
      <c r="B110" s="1" t="s">
        <v>162</v>
      </c>
      <c r="C110" s="29">
        <v>118261863.56</v>
      </c>
      <c r="D110" s="29">
        <v>119810778.95999999</v>
      </c>
      <c r="E110" s="29">
        <v>129902987.75</v>
      </c>
      <c r="F110" s="2">
        <f t="shared" si="6"/>
        <v>124598730.78833334</v>
      </c>
      <c r="G110" s="9">
        <f t="shared" si="5"/>
        <v>1.1219232351917088E-2</v>
      </c>
    </row>
    <row r="111" spans="1:7">
      <c r="A111" s="1" t="s">
        <v>163</v>
      </c>
      <c r="B111" s="1" t="s">
        <v>164</v>
      </c>
      <c r="C111" s="29">
        <v>430295506</v>
      </c>
      <c r="D111" s="29">
        <v>461593406</v>
      </c>
      <c r="E111" s="29">
        <v>500780557</v>
      </c>
      <c r="F111" s="2">
        <f t="shared" si="6"/>
        <v>475970664.83333331</v>
      </c>
      <c r="G111" s="9">
        <f t="shared" si="5"/>
        <v>4.2857783925048014E-2</v>
      </c>
    </row>
    <row r="112" spans="1:7">
      <c r="A112" s="1" t="s">
        <v>165</v>
      </c>
      <c r="B112" s="1" t="s">
        <v>166</v>
      </c>
      <c r="C112" s="29">
        <v>87906758</v>
      </c>
      <c r="D112" s="29">
        <v>89592348</v>
      </c>
      <c r="E112" s="29">
        <v>92491478</v>
      </c>
      <c r="F112" s="2">
        <f t="shared" si="6"/>
        <v>90760981.333333328</v>
      </c>
      <c r="G112" s="9">
        <f t="shared" si="5"/>
        <v>8.1723829097143617E-3</v>
      </c>
    </row>
    <row r="113" spans="1:7">
      <c r="A113" s="1" t="s">
        <v>167</v>
      </c>
      <c r="B113" s="1" t="s">
        <v>168</v>
      </c>
      <c r="C113" s="29">
        <v>43680353.259999998</v>
      </c>
      <c r="D113" s="29">
        <v>44247380.840000004</v>
      </c>
      <c r="E113" s="29">
        <v>44080755.219999999</v>
      </c>
      <c r="F113" s="2">
        <f t="shared" si="6"/>
        <v>44069563.43333333</v>
      </c>
      <c r="G113" s="9">
        <f t="shared" si="5"/>
        <v>3.9681517514495472E-3</v>
      </c>
    </row>
    <row r="114" spans="1:7">
      <c r="A114" s="1" t="s">
        <v>169</v>
      </c>
      <c r="B114" s="1" t="s">
        <v>170</v>
      </c>
      <c r="C114" s="29">
        <v>53826239.210000001</v>
      </c>
      <c r="D114" s="29">
        <v>54584672.079999998</v>
      </c>
      <c r="E114" s="29">
        <v>55985400.890000001</v>
      </c>
      <c r="F114" s="2">
        <f t="shared" si="6"/>
        <v>55158631.006666668</v>
      </c>
      <c r="G114" s="9">
        <f t="shared" si="5"/>
        <v>4.9666436693382096E-3</v>
      </c>
    </row>
    <row r="115" spans="1:7">
      <c r="A115" s="1" t="s">
        <v>171</v>
      </c>
      <c r="B115" s="1" t="s">
        <v>530</v>
      </c>
      <c r="C115" s="29">
        <v>368969091.87</v>
      </c>
      <c r="D115" s="29">
        <v>377795494.20999998</v>
      </c>
      <c r="E115" s="29">
        <v>406418431.20999998</v>
      </c>
      <c r="F115" s="2">
        <f t="shared" si="6"/>
        <v>390635895.65333337</v>
      </c>
      <c r="G115" s="9">
        <f t="shared" si="5"/>
        <v>3.5173992950049762E-2</v>
      </c>
    </row>
    <row r="116" spans="1:7">
      <c r="A116" s="1" t="s">
        <v>172</v>
      </c>
      <c r="B116" s="1" t="s">
        <v>173</v>
      </c>
      <c r="C116" s="29">
        <v>322328429.08999997</v>
      </c>
      <c r="D116" s="29">
        <v>343742312.43000001</v>
      </c>
      <c r="E116" s="29">
        <v>376577052.27999997</v>
      </c>
      <c r="F116" s="2">
        <f t="shared" si="6"/>
        <v>356590701.79833335</v>
      </c>
      <c r="G116" s="9">
        <f t="shared" si="5"/>
        <v>3.2108464610325536E-2</v>
      </c>
    </row>
    <row r="117" spans="1:7">
      <c r="A117" s="1" t="s">
        <v>174</v>
      </c>
      <c r="B117" s="1" t="s">
        <v>175</v>
      </c>
      <c r="C117" s="29">
        <v>174746118</v>
      </c>
      <c r="D117" s="29">
        <v>183596514</v>
      </c>
      <c r="E117" s="29">
        <v>192800873.53999999</v>
      </c>
      <c r="F117" s="2">
        <f t="shared" si="6"/>
        <v>186723627.76999998</v>
      </c>
      <c r="G117" s="9">
        <f t="shared" si="5"/>
        <v>1.6813138884241834E-2</v>
      </c>
    </row>
    <row r="118" spans="1:7">
      <c r="A118" s="1" t="s">
        <v>176</v>
      </c>
      <c r="B118" s="11" t="s">
        <v>549</v>
      </c>
      <c r="C118" s="29">
        <v>292844605</v>
      </c>
      <c r="D118" s="29">
        <v>300551350</v>
      </c>
      <c r="E118" s="29">
        <v>328468720.70999998</v>
      </c>
      <c r="F118" s="2">
        <f t="shared" si="6"/>
        <v>313225577.85499996</v>
      </c>
      <c r="G118" s="9">
        <f t="shared" si="5"/>
        <v>2.8203742640753957E-2</v>
      </c>
    </row>
    <row r="119" spans="1:7">
      <c r="A119" s="1" t="s">
        <v>177</v>
      </c>
      <c r="B119" s="1" t="s">
        <v>178</v>
      </c>
      <c r="C119" s="29">
        <v>22132292</v>
      </c>
      <c r="D119" s="29">
        <v>22616192</v>
      </c>
      <c r="E119" s="29">
        <v>23458637</v>
      </c>
      <c r="F119" s="2">
        <f t="shared" si="6"/>
        <v>22956764.5</v>
      </c>
      <c r="G119" s="9">
        <f t="shared" si="5"/>
        <v>2.0670938888717621E-3</v>
      </c>
    </row>
    <row r="120" spans="1:7">
      <c r="A120" s="1" t="s">
        <v>179</v>
      </c>
      <c r="B120" s="1" t="s">
        <v>531</v>
      </c>
      <c r="C120" s="29">
        <v>7744543.3099999996</v>
      </c>
      <c r="D120" s="29">
        <v>7845533.21</v>
      </c>
      <c r="E120" s="29">
        <v>8644661.4600000009</v>
      </c>
      <c r="F120" s="2">
        <f t="shared" si="6"/>
        <v>8228265.6849999996</v>
      </c>
      <c r="G120" s="9">
        <f t="shared" si="5"/>
        <v>7.4089698979473879E-4</v>
      </c>
    </row>
    <row r="121" spans="1:7">
      <c r="A121" s="1" t="s">
        <v>180</v>
      </c>
      <c r="B121" s="1" t="s">
        <v>181</v>
      </c>
      <c r="C121" s="29">
        <v>67067872</v>
      </c>
      <c r="D121" s="29">
        <v>70932815</v>
      </c>
      <c r="E121" s="29">
        <v>74770649</v>
      </c>
      <c r="F121" s="2">
        <f t="shared" si="6"/>
        <v>72207574.833333328</v>
      </c>
      <c r="G121" s="9">
        <f t="shared" si="5"/>
        <v>6.5017801906812151E-3</v>
      </c>
    </row>
    <row r="122" spans="1:7">
      <c r="A122" s="1" t="s">
        <v>182</v>
      </c>
      <c r="B122" s="1" t="s">
        <v>183</v>
      </c>
      <c r="C122" s="29">
        <v>117284768.98</v>
      </c>
      <c r="D122" s="29">
        <v>119921596</v>
      </c>
      <c r="E122" s="29">
        <v>122889809</v>
      </c>
      <c r="F122" s="2">
        <f t="shared" si="6"/>
        <v>120966231.33</v>
      </c>
      <c r="G122" s="9">
        <f t="shared" si="5"/>
        <v>1.0892151528674298E-2</v>
      </c>
    </row>
    <row r="123" spans="1:7">
      <c r="A123" s="1" t="s">
        <v>184</v>
      </c>
      <c r="B123" s="1" t="s">
        <v>532</v>
      </c>
      <c r="C123" s="29">
        <v>28785572</v>
      </c>
      <c r="D123" s="29">
        <v>30080265</v>
      </c>
      <c r="E123" s="29">
        <v>29606457</v>
      </c>
      <c r="F123" s="2">
        <f t="shared" si="6"/>
        <v>29627578.833333332</v>
      </c>
      <c r="G123" s="9">
        <f t="shared" si="5"/>
        <v>2.6677534261611516E-3</v>
      </c>
    </row>
    <row r="124" spans="1:7">
      <c r="A124" s="1" t="s">
        <v>473</v>
      </c>
      <c r="B124" s="1" t="s">
        <v>474</v>
      </c>
      <c r="C124" s="29">
        <v>33772685</v>
      </c>
      <c r="D124" s="29">
        <v>34060823</v>
      </c>
      <c r="E124" s="29">
        <v>32973435</v>
      </c>
      <c r="F124" s="2">
        <f t="shared" si="6"/>
        <v>33469106</v>
      </c>
      <c r="G124" s="9">
        <f t="shared" si="5"/>
        <v>3.0136557126158271E-3</v>
      </c>
    </row>
    <row r="125" spans="1:7">
      <c r="A125" s="1" t="s">
        <v>185</v>
      </c>
      <c r="B125" s="1" t="s">
        <v>492</v>
      </c>
      <c r="C125" s="29">
        <v>20770434.329999998</v>
      </c>
      <c r="D125" s="29">
        <v>21763818.559999999</v>
      </c>
      <c r="E125" s="29">
        <v>23292044.09</v>
      </c>
      <c r="F125" s="2">
        <f t="shared" si="6"/>
        <v>22362367.286666665</v>
      </c>
      <c r="G125" s="9">
        <f t="shared" si="5"/>
        <v>2.0135726338515372E-3</v>
      </c>
    </row>
    <row r="126" spans="1:7">
      <c r="A126" s="1" t="s">
        <v>186</v>
      </c>
      <c r="B126" s="1" t="s">
        <v>187</v>
      </c>
      <c r="C126" s="29">
        <v>26350267</v>
      </c>
      <c r="D126" s="29">
        <v>26896690.18</v>
      </c>
      <c r="E126" s="29">
        <v>30388340</v>
      </c>
      <c r="F126" s="2">
        <f t="shared" si="6"/>
        <v>28551444.560000002</v>
      </c>
      <c r="G126" s="9">
        <f t="shared" si="5"/>
        <v>2.5708551642125753E-3</v>
      </c>
    </row>
    <row r="127" spans="1:7">
      <c r="A127" s="1" t="s">
        <v>542</v>
      </c>
      <c r="B127" s="1" t="s">
        <v>543</v>
      </c>
      <c r="C127" s="29">
        <v>30357727.850000001</v>
      </c>
      <c r="D127" s="29">
        <v>33392091.109999999</v>
      </c>
      <c r="E127" s="29">
        <v>34549422.409999996</v>
      </c>
      <c r="F127" s="2">
        <f t="shared" si="6"/>
        <v>33465029.549999997</v>
      </c>
      <c r="G127" s="9">
        <f t="shared" si="5"/>
        <v>3.0132886571937402E-3</v>
      </c>
    </row>
    <row r="128" spans="1:7">
      <c r="A128" s="11" t="s">
        <v>559</v>
      </c>
      <c r="B128" s="11" t="s">
        <v>554</v>
      </c>
      <c r="C128" s="29">
        <v>145407434</v>
      </c>
      <c r="D128" s="29">
        <v>152204645</v>
      </c>
      <c r="E128" s="29">
        <v>155343148</v>
      </c>
      <c r="F128" s="2">
        <f t="shared" si="6"/>
        <v>152641028</v>
      </c>
      <c r="G128" s="9">
        <f t="shared" si="5"/>
        <v>1.3744242407064964E-2</v>
      </c>
    </row>
    <row r="129" spans="1:7">
      <c r="A129" s="1" t="s">
        <v>188</v>
      </c>
      <c r="B129" s="1" t="s">
        <v>189</v>
      </c>
      <c r="C129" s="29">
        <v>21131228</v>
      </c>
      <c r="D129" s="29">
        <v>23765187</v>
      </c>
      <c r="E129" s="29">
        <v>29266402</v>
      </c>
      <c r="F129" s="2">
        <f t="shared" si="6"/>
        <v>26076801.333333332</v>
      </c>
      <c r="G129" s="9">
        <f t="shared" si="5"/>
        <v>2.3480310858900147E-3</v>
      </c>
    </row>
    <row r="130" spans="1:7">
      <c r="A130" s="1" t="s">
        <v>190</v>
      </c>
      <c r="B130" s="1" t="s">
        <v>533</v>
      </c>
      <c r="C130" s="29">
        <v>8590459</v>
      </c>
      <c r="D130" s="29">
        <v>8859519</v>
      </c>
      <c r="E130" s="29">
        <v>9275171</v>
      </c>
      <c r="F130" s="2">
        <f t="shared" si="6"/>
        <v>9022501.666666666</v>
      </c>
      <c r="G130" s="9">
        <f t="shared" si="5"/>
        <v>8.1241230912578962E-4</v>
      </c>
    </row>
    <row r="131" spans="1:7">
      <c r="A131" s="1" t="s">
        <v>191</v>
      </c>
      <c r="B131" s="1" t="s">
        <v>192</v>
      </c>
      <c r="C131" s="29">
        <v>81008033</v>
      </c>
      <c r="D131" s="29">
        <v>86745197</v>
      </c>
      <c r="E131" s="29">
        <v>89836690</v>
      </c>
      <c r="F131" s="2">
        <f t="shared" si="6"/>
        <v>87334749.5</v>
      </c>
      <c r="G131" s="9">
        <f t="shared" si="5"/>
        <v>7.8638750237471911E-3</v>
      </c>
    </row>
    <row r="132" spans="1:7">
      <c r="A132" s="1" t="s">
        <v>193</v>
      </c>
      <c r="B132" s="1" t="s">
        <v>534</v>
      </c>
      <c r="C132" s="29">
        <v>8785207</v>
      </c>
      <c r="D132" s="29">
        <v>9297048</v>
      </c>
      <c r="E132" s="29">
        <v>9973486</v>
      </c>
      <c r="F132" s="2">
        <f t="shared" si="6"/>
        <v>9549960.166666666</v>
      </c>
      <c r="G132" s="9">
        <f t="shared" si="5"/>
        <v>8.5990620757927009E-4</v>
      </c>
    </row>
    <row r="133" spans="1:7">
      <c r="A133" s="1" t="s">
        <v>194</v>
      </c>
      <c r="B133" s="1" t="s">
        <v>535</v>
      </c>
      <c r="C133" s="29">
        <v>9666480</v>
      </c>
      <c r="D133" s="29">
        <v>5297937</v>
      </c>
      <c r="E133" s="29">
        <v>10798645</v>
      </c>
      <c r="F133" s="2">
        <f t="shared" si="6"/>
        <v>8776381.5</v>
      </c>
      <c r="G133" s="9">
        <f t="shared" si="5"/>
        <v>7.9025093301180079E-4</v>
      </c>
    </row>
    <row r="134" spans="1:7">
      <c r="A134" s="1" t="s">
        <v>195</v>
      </c>
      <c r="B134" s="1" t="s">
        <v>493</v>
      </c>
      <c r="C134" s="29">
        <v>12645779.710000001</v>
      </c>
      <c r="D134" s="29">
        <v>12731227</v>
      </c>
      <c r="E134" s="29">
        <v>12855173</v>
      </c>
      <c r="F134" s="2">
        <f t="shared" si="6"/>
        <v>12778958.785000002</v>
      </c>
      <c r="G134" s="9">
        <f t="shared" ref="G134:G141" si="7">+F134/$F$267</f>
        <v>1.1506546408409433E-3</v>
      </c>
    </row>
    <row r="135" spans="1:7">
      <c r="A135" s="1" t="s">
        <v>196</v>
      </c>
      <c r="B135" s="1" t="s">
        <v>536</v>
      </c>
      <c r="C135" s="29">
        <v>179940704</v>
      </c>
      <c r="D135" s="29">
        <v>177379685</v>
      </c>
      <c r="E135" s="29">
        <v>190160284</v>
      </c>
      <c r="F135" s="2">
        <f t="shared" si="6"/>
        <v>184196821</v>
      </c>
      <c r="G135" s="9">
        <f t="shared" si="7"/>
        <v>1.6585617848660941E-2</v>
      </c>
    </row>
    <row r="136" spans="1:7">
      <c r="A136" s="1" t="s">
        <v>197</v>
      </c>
      <c r="B136" s="1" t="s">
        <v>198</v>
      </c>
      <c r="C136" s="29">
        <v>15527491.01</v>
      </c>
      <c r="D136" s="29">
        <v>16890434.41</v>
      </c>
      <c r="E136" s="29">
        <v>18106260.82</v>
      </c>
      <c r="F136" s="2">
        <f t="shared" si="6"/>
        <v>17271190.381666664</v>
      </c>
      <c r="G136" s="9">
        <f t="shared" si="7"/>
        <v>1.5551482479808473E-3</v>
      </c>
    </row>
    <row r="137" spans="1:7">
      <c r="A137" s="1" t="s">
        <v>199</v>
      </c>
      <c r="B137" s="1" t="s">
        <v>200</v>
      </c>
      <c r="C137" s="29">
        <v>11427608.99</v>
      </c>
      <c r="D137" s="29">
        <v>11592083.640000001</v>
      </c>
      <c r="E137" s="29">
        <v>12774535.050000001</v>
      </c>
      <c r="F137" s="2">
        <f t="shared" si="6"/>
        <v>12155896.903333336</v>
      </c>
      <c r="G137" s="9">
        <f t="shared" si="7"/>
        <v>1.0945523356584294E-3</v>
      </c>
    </row>
    <row r="138" spans="1:7">
      <c r="A138" s="1" t="s">
        <v>201</v>
      </c>
      <c r="B138" s="1" t="s">
        <v>202</v>
      </c>
      <c r="C138" s="29">
        <v>897390</v>
      </c>
      <c r="D138" s="29">
        <v>933813</v>
      </c>
      <c r="E138" s="29">
        <v>946070.79</v>
      </c>
      <c r="F138" s="2">
        <f t="shared" si="6"/>
        <v>933871.39500000002</v>
      </c>
      <c r="G138" s="9">
        <f t="shared" si="7"/>
        <v>8.4088498342031051E-5</v>
      </c>
    </row>
    <row r="139" spans="1:7">
      <c r="A139" s="1" t="s">
        <v>203</v>
      </c>
      <c r="B139" s="1" t="s">
        <v>454</v>
      </c>
      <c r="C139" s="29">
        <v>657016</v>
      </c>
      <c r="D139" s="29">
        <v>754767</v>
      </c>
      <c r="E139" s="29">
        <v>884093.7</v>
      </c>
      <c r="F139" s="2">
        <f t="shared" si="6"/>
        <v>803138.5166666666</v>
      </c>
      <c r="G139" s="9">
        <f t="shared" si="7"/>
        <v>7.2316929492359359E-5</v>
      </c>
    </row>
    <row r="140" spans="1:7">
      <c r="A140" s="1" t="s">
        <v>578</v>
      </c>
      <c r="B140" s="1" t="s">
        <v>580</v>
      </c>
      <c r="C140" s="29">
        <v>0</v>
      </c>
      <c r="D140" s="29">
        <v>206169.17</v>
      </c>
      <c r="E140" s="29">
        <v>452783.11</v>
      </c>
      <c r="F140" s="2">
        <f>IF(C140&gt;0,(+C140+(D140*2)+(E140*3))/6,IF(D140&gt;0,((D140*2)+(E140*3))/5,E140))</f>
        <v>354137.53400000004</v>
      </c>
      <c r="G140" s="9">
        <f t="shared" si="7"/>
        <v>3.1887574242072128E-5</v>
      </c>
    </row>
    <row r="141" spans="1:7">
      <c r="A141" s="1" t="s">
        <v>579</v>
      </c>
      <c r="B141" s="1" t="s">
        <v>581</v>
      </c>
      <c r="C141" s="29">
        <v>12506118.609999999</v>
      </c>
      <c r="D141" s="29">
        <v>13043788.75</v>
      </c>
      <c r="E141" s="29">
        <v>14270255.869999999</v>
      </c>
      <c r="F141" s="2">
        <f t="shared" si="6"/>
        <v>13567410.619999999</v>
      </c>
      <c r="G141" s="9">
        <f t="shared" si="7"/>
        <v>1.2216491387719659E-3</v>
      </c>
    </row>
    <row r="142" spans="1:7" outlineLevel="1">
      <c r="A142" s="1" t="s">
        <v>204</v>
      </c>
      <c r="B142" s="1" t="s">
        <v>205</v>
      </c>
      <c r="C142" s="29">
        <v>886863.26</v>
      </c>
      <c r="D142" s="29">
        <v>947118.68</v>
      </c>
      <c r="E142" s="29">
        <v>978825.81</v>
      </c>
      <c r="F142" s="2">
        <f t="shared" ref="F142:F173" si="8">IF(C142&gt;0,(+C142+(D142*2)+(E142*3))/6,IF(D142&gt;0,((D142*2)+(E142*3))/5,E142))</f>
        <v>952929.67500000016</v>
      </c>
      <c r="G142" s="9">
        <f t="shared" ref="G142:G173" si="9">+F142/$F$267</f>
        <v>8.5804561340386385E-5</v>
      </c>
    </row>
    <row r="143" spans="1:7" outlineLevel="1">
      <c r="A143" s="1" t="s">
        <v>206</v>
      </c>
      <c r="B143" s="1" t="s">
        <v>207</v>
      </c>
      <c r="C143" s="29">
        <v>228203.11</v>
      </c>
      <c r="D143" s="29">
        <v>214019.05</v>
      </c>
      <c r="E143" s="29">
        <v>239981.92</v>
      </c>
      <c r="F143" s="2">
        <f t="shared" si="8"/>
        <v>229364.495</v>
      </c>
      <c r="G143" s="9">
        <f t="shared" si="9"/>
        <v>2.0652646671470527E-5</v>
      </c>
    </row>
    <row r="144" spans="1:7" outlineLevel="1">
      <c r="A144" s="1" t="s">
        <v>208</v>
      </c>
      <c r="B144" s="1" t="s">
        <v>209</v>
      </c>
      <c r="C144" s="29">
        <v>1043221.1</v>
      </c>
      <c r="D144" s="29">
        <v>973566.36</v>
      </c>
      <c r="E144" s="29">
        <v>1038506.29</v>
      </c>
      <c r="F144" s="2">
        <f t="shared" si="8"/>
        <v>1017645.4483333332</v>
      </c>
      <c r="G144" s="9">
        <f t="shared" si="9"/>
        <v>9.1631757919893178E-5</v>
      </c>
    </row>
    <row r="145" spans="1:7" outlineLevel="1">
      <c r="A145" s="1" t="s">
        <v>496</v>
      </c>
      <c r="B145" s="1" t="s">
        <v>569</v>
      </c>
      <c r="C145" s="29">
        <v>1001194.11</v>
      </c>
      <c r="D145" s="29">
        <v>926971.09</v>
      </c>
      <c r="E145" s="29">
        <v>1156642.07</v>
      </c>
      <c r="F145" s="2">
        <f t="shared" si="8"/>
        <v>1054177.0833333333</v>
      </c>
      <c r="G145" s="9">
        <f t="shared" si="9"/>
        <v>9.4921172656843312E-5</v>
      </c>
    </row>
    <row r="146" spans="1:7" outlineLevel="1">
      <c r="A146" s="1" t="s">
        <v>210</v>
      </c>
      <c r="B146" s="1" t="s">
        <v>211</v>
      </c>
      <c r="C146" s="29">
        <v>1050966.6399999999</v>
      </c>
      <c r="D146" s="29">
        <v>1042012.8</v>
      </c>
      <c r="E146" s="29">
        <v>1171134.95</v>
      </c>
      <c r="F146" s="2">
        <f t="shared" si="8"/>
        <v>1108066.1816666666</v>
      </c>
      <c r="G146" s="9">
        <f t="shared" si="9"/>
        <v>9.9773503909430887E-5</v>
      </c>
    </row>
    <row r="147" spans="1:7" outlineLevel="1">
      <c r="A147" s="1" t="s">
        <v>212</v>
      </c>
      <c r="B147" s="1" t="s">
        <v>213</v>
      </c>
      <c r="C147" s="29">
        <v>89649.26</v>
      </c>
      <c r="D147" s="29">
        <v>56969.67</v>
      </c>
      <c r="E147" s="29">
        <v>62511.89</v>
      </c>
      <c r="F147" s="2">
        <f t="shared" si="8"/>
        <v>65187.378333333327</v>
      </c>
      <c r="G147" s="9">
        <f t="shared" si="9"/>
        <v>5.8696612662644519E-6</v>
      </c>
    </row>
    <row r="148" spans="1:7" outlineLevel="1">
      <c r="A148" s="1" t="s">
        <v>214</v>
      </c>
      <c r="B148" s="1" t="s">
        <v>215</v>
      </c>
      <c r="C148" s="29">
        <v>2508349.2200000002</v>
      </c>
      <c r="D148" s="29">
        <v>2551727.77</v>
      </c>
      <c r="E148" s="29">
        <v>2840363.83</v>
      </c>
      <c r="F148" s="2">
        <f t="shared" si="8"/>
        <v>2688816.0416666665</v>
      </c>
      <c r="G148" s="9">
        <f t="shared" si="9"/>
        <v>2.421088219130151E-4</v>
      </c>
    </row>
    <row r="149" spans="1:7" outlineLevel="1">
      <c r="A149" s="1" t="s">
        <v>216</v>
      </c>
      <c r="B149" s="1" t="s">
        <v>217</v>
      </c>
      <c r="C149" s="29">
        <v>18002496.48</v>
      </c>
      <c r="D149" s="29">
        <v>17319216.59</v>
      </c>
      <c r="E149" s="29">
        <v>20072314.899999999</v>
      </c>
      <c r="F149" s="2">
        <f t="shared" si="8"/>
        <v>18809645.726666663</v>
      </c>
      <c r="G149" s="9">
        <f t="shared" si="9"/>
        <v>1.6936752447600145E-3</v>
      </c>
    </row>
    <row r="150" spans="1:7" outlineLevel="1">
      <c r="A150" s="1" t="s">
        <v>218</v>
      </c>
      <c r="B150" s="1" t="s">
        <v>219</v>
      </c>
      <c r="C150" s="29">
        <v>2973755.3</v>
      </c>
      <c r="D150" s="29">
        <v>3088045.02</v>
      </c>
      <c r="E150" s="29">
        <v>3262435.59</v>
      </c>
      <c r="F150" s="2">
        <f t="shared" si="8"/>
        <v>3156192.0183333331</v>
      </c>
      <c r="G150" s="9">
        <f t="shared" si="9"/>
        <v>2.8419271510158434E-4</v>
      </c>
    </row>
    <row r="151" spans="1:7" outlineLevel="1">
      <c r="A151" s="1" t="s">
        <v>220</v>
      </c>
      <c r="B151" s="1" t="s">
        <v>221</v>
      </c>
      <c r="C151" s="29">
        <v>3752330.5</v>
      </c>
      <c r="D151" s="29">
        <v>3821156.5</v>
      </c>
      <c r="E151" s="29">
        <v>3952167.1</v>
      </c>
      <c r="F151" s="2">
        <f t="shared" si="8"/>
        <v>3875190.8000000003</v>
      </c>
      <c r="G151" s="9">
        <f t="shared" si="9"/>
        <v>3.4893345797453623E-4</v>
      </c>
    </row>
    <row r="152" spans="1:7" outlineLevel="1">
      <c r="A152" s="1" t="s">
        <v>222</v>
      </c>
      <c r="B152" s="1" t="s">
        <v>223</v>
      </c>
      <c r="C152" s="29">
        <v>2101228.7400000002</v>
      </c>
      <c r="D152" s="29">
        <v>2181037.36</v>
      </c>
      <c r="E152" s="29">
        <v>2329480.02</v>
      </c>
      <c r="F152" s="2">
        <f t="shared" si="8"/>
        <v>2241957.2533333334</v>
      </c>
      <c r="G152" s="9">
        <f t="shared" si="9"/>
        <v>2.0187235607513655E-4</v>
      </c>
    </row>
    <row r="153" spans="1:7" outlineLevel="1">
      <c r="A153" s="1" t="s">
        <v>224</v>
      </c>
      <c r="B153" s="1" t="s">
        <v>225</v>
      </c>
      <c r="C153" s="29">
        <v>562585.25</v>
      </c>
      <c r="D153" s="29">
        <v>452775.76</v>
      </c>
      <c r="E153" s="29">
        <v>534851.86</v>
      </c>
      <c r="F153" s="2">
        <f t="shared" si="8"/>
        <v>512115.39166666666</v>
      </c>
      <c r="G153" s="9">
        <f t="shared" si="9"/>
        <v>4.6112360324615233E-5</v>
      </c>
    </row>
    <row r="154" spans="1:7" outlineLevel="1">
      <c r="A154" s="1" t="s">
        <v>226</v>
      </c>
      <c r="B154" s="1" t="s">
        <v>227</v>
      </c>
      <c r="C154" s="29">
        <v>1700070.86</v>
      </c>
      <c r="D154" s="29">
        <v>1886579.23</v>
      </c>
      <c r="E154" s="29">
        <v>1988410.35</v>
      </c>
      <c r="F154" s="2">
        <f t="shared" si="8"/>
        <v>1906410.0616666668</v>
      </c>
      <c r="G154" s="9">
        <f t="shared" si="9"/>
        <v>1.7165871036202885E-4</v>
      </c>
    </row>
    <row r="155" spans="1:7" outlineLevel="1">
      <c r="A155" s="1" t="s">
        <v>228</v>
      </c>
      <c r="B155" s="1" t="s">
        <v>229</v>
      </c>
      <c r="C155" s="29">
        <v>4004425.32</v>
      </c>
      <c r="D155" s="29">
        <v>4087084.2</v>
      </c>
      <c r="E155" s="29">
        <v>5200482.1100000003</v>
      </c>
      <c r="F155" s="2">
        <f t="shared" si="8"/>
        <v>4630006.6750000007</v>
      </c>
      <c r="G155" s="9">
        <f t="shared" si="9"/>
        <v>4.1689927617317188E-4</v>
      </c>
    </row>
    <row r="156" spans="1:7" outlineLevel="1">
      <c r="A156" s="1" t="s">
        <v>230</v>
      </c>
      <c r="B156" s="1" t="s">
        <v>231</v>
      </c>
      <c r="C156" s="29">
        <v>4895700.79</v>
      </c>
      <c r="D156" s="29">
        <v>4954969.2300000004</v>
      </c>
      <c r="E156" s="29">
        <v>4895871.09</v>
      </c>
      <c r="F156" s="2">
        <f t="shared" si="8"/>
        <v>4915542.0866666669</v>
      </c>
      <c r="G156" s="9">
        <f t="shared" si="9"/>
        <v>4.4260971566095981E-4</v>
      </c>
    </row>
    <row r="157" spans="1:7" outlineLevel="1">
      <c r="A157" s="1" t="s">
        <v>232</v>
      </c>
      <c r="B157" s="1" t="s">
        <v>233</v>
      </c>
      <c r="C157" s="29">
        <v>669075.38</v>
      </c>
      <c r="D157" s="29">
        <v>611394.94999999995</v>
      </c>
      <c r="E157" s="29">
        <v>524230.11</v>
      </c>
      <c r="F157" s="2">
        <f t="shared" si="8"/>
        <v>577425.93499999994</v>
      </c>
      <c r="G157" s="9">
        <f t="shared" si="9"/>
        <v>5.199311172593869E-5</v>
      </c>
    </row>
    <row r="158" spans="1:7" outlineLevel="1">
      <c r="A158" s="1" t="s">
        <v>582</v>
      </c>
      <c r="B158" s="1" t="s">
        <v>583</v>
      </c>
      <c r="C158" s="29">
        <v>380205</v>
      </c>
      <c r="D158" s="29">
        <v>434416.12</v>
      </c>
      <c r="E158" s="29">
        <v>554041.19999999995</v>
      </c>
      <c r="F158" s="2">
        <f t="shared" si="8"/>
        <v>485193.47333333333</v>
      </c>
      <c r="G158" s="9">
        <f t="shared" si="9"/>
        <v>4.3688232444419485E-5</v>
      </c>
    </row>
    <row r="159" spans="1:7" outlineLevel="1">
      <c r="A159" s="1" t="s">
        <v>234</v>
      </c>
      <c r="B159" s="1" t="s">
        <v>235</v>
      </c>
      <c r="C159" s="29">
        <v>572938.86</v>
      </c>
      <c r="D159" s="29">
        <v>576604.1</v>
      </c>
      <c r="E159" s="29">
        <v>576858.68000000005</v>
      </c>
      <c r="F159" s="2">
        <f t="shared" si="8"/>
        <v>576120.51666666672</v>
      </c>
      <c r="G159" s="9">
        <f t="shared" si="9"/>
        <v>5.1875568059920155E-5</v>
      </c>
    </row>
    <row r="160" spans="1:7" outlineLevel="1">
      <c r="A160" s="1" t="s">
        <v>236</v>
      </c>
      <c r="B160" s="1" t="s">
        <v>237</v>
      </c>
      <c r="C160" s="29">
        <v>303312.49</v>
      </c>
      <c r="D160" s="29">
        <v>284601.05</v>
      </c>
      <c r="E160" s="29">
        <v>257232.26</v>
      </c>
      <c r="F160" s="2">
        <f t="shared" si="8"/>
        <v>274035.22833333333</v>
      </c>
      <c r="G160" s="9">
        <f t="shared" si="9"/>
        <v>2.4674929510358973E-5</v>
      </c>
    </row>
    <row r="161" spans="1:7" outlineLevel="1">
      <c r="A161" s="1" t="s">
        <v>238</v>
      </c>
      <c r="B161" s="1" t="s">
        <v>239</v>
      </c>
      <c r="C161" s="29">
        <v>5140598.68</v>
      </c>
      <c r="D161" s="29">
        <v>5360733.99</v>
      </c>
      <c r="E161" s="29">
        <v>5665693.3700000001</v>
      </c>
      <c r="F161" s="2">
        <f t="shared" si="8"/>
        <v>5476524.4616666669</v>
      </c>
      <c r="G161" s="9">
        <f t="shared" si="9"/>
        <v>4.9312220138721563E-4</v>
      </c>
    </row>
    <row r="162" spans="1:7" outlineLevel="1">
      <c r="A162" s="1" t="s">
        <v>240</v>
      </c>
      <c r="B162" s="1" t="s">
        <v>241</v>
      </c>
      <c r="C162" s="29">
        <v>384573.43</v>
      </c>
      <c r="D162" s="29">
        <v>348482.07</v>
      </c>
      <c r="E162" s="29">
        <v>345582.34</v>
      </c>
      <c r="F162" s="2">
        <f t="shared" si="8"/>
        <v>353047.43166666664</v>
      </c>
      <c r="G162" s="9">
        <f t="shared" si="9"/>
        <v>3.1789418255348551E-5</v>
      </c>
    </row>
    <row r="163" spans="1:7" outlineLevel="1">
      <c r="A163" s="1" t="s">
        <v>242</v>
      </c>
      <c r="B163" s="1" t="s">
        <v>243</v>
      </c>
      <c r="C163" s="29">
        <v>345859.25</v>
      </c>
      <c r="D163" s="29">
        <v>392417.16</v>
      </c>
      <c r="E163" s="29">
        <v>407004.92</v>
      </c>
      <c r="F163" s="2">
        <f t="shared" si="8"/>
        <v>391951.38833333337</v>
      </c>
      <c r="G163" s="9">
        <f t="shared" si="9"/>
        <v>3.5292443739562524E-5</v>
      </c>
    </row>
    <row r="164" spans="1:7" outlineLevel="1">
      <c r="A164" s="1" t="s">
        <v>244</v>
      </c>
      <c r="B164" s="1" t="s">
        <v>245</v>
      </c>
      <c r="C164" s="29">
        <v>399736.5</v>
      </c>
      <c r="D164" s="29">
        <v>416288.11</v>
      </c>
      <c r="E164" s="29">
        <v>446115.27</v>
      </c>
      <c r="F164" s="2">
        <f t="shared" si="8"/>
        <v>428443.08833333338</v>
      </c>
      <c r="G164" s="9">
        <f t="shared" si="9"/>
        <v>3.8578262612885968E-5</v>
      </c>
    </row>
    <row r="165" spans="1:7" outlineLevel="1">
      <c r="A165" s="1" t="s">
        <v>487</v>
      </c>
      <c r="B165" s="1" t="s">
        <v>488</v>
      </c>
      <c r="C165" s="29">
        <v>29913.93</v>
      </c>
      <c r="D165" s="29">
        <v>35607.519999999997</v>
      </c>
      <c r="E165" s="29">
        <v>36401</v>
      </c>
      <c r="F165" s="2">
        <f t="shared" si="8"/>
        <v>35055.328333333331</v>
      </c>
      <c r="G165" s="9">
        <f t="shared" si="9"/>
        <v>3.1564837880454126E-6</v>
      </c>
    </row>
    <row r="166" spans="1:7" outlineLevel="1">
      <c r="A166" s="1" t="s">
        <v>246</v>
      </c>
      <c r="B166" s="1" t="s">
        <v>247</v>
      </c>
      <c r="C166" s="29">
        <v>22365201.059999999</v>
      </c>
      <c r="D166" s="29">
        <v>21521076.649999999</v>
      </c>
      <c r="E166" s="29">
        <v>25005954.899999999</v>
      </c>
      <c r="F166" s="2">
        <f t="shared" si="8"/>
        <v>23404203.176666666</v>
      </c>
      <c r="G166" s="9">
        <f t="shared" si="9"/>
        <v>2.1073825695428787E-3</v>
      </c>
    </row>
    <row r="167" spans="1:7" outlineLevel="1">
      <c r="A167" s="1" t="s">
        <v>248</v>
      </c>
      <c r="B167" s="1" t="s">
        <v>249</v>
      </c>
      <c r="C167" s="29">
        <v>363844.4</v>
      </c>
      <c r="D167" s="29">
        <v>419563.17</v>
      </c>
      <c r="E167" s="29">
        <v>464563.32</v>
      </c>
      <c r="F167" s="2">
        <f t="shared" si="8"/>
        <v>432776.78333333338</v>
      </c>
      <c r="G167" s="9">
        <f t="shared" si="9"/>
        <v>3.896848112345762E-5</v>
      </c>
    </row>
    <row r="168" spans="1:7" outlineLevel="1">
      <c r="A168" s="1" t="s">
        <v>250</v>
      </c>
      <c r="B168" s="1" t="s">
        <v>251</v>
      </c>
      <c r="C168" s="29">
        <v>416050.1</v>
      </c>
      <c r="D168" s="29">
        <v>390289.94</v>
      </c>
      <c r="E168" s="29">
        <v>380835.74</v>
      </c>
      <c r="F168" s="2">
        <f t="shared" si="8"/>
        <v>389856.2</v>
      </c>
      <c r="G168" s="9">
        <f t="shared" si="9"/>
        <v>3.510378688419997E-5</v>
      </c>
    </row>
    <row r="169" spans="1:7" outlineLevel="1">
      <c r="A169" s="1" t="s">
        <v>252</v>
      </c>
      <c r="B169" s="1" t="s">
        <v>253</v>
      </c>
      <c r="C169" s="29">
        <v>4245920.3</v>
      </c>
      <c r="D169" s="29">
        <v>4530764.57</v>
      </c>
      <c r="E169" s="29">
        <v>5256403.4400000004</v>
      </c>
      <c r="F169" s="2">
        <f t="shared" si="8"/>
        <v>4846109.96</v>
      </c>
      <c r="G169" s="9">
        <f t="shared" si="9"/>
        <v>4.3635784490086044E-4</v>
      </c>
    </row>
    <row r="170" spans="1:7" outlineLevel="1">
      <c r="A170" s="1" t="s">
        <v>254</v>
      </c>
      <c r="B170" s="1" t="s">
        <v>255</v>
      </c>
      <c r="C170" s="29">
        <v>338618.92</v>
      </c>
      <c r="D170" s="29">
        <v>418699.1</v>
      </c>
      <c r="E170" s="29">
        <v>374286.99</v>
      </c>
      <c r="F170" s="2">
        <f t="shared" si="8"/>
        <v>383146.34833333333</v>
      </c>
      <c r="G170" s="9">
        <f t="shared" si="9"/>
        <v>3.4499612311803118E-5</v>
      </c>
    </row>
    <row r="171" spans="1:7" outlineLevel="1">
      <c r="A171" s="82" t="s">
        <v>256</v>
      </c>
      <c r="B171" s="82" t="s">
        <v>257</v>
      </c>
      <c r="C171" s="90">
        <v>1838161.02</v>
      </c>
      <c r="D171" s="90">
        <v>1671058.87</v>
      </c>
      <c r="E171" s="29">
        <v>1705413</v>
      </c>
      <c r="F171" s="2">
        <f t="shared" si="8"/>
        <v>1716086.2933333332</v>
      </c>
      <c r="G171" s="9">
        <f t="shared" si="9"/>
        <v>1.545214043436272E-4</v>
      </c>
    </row>
    <row r="172" spans="1:7" outlineLevel="1">
      <c r="A172" s="82" t="s">
        <v>258</v>
      </c>
      <c r="B172" s="82" t="s">
        <v>259</v>
      </c>
      <c r="C172" s="90">
        <v>1444957.36</v>
      </c>
      <c r="D172" s="90">
        <v>1424373.01</v>
      </c>
      <c r="E172" s="29">
        <v>1583799.23</v>
      </c>
      <c r="F172" s="2">
        <f t="shared" si="8"/>
        <v>1507516.845</v>
      </c>
      <c r="G172" s="9">
        <f t="shared" si="9"/>
        <v>1.3574120419585867E-4</v>
      </c>
    </row>
    <row r="173" spans="1:7" outlineLevel="1">
      <c r="A173" s="82" t="s">
        <v>260</v>
      </c>
      <c r="B173" s="82" t="s">
        <v>261</v>
      </c>
      <c r="C173" s="90">
        <v>7572234.4299999997</v>
      </c>
      <c r="D173" s="90">
        <v>6927063.7400000002</v>
      </c>
      <c r="E173" s="29">
        <v>7598313.2000000002</v>
      </c>
      <c r="F173" s="2">
        <f t="shared" si="8"/>
        <v>7370216.9183333339</v>
      </c>
      <c r="G173" s="9">
        <f t="shared" si="9"/>
        <v>6.636357815817688E-4</v>
      </c>
    </row>
    <row r="174" spans="1:7" outlineLevel="1">
      <c r="A174" s="1" t="s">
        <v>262</v>
      </c>
      <c r="B174" s="1" t="s">
        <v>263</v>
      </c>
      <c r="C174" s="29">
        <v>325452.40999999997</v>
      </c>
      <c r="D174" s="29">
        <v>341636.84</v>
      </c>
      <c r="E174" s="29">
        <v>355834.35</v>
      </c>
      <c r="F174" s="2">
        <f t="shared" ref="F174:F205" si="10">IF(C174&gt;0,(+C174+(D174*2)+(E174*3))/6,IF(D174&gt;0,((D174*2)+(E174*3))/5,E174))</f>
        <v>346038.19</v>
      </c>
      <c r="G174" s="9">
        <f t="shared" ref="G174:G205" si="11">+F174/$F$267</f>
        <v>3.1158285736008038E-5</v>
      </c>
    </row>
    <row r="175" spans="1:7" outlineLevel="1">
      <c r="A175" s="1" t="s">
        <v>264</v>
      </c>
      <c r="B175" s="1" t="s">
        <v>265</v>
      </c>
      <c r="C175" s="29">
        <v>435768.72</v>
      </c>
      <c r="D175" s="29">
        <v>445312.35</v>
      </c>
      <c r="E175" s="29">
        <v>459812.65</v>
      </c>
      <c r="F175" s="2">
        <f t="shared" si="10"/>
        <v>450971.89500000002</v>
      </c>
      <c r="G175" s="9">
        <f t="shared" si="11"/>
        <v>4.0606821932917327E-5</v>
      </c>
    </row>
    <row r="176" spans="1:7" outlineLevel="1">
      <c r="A176" s="1" t="s">
        <v>266</v>
      </c>
      <c r="B176" s="1" t="s">
        <v>267</v>
      </c>
      <c r="C176" s="29">
        <v>387912.99</v>
      </c>
      <c r="D176" s="29">
        <v>478899.68</v>
      </c>
      <c r="E176" s="29">
        <v>546708.55000000005</v>
      </c>
      <c r="F176" s="2">
        <f t="shared" si="10"/>
        <v>497639.66666666669</v>
      </c>
      <c r="G176" s="9">
        <f t="shared" si="11"/>
        <v>4.4808923915512891E-5</v>
      </c>
    </row>
    <row r="177" spans="1:7" outlineLevel="1">
      <c r="A177" s="1" t="s">
        <v>268</v>
      </c>
      <c r="B177" s="1" t="s">
        <v>269</v>
      </c>
      <c r="C177" s="29">
        <v>901705.77</v>
      </c>
      <c r="D177" s="29">
        <v>948858.61</v>
      </c>
      <c r="E177" s="29">
        <v>1025638.61</v>
      </c>
      <c r="F177" s="2">
        <f t="shared" si="10"/>
        <v>979389.80333333334</v>
      </c>
      <c r="G177" s="9">
        <f t="shared" si="11"/>
        <v>8.8187108304990018E-5</v>
      </c>
    </row>
    <row r="178" spans="1:7" outlineLevel="1">
      <c r="A178" s="1" t="s">
        <v>270</v>
      </c>
      <c r="B178" s="1" t="s">
        <v>271</v>
      </c>
      <c r="C178" s="29">
        <v>82962.34</v>
      </c>
      <c r="D178" s="29">
        <v>85421</v>
      </c>
      <c r="E178" s="29">
        <v>92233.89</v>
      </c>
      <c r="F178" s="2">
        <f t="shared" si="10"/>
        <v>88417.668333333335</v>
      </c>
      <c r="G178" s="9">
        <f t="shared" si="11"/>
        <v>7.9613841872239285E-6</v>
      </c>
    </row>
    <row r="179" spans="1:7" outlineLevel="1">
      <c r="A179" s="1" t="s">
        <v>272</v>
      </c>
      <c r="B179" s="1" t="s">
        <v>273</v>
      </c>
      <c r="C179" s="29">
        <v>3444689.43</v>
      </c>
      <c r="D179" s="29">
        <v>3356805.97</v>
      </c>
      <c r="E179" s="29">
        <v>3706662.54</v>
      </c>
      <c r="F179" s="2">
        <f t="shared" si="10"/>
        <v>3546381.4983333335</v>
      </c>
      <c r="G179" s="9">
        <f t="shared" si="11"/>
        <v>3.1932651148696133E-4</v>
      </c>
    </row>
    <row r="180" spans="1:7" outlineLevel="1">
      <c r="A180" s="1" t="s">
        <v>274</v>
      </c>
      <c r="B180" s="1" t="s">
        <v>275</v>
      </c>
      <c r="C180" s="29">
        <v>2594612.98</v>
      </c>
      <c r="D180" s="29">
        <v>2537114.09</v>
      </c>
      <c r="E180" s="29">
        <v>2756210.1</v>
      </c>
      <c r="F180" s="2">
        <f t="shared" si="10"/>
        <v>2656245.2433333336</v>
      </c>
      <c r="G180" s="9">
        <f t="shared" si="11"/>
        <v>2.3917605243713766E-4</v>
      </c>
    </row>
    <row r="181" spans="1:7" outlineLevel="1">
      <c r="A181" s="1" t="s">
        <v>276</v>
      </c>
      <c r="B181" s="1" t="s">
        <v>277</v>
      </c>
      <c r="C181" s="29">
        <v>195378.16</v>
      </c>
      <c r="D181" s="29">
        <v>172101.4</v>
      </c>
      <c r="E181" s="29">
        <v>150904.92000000001</v>
      </c>
      <c r="F181" s="2">
        <f t="shared" si="10"/>
        <v>165382.62</v>
      </c>
      <c r="G181" s="9">
        <f t="shared" si="11"/>
        <v>1.4891532433832338E-5</v>
      </c>
    </row>
    <row r="182" spans="1:7" outlineLevel="1">
      <c r="A182" s="1" t="s">
        <v>278</v>
      </c>
      <c r="B182" s="1" t="s">
        <v>279</v>
      </c>
      <c r="C182" s="29">
        <v>1797817</v>
      </c>
      <c r="D182" s="29">
        <v>1831477.82</v>
      </c>
      <c r="E182" s="29">
        <v>1935726.93</v>
      </c>
      <c r="F182" s="2">
        <f t="shared" si="10"/>
        <v>1877992.2383333333</v>
      </c>
      <c r="G182" s="9">
        <f t="shared" si="11"/>
        <v>1.690998868419561E-4</v>
      </c>
    </row>
    <row r="183" spans="1:7" outlineLevel="1">
      <c r="A183" s="1" t="s">
        <v>280</v>
      </c>
      <c r="B183" s="1" t="s">
        <v>281</v>
      </c>
      <c r="C183" s="29">
        <v>1348610.18</v>
      </c>
      <c r="D183" s="29">
        <v>1353244.93</v>
      </c>
      <c r="E183" s="29">
        <v>1289768.82</v>
      </c>
      <c r="F183" s="2">
        <f t="shared" si="10"/>
        <v>1320734.4166666667</v>
      </c>
      <c r="G183" s="9">
        <f t="shared" si="11"/>
        <v>1.1892277073776133E-4</v>
      </c>
    </row>
    <row r="184" spans="1:7" outlineLevel="1">
      <c r="A184" s="1" t="s">
        <v>282</v>
      </c>
      <c r="B184" s="1" t="s">
        <v>283</v>
      </c>
      <c r="C184" s="29">
        <v>1108127.78</v>
      </c>
      <c r="D184" s="29">
        <v>1193966.57</v>
      </c>
      <c r="E184" s="29">
        <v>1286746.75</v>
      </c>
      <c r="F184" s="2">
        <f t="shared" si="10"/>
        <v>1226050.1950000001</v>
      </c>
      <c r="G184" s="9">
        <f t="shared" si="11"/>
        <v>1.1039712785024789E-4</v>
      </c>
    </row>
    <row r="185" spans="1:7" outlineLevel="1">
      <c r="A185" s="1" t="s">
        <v>284</v>
      </c>
      <c r="B185" s="1" t="s">
        <v>285</v>
      </c>
      <c r="C185" s="29">
        <v>479974.29</v>
      </c>
      <c r="D185" s="29">
        <v>478511.61</v>
      </c>
      <c r="E185" s="29">
        <v>518886.63</v>
      </c>
      <c r="F185" s="2">
        <f t="shared" si="10"/>
        <v>498942.90000000008</v>
      </c>
      <c r="G185" s="9">
        <f t="shared" si="11"/>
        <v>4.4926270837772229E-5</v>
      </c>
    </row>
    <row r="186" spans="1:7" outlineLevel="1">
      <c r="A186" s="1" t="s">
        <v>286</v>
      </c>
      <c r="B186" s="1" t="s">
        <v>287</v>
      </c>
      <c r="C186" s="29">
        <v>824707.4</v>
      </c>
      <c r="D186" s="29">
        <v>782407.14</v>
      </c>
      <c r="E186" s="29">
        <v>860165</v>
      </c>
      <c r="F186" s="2">
        <f t="shared" si="10"/>
        <v>828336.11333333328</v>
      </c>
      <c r="G186" s="9">
        <f t="shared" si="11"/>
        <v>7.458579443122834E-5</v>
      </c>
    </row>
    <row r="187" spans="1:7" outlineLevel="1">
      <c r="A187" s="1" t="s">
        <v>288</v>
      </c>
      <c r="B187" s="1" t="s">
        <v>289</v>
      </c>
      <c r="C187" s="29">
        <v>25723035.219999999</v>
      </c>
      <c r="D187" s="29">
        <v>24940697.850000001</v>
      </c>
      <c r="E187" s="29">
        <v>28027392.18</v>
      </c>
      <c r="F187" s="2">
        <f t="shared" si="10"/>
        <v>26614434.576666664</v>
      </c>
      <c r="G187" s="9">
        <f t="shared" si="11"/>
        <v>2.3964411478457682E-3</v>
      </c>
    </row>
    <row r="188" spans="1:7" outlineLevel="1">
      <c r="A188" s="1" t="s">
        <v>290</v>
      </c>
      <c r="B188" s="1" t="s">
        <v>291</v>
      </c>
      <c r="C188" s="29">
        <v>699845.5</v>
      </c>
      <c r="D188" s="29">
        <v>622654.31999999995</v>
      </c>
      <c r="E188" s="29">
        <v>606973.52</v>
      </c>
      <c r="F188" s="2">
        <f t="shared" si="10"/>
        <v>627679.1166666667</v>
      </c>
      <c r="G188" s="9">
        <f t="shared" si="11"/>
        <v>5.6518054459899714E-5</v>
      </c>
    </row>
    <row r="189" spans="1:7" outlineLevel="1">
      <c r="A189" s="1" t="s">
        <v>292</v>
      </c>
      <c r="B189" s="1" t="s">
        <v>293</v>
      </c>
      <c r="C189" s="29">
        <v>83234.81</v>
      </c>
      <c r="D189" s="29">
        <v>79677.53</v>
      </c>
      <c r="E189" s="29">
        <v>77985.119999999995</v>
      </c>
      <c r="F189" s="2">
        <f t="shared" si="10"/>
        <v>79424.205000000002</v>
      </c>
      <c r="G189" s="9">
        <f t="shared" si="11"/>
        <v>7.151586574144542E-6</v>
      </c>
    </row>
    <row r="190" spans="1:7" outlineLevel="1">
      <c r="A190" s="1" t="s">
        <v>294</v>
      </c>
      <c r="B190" s="1" t="s">
        <v>295</v>
      </c>
      <c r="C190" s="29">
        <v>602098.61</v>
      </c>
      <c r="D190" s="29">
        <v>614367.73</v>
      </c>
      <c r="E190" s="29">
        <v>616831</v>
      </c>
      <c r="F190" s="2">
        <f t="shared" si="10"/>
        <v>613554.5116666666</v>
      </c>
      <c r="G190" s="9">
        <f t="shared" si="11"/>
        <v>5.5246233917495853E-5</v>
      </c>
    </row>
    <row r="191" spans="1:7" outlineLevel="1">
      <c r="A191" s="1" t="s">
        <v>296</v>
      </c>
      <c r="B191" s="1" t="s">
        <v>297</v>
      </c>
      <c r="C191" s="29">
        <v>8603070.4000000004</v>
      </c>
      <c r="D191" s="29">
        <v>7733890.6200000001</v>
      </c>
      <c r="E191" s="29">
        <v>8080003.7599999998</v>
      </c>
      <c r="F191" s="2">
        <f t="shared" si="10"/>
        <v>8051810.4866666673</v>
      </c>
      <c r="G191" s="9">
        <f t="shared" si="11"/>
        <v>7.2500845018217764E-4</v>
      </c>
    </row>
    <row r="192" spans="1:7" outlineLevel="1">
      <c r="A192" s="1" t="s">
        <v>298</v>
      </c>
      <c r="B192" s="1" t="s">
        <v>299</v>
      </c>
      <c r="C192" s="29">
        <v>617534.14</v>
      </c>
      <c r="D192" s="29">
        <v>618567.49</v>
      </c>
      <c r="E192" s="29">
        <v>660847.04</v>
      </c>
      <c r="F192" s="2">
        <f t="shared" si="10"/>
        <v>639535.04</v>
      </c>
      <c r="G192" s="9">
        <f t="shared" si="11"/>
        <v>5.758559630227325E-5</v>
      </c>
    </row>
    <row r="193" spans="1:11" outlineLevel="1">
      <c r="A193" s="1" t="s">
        <v>300</v>
      </c>
      <c r="B193" s="1" t="s">
        <v>301</v>
      </c>
      <c r="C193" s="29">
        <v>243607.23</v>
      </c>
      <c r="D193" s="29">
        <v>232468.97</v>
      </c>
      <c r="E193" s="29">
        <v>228989</v>
      </c>
      <c r="F193" s="2">
        <f t="shared" si="10"/>
        <v>232585.36166666666</v>
      </c>
      <c r="G193" s="9">
        <f t="shared" si="11"/>
        <v>2.0942662880136931E-5</v>
      </c>
    </row>
    <row r="194" spans="1:11" outlineLevel="1">
      <c r="A194" s="1" t="s">
        <v>302</v>
      </c>
      <c r="B194" s="1" t="s">
        <v>303</v>
      </c>
      <c r="C194" s="29">
        <v>643653.96</v>
      </c>
      <c r="D194" s="29">
        <v>664039.28</v>
      </c>
      <c r="E194" s="29">
        <v>667541.28</v>
      </c>
      <c r="F194" s="2">
        <f t="shared" si="10"/>
        <v>662392.72666666668</v>
      </c>
      <c r="G194" s="9">
        <f t="shared" si="11"/>
        <v>5.9643768934675879E-5</v>
      </c>
    </row>
    <row r="195" spans="1:11" outlineLevel="1">
      <c r="A195" s="1" t="s">
        <v>304</v>
      </c>
      <c r="B195" s="1" t="s">
        <v>305</v>
      </c>
      <c r="C195" s="29">
        <v>817992.77</v>
      </c>
      <c r="D195" s="29">
        <v>814529.95</v>
      </c>
      <c r="E195" s="29">
        <v>885766.82</v>
      </c>
      <c r="F195" s="2">
        <f t="shared" si="10"/>
        <v>850725.52166666661</v>
      </c>
      <c r="G195" s="9">
        <f t="shared" si="11"/>
        <v>7.6601801919621914E-5</v>
      </c>
      <c r="K195" s="3"/>
    </row>
    <row r="196" spans="1:11" outlineLevel="1">
      <c r="A196" s="1" t="s">
        <v>306</v>
      </c>
      <c r="B196" s="1" t="s">
        <v>307</v>
      </c>
      <c r="C196" s="29">
        <v>408474.65</v>
      </c>
      <c r="D196" s="29">
        <v>447021.75</v>
      </c>
      <c r="E196" s="29">
        <v>517813.73</v>
      </c>
      <c r="F196" s="2">
        <f t="shared" si="10"/>
        <v>475993.22333333333</v>
      </c>
      <c r="G196" s="9">
        <f t="shared" si="11"/>
        <v>4.2859815158042199E-5</v>
      </c>
    </row>
    <row r="197" spans="1:11" outlineLevel="1">
      <c r="A197" s="1" t="s">
        <v>308</v>
      </c>
      <c r="B197" s="1" t="s">
        <v>309</v>
      </c>
      <c r="C197" s="29">
        <v>998410.67</v>
      </c>
      <c r="D197" s="29">
        <v>884836.97</v>
      </c>
      <c r="E197" s="29">
        <v>953933.73</v>
      </c>
      <c r="F197" s="2">
        <f t="shared" si="10"/>
        <v>938314.29999999993</v>
      </c>
      <c r="G197" s="9">
        <f t="shared" si="11"/>
        <v>8.4488550438847112E-5</v>
      </c>
    </row>
    <row r="198" spans="1:11" outlineLevel="1">
      <c r="A198" s="1" t="s">
        <v>310</v>
      </c>
      <c r="B198" s="1" t="s">
        <v>311</v>
      </c>
      <c r="C198" s="29">
        <v>266570.34999999998</v>
      </c>
      <c r="D198" s="29">
        <v>238637.85</v>
      </c>
      <c r="E198" s="29">
        <v>273582.45</v>
      </c>
      <c r="F198" s="2">
        <f t="shared" si="10"/>
        <v>260765.56666666668</v>
      </c>
      <c r="G198" s="9">
        <f t="shared" si="11"/>
        <v>2.3480090553912715E-5</v>
      </c>
    </row>
    <row r="199" spans="1:11" outlineLevel="1">
      <c r="A199" s="1" t="s">
        <v>312</v>
      </c>
      <c r="B199" s="1" t="s">
        <v>571</v>
      </c>
      <c r="C199" s="29">
        <v>902083.37</v>
      </c>
      <c r="D199" s="29">
        <v>898429.06</v>
      </c>
      <c r="E199" s="29">
        <v>1022351.75</v>
      </c>
      <c r="F199" s="2">
        <f t="shared" si="10"/>
        <v>960999.45666666667</v>
      </c>
      <c r="G199" s="9">
        <f t="shared" si="11"/>
        <v>8.653118796791901E-5</v>
      </c>
    </row>
    <row r="200" spans="1:11" outlineLevel="1">
      <c r="A200" s="1" t="s">
        <v>314</v>
      </c>
      <c r="B200" s="1" t="s">
        <v>315</v>
      </c>
      <c r="C200" s="29">
        <v>4175201.65</v>
      </c>
      <c r="D200" s="29">
        <v>3813103.83</v>
      </c>
      <c r="E200" s="29">
        <v>3643203.22</v>
      </c>
      <c r="F200" s="2">
        <f t="shared" si="10"/>
        <v>3788503.1616666666</v>
      </c>
      <c r="G200" s="9">
        <f t="shared" si="11"/>
        <v>3.4112785072358586E-4</v>
      </c>
    </row>
    <row r="201" spans="1:11" outlineLevel="1">
      <c r="A201" s="1" t="s">
        <v>316</v>
      </c>
      <c r="B201" s="1" t="s">
        <v>317</v>
      </c>
      <c r="C201" s="29">
        <v>814060.37</v>
      </c>
      <c r="D201" s="29">
        <v>721897.04</v>
      </c>
      <c r="E201" s="29">
        <v>884472.04</v>
      </c>
      <c r="F201" s="2">
        <f t="shared" si="10"/>
        <v>818545.09500000009</v>
      </c>
      <c r="G201" s="9">
        <f t="shared" si="11"/>
        <v>7.3704182644747523E-5</v>
      </c>
    </row>
    <row r="202" spans="1:11" outlineLevel="1">
      <c r="A202" s="1" t="s">
        <v>318</v>
      </c>
      <c r="B202" s="1" t="s">
        <v>319</v>
      </c>
      <c r="C202" s="29">
        <v>2248925.34</v>
      </c>
      <c r="D202" s="29">
        <v>2378262.71</v>
      </c>
      <c r="E202" s="29">
        <v>2469010.4900000002</v>
      </c>
      <c r="F202" s="2">
        <f t="shared" si="10"/>
        <v>2402080.3716666666</v>
      </c>
      <c r="G202" s="9">
        <f t="shared" si="11"/>
        <v>2.162903076716659E-4</v>
      </c>
    </row>
    <row r="203" spans="1:11" outlineLevel="1">
      <c r="A203" s="1" t="s">
        <v>320</v>
      </c>
      <c r="B203" s="1" t="s">
        <v>321</v>
      </c>
      <c r="C203" s="29">
        <v>236152.36</v>
      </c>
      <c r="D203" s="29">
        <v>225246.86</v>
      </c>
      <c r="E203" s="29">
        <v>252981.52</v>
      </c>
      <c r="F203" s="2">
        <f t="shared" si="10"/>
        <v>240931.77333333332</v>
      </c>
      <c r="G203" s="9">
        <f t="shared" si="11"/>
        <v>2.1694198077972609E-5</v>
      </c>
    </row>
    <row r="204" spans="1:11" outlineLevel="1">
      <c r="A204" s="1" t="s">
        <v>322</v>
      </c>
      <c r="B204" s="1" t="s">
        <v>323</v>
      </c>
      <c r="C204" s="29">
        <v>1119129.58</v>
      </c>
      <c r="D204" s="29">
        <v>1106107.02</v>
      </c>
      <c r="E204" s="29">
        <v>1168995.8899999999</v>
      </c>
      <c r="F204" s="2">
        <f t="shared" si="10"/>
        <v>1139721.8816666666</v>
      </c>
      <c r="G204" s="9">
        <f t="shared" si="11"/>
        <v>1.0262387526807585E-4</v>
      </c>
    </row>
    <row r="205" spans="1:11" outlineLevel="1">
      <c r="A205" s="1" t="s">
        <v>497</v>
      </c>
      <c r="B205" s="1" t="s">
        <v>495</v>
      </c>
      <c r="C205" s="29">
        <v>347615.47</v>
      </c>
      <c r="D205" s="29">
        <v>419080.74</v>
      </c>
      <c r="E205" s="29">
        <v>543856.28</v>
      </c>
      <c r="F205" s="2">
        <f t="shared" si="10"/>
        <v>469557.63166666665</v>
      </c>
      <c r="G205" s="9">
        <f t="shared" si="11"/>
        <v>4.2280335754250752E-5</v>
      </c>
    </row>
    <row r="206" spans="1:11" outlineLevel="1">
      <c r="A206" s="1" t="s">
        <v>324</v>
      </c>
      <c r="B206" s="1" t="s">
        <v>325</v>
      </c>
      <c r="C206" s="29">
        <v>1003313.05</v>
      </c>
      <c r="D206" s="29">
        <v>1013684.56</v>
      </c>
      <c r="E206" s="29">
        <v>1128499.27</v>
      </c>
      <c r="F206" s="2">
        <f t="shared" ref="F206:F237" si="12">IF(C206&gt;0,(+C206+(D206*2)+(E206*3))/6,IF(D206&gt;0,((D206*2)+(E206*3))/5,E206))</f>
        <v>1069363.33</v>
      </c>
      <c r="G206" s="9">
        <f t="shared" ref="G206:G237" si="13">+F206/$F$267</f>
        <v>9.6288586504712252E-5</v>
      </c>
    </row>
    <row r="207" spans="1:11" outlineLevel="1">
      <c r="A207" s="1" t="s">
        <v>326</v>
      </c>
      <c r="B207" s="1" t="s">
        <v>327</v>
      </c>
      <c r="C207" s="29">
        <v>561570.76</v>
      </c>
      <c r="D207" s="29">
        <v>531765.93000000005</v>
      </c>
      <c r="E207" s="29">
        <v>579934.85</v>
      </c>
      <c r="F207" s="2">
        <f t="shared" si="12"/>
        <v>560817.86166666669</v>
      </c>
      <c r="G207" s="9">
        <f t="shared" si="13"/>
        <v>5.0497672466923456E-5</v>
      </c>
    </row>
    <row r="208" spans="1:11" outlineLevel="1">
      <c r="A208" s="1" t="s">
        <v>328</v>
      </c>
      <c r="B208" s="1" t="s">
        <v>329</v>
      </c>
      <c r="C208" s="29">
        <v>554109.23</v>
      </c>
      <c r="D208" s="29">
        <v>522324.69</v>
      </c>
      <c r="E208" s="29">
        <v>566756.55000000005</v>
      </c>
      <c r="F208" s="2">
        <f t="shared" si="12"/>
        <v>549838.04333333333</v>
      </c>
      <c r="G208" s="9">
        <f t="shared" si="13"/>
        <v>4.950901766856302E-5</v>
      </c>
    </row>
    <row r="209" spans="1:7" outlineLevel="1">
      <c r="A209" s="1" t="s">
        <v>330</v>
      </c>
      <c r="B209" s="1" t="s">
        <v>331</v>
      </c>
      <c r="C209" s="29">
        <v>160709.42000000001</v>
      </c>
      <c r="D209" s="29">
        <v>158640.93</v>
      </c>
      <c r="E209" s="29">
        <v>163595.07999999999</v>
      </c>
      <c r="F209" s="2">
        <f t="shared" si="12"/>
        <v>161462.75333333333</v>
      </c>
      <c r="G209" s="9">
        <f t="shared" si="13"/>
        <v>1.4538576230798641E-5</v>
      </c>
    </row>
    <row r="210" spans="1:7" outlineLevel="1">
      <c r="A210" s="1" t="s">
        <v>332</v>
      </c>
      <c r="B210" s="1" t="s">
        <v>333</v>
      </c>
      <c r="C210" s="29">
        <v>1691380.12</v>
      </c>
      <c r="D210" s="29">
        <v>1705181.82</v>
      </c>
      <c r="E210" s="29">
        <v>1735501.81</v>
      </c>
      <c r="F210" s="2">
        <f t="shared" si="12"/>
        <v>1718041.5316666665</v>
      </c>
      <c r="G210" s="9">
        <f t="shared" si="13"/>
        <v>1.5469745969367974E-4</v>
      </c>
    </row>
    <row r="211" spans="1:7" outlineLevel="1">
      <c r="A211" s="1" t="s">
        <v>334</v>
      </c>
      <c r="B211" s="1" t="s">
        <v>572</v>
      </c>
      <c r="C211" s="29">
        <v>843612</v>
      </c>
      <c r="D211" s="29">
        <v>798901.32</v>
      </c>
      <c r="E211" s="29">
        <v>834670.84</v>
      </c>
      <c r="F211" s="2">
        <f t="shared" si="12"/>
        <v>824237.86</v>
      </c>
      <c r="G211" s="9">
        <f t="shared" si="13"/>
        <v>7.4216775773552015E-5</v>
      </c>
    </row>
    <row r="212" spans="1:7" outlineLevel="1">
      <c r="A212" s="1" t="s">
        <v>336</v>
      </c>
      <c r="B212" s="1" t="s">
        <v>337</v>
      </c>
      <c r="C212" s="29">
        <v>532610.19999999995</v>
      </c>
      <c r="D212" s="29">
        <v>543168.84</v>
      </c>
      <c r="E212" s="29">
        <v>582143.81000000006</v>
      </c>
      <c r="F212" s="2">
        <f t="shared" si="12"/>
        <v>560896.55166666664</v>
      </c>
      <c r="G212" s="9">
        <f t="shared" si="13"/>
        <v>5.0504757943542567E-5</v>
      </c>
    </row>
    <row r="213" spans="1:7" outlineLevel="1">
      <c r="A213" s="1" t="s">
        <v>338</v>
      </c>
      <c r="B213" s="1" t="s">
        <v>339</v>
      </c>
      <c r="C213" s="29">
        <v>5375468.5300000003</v>
      </c>
      <c r="D213" s="29">
        <v>4828645.43</v>
      </c>
      <c r="E213" s="29">
        <v>5032804.96</v>
      </c>
      <c r="F213" s="2">
        <f t="shared" si="12"/>
        <v>5021862.3783333329</v>
      </c>
      <c r="G213" s="9">
        <f t="shared" si="13"/>
        <v>4.5218310415685295E-4</v>
      </c>
    </row>
    <row r="214" spans="1:7" outlineLevel="1">
      <c r="A214" s="1" t="s">
        <v>602</v>
      </c>
      <c r="B214" s="1" t="s">
        <v>603</v>
      </c>
      <c r="C214" s="29">
        <v>3033067.08</v>
      </c>
      <c r="D214" s="29">
        <v>2997525.86</v>
      </c>
      <c r="E214" s="29">
        <v>3182512.91</v>
      </c>
      <c r="F214" s="2">
        <f t="shared" si="12"/>
        <v>3095942.9216666669</v>
      </c>
      <c r="G214" s="9">
        <f t="shared" si="13"/>
        <v>2.7876771108894529E-4</v>
      </c>
    </row>
    <row r="215" spans="1:7" outlineLevel="1">
      <c r="A215" s="1" t="s">
        <v>479</v>
      </c>
      <c r="B215" s="1" t="s">
        <v>344</v>
      </c>
      <c r="C215" s="29">
        <v>572178.4</v>
      </c>
      <c r="D215" s="29">
        <v>578792.27</v>
      </c>
      <c r="E215" s="29">
        <v>522618.14</v>
      </c>
      <c r="F215" s="2">
        <f t="shared" si="12"/>
        <v>549602.89333333331</v>
      </c>
      <c r="G215" s="9">
        <f t="shared" si="13"/>
        <v>4.9487844078183233E-5</v>
      </c>
    </row>
    <row r="216" spans="1:7" outlineLevel="1">
      <c r="A216" s="1" t="s">
        <v>480</v>
      </c>
      <c r="B216" s="1" t="s">
        <v>340</v>
      </c>
      <c r="C216" s="29">
        <v>210462.17</v>
      </c>
      <c r="D216" s="29">
        <v>223375.08</v>
      </c>
      <c r="E216" s="29">
        <v>240047.79</v>
      </c>
      <c r="F216" s="2">
        <f t="shared" si="12"/>
        <v>229559.28333333333</v>
      </c>
      <c r="G216" s="9">
        <f t="shared" si="13"/>
        <v>2.0670185979915184E-5</v>
      </c>
    </row>
    <row r="217" spans="1:7" outlineLevel="1">
      <c r="A217" s="1" t="s">
        <v>342</v>
      </c>
      <c r="B217" s="1" t="s">
        <v>343</v>
      </c>
      <c r="C217" s="29">
        <v>1032113.96</v>
      </c>
      <c r="D217" s="29">
        <v>914395.92</v>
      </c>
      <c r="E217" s="29">
        <v>1017387.78</v>
      </c>
      <c r="F217" s="2">
        <f t="shared" si="12"/>
        <v>985511.52333333332</v>
      </c>
      <c r="G217" s="9">
        <f t="shared" si="13"/>
        <v>8.8738325790423735E-5</v>
      </c>
    </row>
    <row r="218" spans="1:7" outlineLevel="1">
      <c r="A218" s="1" t="s">
        <v>345</v>
      </c>
      <c r="B218" s="1" t="s">
        <v>346</v>
      </c>
      <c r="C218" s="29">
        <v>2104144.9300000002</v>
      </c>
      <c r="D218" s="29">
        <v>2195869.2000000002</v>
      </c>
      <c r="E218" s="29">
        <v>2659509.0699999998</v>
      </c>
      <c r="F218" s="2">
        <f t="shared" si="12"/>
        <v>2412401.7566666664</v>
      </c>
      <c r="G218" s="9">
        <f t="shared" si="13"/>
        <v>2.1721967521639077E-4</v>
      </c>
    </row>
    <row r="219" spans="1:7" outlineLevel="1">
      <c r="A219" s="1" t="s">
        <v>347</v>
      </c>
      <c r="B219" s="1" t="s">
        <v>348</v>
      </c>
      <c r="C219" s="29">
        <v>302317.06</v>
      </c>
      <c r="D219" s="29">
        <v>305344.94</v>
      </c>
      <c r="E219" s="29">
        <v>318563.24</v>
      </c>
      <c r="F219" s="2">
        <f t="shared" si="12"/>
        <v>311449.4433333333</v>
      </c>
      <c r="G219" s="9">
        <f t="shared" si="13"/>
        <v>2.8043814319167031E-5</v>
      </c>
    </row>
    <row r="220" spans="1:7" outlineLevel="1">
      <c r="A220" s="1" t="s">
        <v>349</v>
      </c>
      <c r="B220" s="1" t="s">
        <v>350</v>
      </c>
      <c r="C220" s="29">
        <v>418841.17</v>
      </c>
      <c r="D220" s="29">
        <v>416674.83</v>
      </c>
      <c r="E220" s="29">
        <v>394769.39</v>
      </c>
      <c r="F220" s="2">
        <f t="shared" si="12"/>
        <v>406083.16666666669</v>
      </c>
      <c r="G220" s="9">
        <f t="shared" si="13"/>
        <v>3.6564910189776953E-5</v>
      </c>
    </row>
    <row r="221" spans="1:7" outlineLevel="1">
      <c r="A221" s="1" t="s">
        <v>351</v>
      </c>
      <c r="B221" s="1" t="s">
        <v>352</v>
      </c>
      <c r="C221" s="29">
        <v>2991288.23</v>
      </c>
      <c r="D221" s="29">
        <v>2702709.83</v>
      </c>
      <c r="E221" s="29">
        <v>2909113.73</v>
      </c>
      <c r="F221" s="2">
        <f t="shared" si="12"/>
        <v>2854008.1799999997</v>
      </c>
      <c r="G221" s="9">
        <f t="shared" si="13"/>
        <v>2.5698320282320356E-4</v>
      </c>
    </row>
    <row r="222" spans="1:7" outlineLevel="1">
      <c r="A222" s="1" t="s">
        <v>353</v>
      </c>
      <c r="B222" s="1" t="s">
        <v>354</v>
      </c>
      <c r="C222" s="29">
        <v>476154.58</v>
      </c>
      <c r="D222" s="29">
        <v>489164.75</v>
      </c>
      <c r="E222" s="29">
        <v>522299.07</v>
      </c>
      <c r="F222" s="2">
        <f t="shared" si="12"/>
        <v>503563.54833333334</v>
      </c>
      <c r="G222" s="9">
        <f t="shared" si="13"/>
        <v>4.534232746162524E-5</v>
      </c>
    </row>
    <row r="223" spans="1:7" outlineLevel="1">
      <c r="A223" s="1" t="s">
        <v>355</v>
      </c>
      <c r="B223" s="1" t="s">
        <v>356</v>
      </c>
      <c r="C223" s="29">
        <v>545022.61</v>
      </c>
      <c r="D223" s="29">
        <v>531381.94999999995</v>
      </c>
      <c r="E223" s="29">
        <v>564119.98</v>
      </c>
      <c r="F223" s="2">
        <f t="shared" si="12"/>
        <v>550024.40833333333</v>
      </c>
      <c r="G223" s="9">
        <f t="shared" si="13"/>
        <v>4.9525798515559106E-5</v>
      </c>
    </row>
    <row r="224" spans="1:7" outlineLevel="1">
      <c r="A224" s="1" t="s">
        <v>357</v>
      </c>
      <c r="B224" s="1" t="s">
        <v>358</v>
      </c>
      <c r="C224" s="29">
        <v>794908.47</v>
      </c>
      <c r="D224" s="29">
        <v>823587.88</v>
      </c>
      <c r="E224" s="29">
        <v>984334.58</v>
      </c>
      <c r="F224" s="2">
        <f t="shared" si="12"/>
        <v>899181.32833333325</v>
      </c>
      <c r="G224" s="9">
        <f t="shared" si="13"/>
        <v>8.0964903777508648E-5</v>
      </c>
    </row>
    <row r="225" spans="1:7" outlineLevel="1">
      <c r="A225" s="1" t="s">
        <v>359</v>
      </c>
      <c r="B225" s="1" t="s">
        <v>360</v>
      </c>
      <c r="C225" s="29">
        <v>873612.68</v>
      </c>
      <c r="D225" s="29">
        <v>883342.02</v>
      </c>
      <c r="E225" s="29">
        <v>925268.37</v>
      </c>
      <c r="F225" s="2">
        <f t="shared" si="12"/>
        <v>902683.63833333331</v>
      </c>
      <c r="G225" s="9">
        <f t="shared" si="13"/>
        <v>8.1280261963020132E-5</v>
      </c>
    </row>
    <row r="226" spans="1:7" outlineLevel="1">
      <c r="A226" s="1" t="s">
        <v>361</v>
      </c>
      <c r="B226" s="1" t="s">
        <v>362</v>
      </c>
      <c r="C226" s="29">
        <v>350727.94</v>
      </c>
      <c r="D226" s="29">
        <v>364192.02</v>
      </c>
      <c r="E226" s="29">
        <v>387540.04</v>
      </c>
      <c r="F226" s="2">
        <f t="shared" si="12"/>
        <v>373622.0166666666</v>
      </c>
      <c r="G226" s="9">
        <f t="shared" si="13"/>
        <v>3.3642013768952945E-5</v>
      </c>
    </row>
    <row r="227" spans="1:7" outlineLevel="1">
      <c r="A227" s="1" t="s">
        <v>363</v>
      </c>
      <c r="B227" s="1" t="s">
        <v>364</v>
      </c>
      <c r="C227" s="29">
        <v>5492614.7999999998</v>
      </c>
      <c r="D227" s="29">
        <v>5378042.9500000002</v>
      </c>
      <c r="E227" s="29">
        <v>5745296.5499999998</v>
      </c>
      <c r="F227" s="2">
        <f t="shared" si="12"/>
        <v>5580765.0583333327</v>
      </c>
      <c r="G227" s="9">
        <f t="shared" si="13"/>
        <v>5.0250832809257127E-4</v>
      </c>
    </row>
    <row r="228" spans="1:7" outlineLevel="1">
      <c r="A228" s="1" t="s">
        <v>365</v>
      </c>
      <c r="B228" s="1" t="s">
        <v>366</v>
      </c>
      <c r="C228" s="29">
        <v>830102.93</v>
      </c>
      <c r="D228" s="29">
        <v>845107.91</v>
      </c>
      <c r="E228" s="29">
        <v>893992.85</v>
      </c>
      <c r="F228" s="2">
        <f t="shared" si="12"/>
        <v>867049.54999999993</v>
      </c>
      <c r="G228" s="9">
        <f t="shared" si="13"/>
        <v>7.8071664940153522E-5</v>
      </c>
    </row>
    <row r="229" spans="1:7" outlineLevel="1">
      <c r="A229" s="1" t="s">
        <v>367</v>
      </c>
      <c r="B229" s="1" t="s">
        <v>368</v>
      </c>
      <c r="C229" s="29">
        <v>318412.82</v>
      </c>
      <c r="D229" s="29">
        <v>314056.98</v>
      </c>
      <c r="E229" s="29">
        <v>413811.53</v>
      </c>
      <c r="F229" s="2">
        <f t="shared" si="12"/>
        <v>364660.22833333333</v>
      </c>
      <c r="G229" s="9">
        <f t="shared" si="13"/>
        <v>3.283506826506038E-5</v>
      </c>
    </row>
    <row r="230" spans="1:7" outlineLevel="1">
      <c r="A230" s="1" t="s">
        <v>369</v>
      </c>
      <c r="B230" s="1" t="s">
        <v>370</v>
      </c>
      <c r="C230" s="29">
        <v>232702.19</v>
      </c>
      <c r="D230" s="29">
        <v>236607.04</v>
      </c>
      <c r="E230" s="29">
        <v>230169.8</v>
      </c>
      <c r="F230" s="2">
        <f t="shared" si="12"/>
        <v>232737.61166666666</v>
      </c>
      <c r="G230" s="9">
        <f t="shared" si="13"/>
        <v>2.0956371913244827E-5</v>
      </c>
    </row>
    <row r="231" spans="1:7" outlineLevel="1">
      <c r="A231" s="1" t="s">
        <v>371</v>
      </c>
      <c r="B231" s="1" t="s">
        <v>372</v>
      </c>
      <c r="C231" s="29">
        <v>1450228.72</v>
      </c>
      <c r="D231" s="29">
        <v>1484563.33</v>
      </c>
      <c r="E231" s="29">
        <v>1511806.6</v>
      </c>
      <c r="F231" s="2">
        <f t="shared" si="12"/>
        <v>1492462.53</v>
      </c>
      <c r="G231" s="9">
        <f t="shared" si="13"/>
        <v>1.343856698592299E-4</v>
      </c>
    </row>
    <row r="232" spans="1:7" outlineLevel="1">
      <c r="A232" s="1" t="s">
        <v>503</v>
      </c>
      <c r="B232" s="1" t="s">
        <v>570</v>
      </c>
      <c r="C232" s="29">
        <v>195515.64</v>
      </c>
      <c r="D232" s="29">
        <v>186100.14</v>
      </c>
      <c r="E232" s="29">
        <v>193640.48</v>
      </c>
      <c r="F232" s="2">
        <f t="shared" si="12"/>
        <v>191439.56000000003</v>
      </c>
      <c r="G232" s="9">
        <f t="shared" si="13"/>
        <v>1.7237775147464663E-5</v>
      </c>
    </row>
    <row r="233" spans="1:7" outlineLevel="1">
      <c r="A233" s="1" t="s">
        <v>373</v>
      </c>
      <c r="B233" s="1" t="s">
        <v>374</v>
      </c>
      <c r="C233" s="29">
        <v>691962.67</v>
      </c>
      <c r="D233" s="29">
        <v>764677.83</v>
      </c>
      <c r="E233" s="29">
        <v>723236.39</v>
      </c>
      <c r="F233" s="2">
        <f t="shared" si="12"/>
        <v>731837.91666666663</v>
      </c>
      <c r="G233" s="9">
        <f t="shared" si="13"/>
        <v>6.5896815955328037E-5</v>
      </c>
    </row>
    <row r="234" spans="1:7" outlineLevel="1">
      <c r="A234" s="1" t="s">
        <v>375</v>
      </c>
      <c r="B234" s="1" t="s">
        <v>376</v>
      </c>
      <c r="C234" s="29">
        <v>881811.56</v>
      </c>
      <c r="D234" s="29">
        <v>860466.92</v>
      </c>
      <c r="E234" s="29">
        <v>977968.82</v>
      </c>
      <c r="F234" s="2">
        <f t="shared" si="12"/>
        <v>922775.31</v>
      </c>
      <c r="G234" s="9">
        <f t="shared" si="13"/>
        <v>8.3089374554621832E-5</v>
      </c>
    </row>
    <row r="235" spans="1:7" outlineLevel="1">
      <c r="A235" s="1" t="s">
        <v>377</v>
      </c>
      <c r="B235" s="1" t="s">
        <v>378</v>
      </c>
      <c r="C235" s="29">
        <v>2786902.35</v>
      </c>
      <c r="D235" s="29">
        <v>2653346.5499999998</v>
      </c>
      <c r="E235" s="29">
        <v>2922986.51</v>
      </c>
      <c r="F235" s="2">
        <f t="shared" si="12"/>
        <v>2810425.8299999996</v>
      </c>
      <c r="G235" s="9">
        <f t="shared" si="13"/>
        <v>2.5305892118727567E-4</v>
      </c>
    </row>
    <row r="236" spans="1:7" outlineLevel="1">
      <c r="A236" s="1" t="s">
        <v>555</v>
      </c>
      <c r="B236" s="1" t="s">
        <v>556</v>
      </c>
      <c r="C236" s="29">
        <v>167468.70000000001</v>
      </c>
      <c r="D236" s="29">
        <v>172227.4</v>
      </c>
      <c r="E236" s="29">
        <v>86168.39</v>
      </c>
      <c r="F236" s="2">
        <f t="shared" si="12"/>
        <v>128404.77833333332</v>
      </c>
      <c r="G236" s="9">
        <f t="shared" si="13"/>
        <v>1.156193994997712E-5</v>
      </c>
    </row>
    <row r="237" spans="1:7" outlineLevel="1">
      <c r="A237" s="1" t="s">
        <v>379</v>
      </c>
      <c r="B237" s="1" t="s">
        <v>380</v>
      </c>
      <c r="C237" s="29">
        <v>474079.84</v>
      </c>
      <c r="D237" s="29">
        <v>480611.81</v>
      </c>
      <c r="E237" s="29">
        <v>453593.13</v>
      </c>
      <c r="F237" s="2">
        <f t="shared" si="12"/>
        <v>466013.80833333335</v>
      </c>
      <c r="G237" s="9">
        <f t="shared" si="13"/>
        <v>4.1961239587385664E-5</v>
      </c>
    </row>
    <row r="238" spans="1:7" outlineLevel="1">
      <c r="A238" s="1" t="s">
        <v>381</v>
      </c>
      <c r="B238" s="1" t="s">
        <v>382</v>
      </c>
      <c r="C238" s="29">
        <v>1005979.6</v>
      </c>
      <c r="D238" s="29">
        <v>1106448.1499999999</v>
      </c>
      <c r="E238" s="29">
        <v>1203017.94</v>
      </c>
      <c r="F238" s="2">
        <f t="shared" ref="F238:F264" si="14">IF(C238&gt;0,(+C238+(D238*2)+(E238*3))/6,IF(D238&gt;0,((D238*2)+(E238*3))/5,E238))</f>
        <v>1137988.2866666666</v>
      </c>
      <c r="G238" s="9">
        <f t="shared" ref="G238:G264" si="15">+F238/$F$267</f>
        <v>1.0246777732882669E-4</v>
      </c>
    </row>
    <row r="239" spans="1:7" outlineLevel="1">
      <c r="A239" s="1" t="s">
        <v>383</v>
      </c>
      <c r="B239" s="1" t="s">
        <v>384</v>
      </c>
      <c r="C239" s="29">
        <v>230309.06</v>
      </c>
      <c r="D239" s="29">
        <v>234579.16</v>
      </c>
      <c r="E239" s="29">
        <v>229305.41</v>
      </c>
      <c r="F239" s="2">
        <f t="shared" si="14"/>
        <v>231230.60166666665</v>
      </c>
      <c r="G239" s="9">
        <f t="shared" si="15"/>
        <v>2.0820676346847889E-5</v>
      </c>
    </row>
    <row r="240" spans="1:7" outlineLevel="1">
      <c r="A240" s="1" t="s">
        <v>385</v>
      </c>
      <c r="B240" s="1" t="s">
        <v>386</v>
      </c>
      <c r="C240" s="29">
        <v>2400285.86</v>
      </c>
      <c r="D240" s="29">
        <v>2841934.86</v>
      </c>
      <c r="E240" s="29">
        <v>3186453.15</v>
      </c>
      <c r="F240" s="2">
        <f t="shared" si="14"/>
        <v>2940585.8383333334</v>
      </c>
      <c r="G240" s="9">
        <f t="shared" si="15"/>
        <v>2.6477890715486844E-4</v>
      </c>
    </row>
    <row r="241" spans="1:7" outlineLevel="1">
      <c r="A241" s="1" t="s">
        <v>387</v>
      </c>
      <c r="B241" s="1" t="s">
        <v>388</v>
      </c>
      <c r="C241" s="29">
        <v>428195.18</v>
      </c>
      <c r="D241" s="29">
        <v>421735.51</v>
      </c>
      <c r="E241" s="29">
        <v>423599.5</v>
      </c>
      <c r="F241" s="2">
        <f t="shared" si="14"/>
        <v>423744.1166666667</v>
      </c>
      <c r="G241" s="9">
        <f t="shared" si="15"/>
        <v>3.815515352814765E-5</v>
      </c>
    </row>
    <row r="242" spans="1:7" outlineLevel="1">
      <c r="A242" s="1" t="s">
        <v>389</v>
      </c>
      <c r="B242" s="1" t="s">
        <v>390</v>
      </c>
      <c r="C242" s="29">
        <v>2284951.35</v>
      </c>
      <c r="D242" s="29">
        <v>2140937.1800000002</v>
      </c>
      <c r="E242" s="29">
        <v>2474768.1800000002</v>
      </c>
      <c r="F242" s="2">
        <f t="shared" si="14"/>
        <v>2331855.041666667</v>
      </c>
      <c r="G242" s="9">
        <f t="shared" si="15"/>
        <v>2.0996701457489688E-4</v>
      </c>
    </row>
    <row r="243" spans="1:7" outlineLevel="1">
      <c r="A243" s="1" t="s">
        <v>391</v>
      </c>
      <c r="B243" s="1" t="s">
        <v>392</v>
      </c>
      <c r="C243" s="29">
        <v>996813.71</v>
      </c>
      <c r="D243" s="29">
        <v>853336.41</v>
      </c>
      <c r="E243" s="29">
        <v>895004.5</v>
      </c>
      <c r="F243" s="2">
        <f t="shared" si="14"/>
        <v>898083.33833333338</v>
      </c>
      <c r="G243" s="9">
        <f t="shared" si="15"/>
        <v>8.0866037562322184E-5</v>
      </c>
    </row>
    <row r="244" spans="1:7" outlineLevel="1">
      <c r="A244" s="1" t="s">
        <v>393</v>
      </c>
      <c r="B244" s="1" t="s">
        <v>394</v>
      </c>
      <c r="C244" s="29">
        <v>16524961.27</v>
      </c>
      <c r="D244" s="29">
        <v>16612230.57</v>
      </c>
      <c r="E244" s="29">
        <v>17708651.91</v>
      </c>
      <c r="F244" s="2">
        <f t="shared" si="14"/>
        <v>17145896.356666666</v>
      </c>
      <c r="G244" s="9">
        <f t="shared" si="15"/>
        <v>1.54386640931453E-3</v>
      </c>
    </row>
    <row r="245" spans="1:7" outlineLevel="1">
      <c r="A245" s="1" t="s">
        <v>395</v>
      </c>
      <c r="B245" s="1" t="s">
        <v>396</v>
      </c>
      <c r="C245" s="29">
        <v>3954624.05</v>
      </c>
      <c r="D245" s="29">
        <v>4064556.02</v>
      </c>
      <c r="E245" s="29">
        <v>4186912.66</v>
      </c>
      <c r="F245" s="2">
        <f t="shared" si="14"/>
        <v>4107412.3450000002</v>
      </c>
      <c r="G245" s="9">
        <f t="shared" si="15"/>
        <v>3.6984336174315563E-4</v>
      </c>
    </row>
    <row r="246" spans="1:7" outlineLevel="1">
      <c r="A246" s="1" t="s">
        <v>397</v>
      </c>
      <c r="B246" s="1" t="s">
        <v>398</v>
      </c>
      <c r="C246" s="29">
        <v>890530.11</v>
      </c>
      <c r="D246" s="29">
        <v>930213.93</v>
      </c>
      <c r="E246" s="29">
        <v>928095.62</v>
      </c>
      <c r="F246" s="2">
        <f t="shared" si="14"/>
        <v>922540.80500000005</v>
      </c>
      <c r="G246" s="9">
        <f t="shared" si="15"/>
        <v>8.3068259041919247E-5</v>
      </c>
    </row>
    <row r="247" spans="1:7" outlineLevel="1">
      <c r="A247" s="1" t="s">
        <v>399</v>
      </c>
      <c r="B247" s="1" t="s">
        <v>400</v>
      </c>
      <c r="C247" s="29">
        <v>4983271.59</v>
      </c>
      <c r="D247" s="29">
        <v>4627074.26</v>
      </c>
      <c r="E247" s="29">
        <v>5536271.0300000003</v>
      </c>
      <c r="F247" s="2">
        <f t="shared" si="14"/>
        <v>5141038.8666666662</v>
      </c>
      <c r="G247" s="9">
        <f t="shared" si="15"/>
        <v>4.6291410201724527E-4</v>
      </c>
    </row>
    <row r="248" spans="1:7" outlineLevel="1">
      <c r="A248" s="1" t="s">
        <v>401</v>
      </c>
      <c r="B248" s="1" t="s">
        <v>402</v>
      </c>
      <c r="C248" s="29">
        <v>10034892.02</v>
      </c>
      <c r="D248" s="29">
        <v>9099318.5099999998</v>
      </c>
      <c r="E248" s="29">
        <v>9403110.8100000005</v>
      </c>
      <c r="F248" s="2">
        <f t="shared" si="14"/>
        <v>9407143.5783333331</v>
      </c>
      <c r="G248" s="9">
        <f t="shared" si="15"/>
        <v>8.470465863128087E-4</v>
      </c>
    </row>
    <row r="249" spans="1:7" outlineLevel="1">
      <c r="A249" s="1" t="s">
        <v>403</v>
      </c>
      <c r="B249" s="1" t="s">
        <v>404</v>
      </c>
      <c r="C249" s="29">
        <v>238127.68</v>
      </c>
      <c r="D249" s="29">
        <v>225473.49</v>
      </c>
      <c r="E249" s="29">
        <v>38707.14</v>
      </c>
      <c r="F249" s="2">
        <f t="shared" si="14"/>
        <v>134199.34666666665</v>
      </c>
      <c r="G249" s="9">
        <f t="shared" si="15"/>
        <v>1.2083699747203038E-5</v>
      </c>
    </row>
    <row r="250" spans="1:7" outlineLevel="1">
      <c r="A250" s="1" t="s">
        <v>405</v>
      </c>
      <c r="B250" s="1" t="s">
        <v>406</v>
      </c>
      <c r="C250" s="29">
        <v>530390.53</v>
      </c>
      <c r="D250" s="29">
        <v>539175.01</v>
      </c>
      <c r="E250" s="29">
        <v>585848.18000000005</v>
      </c>
      <c r="F250" s="2">
        <f t="shared" si="14"/>
        <v>561047.51500000001</v>
      </c>
      <c r="G250" s="9">
        <f t="shared" si="15"/>
        <v>5.0518351121439093E-5</v>
      </c>
    </row>
    <row r="251" spans="1:7" outlineLevel="1">
      <c r="A251" s="1" t="s">
        <v>407</v>
      </c>
      <c r="B251" s="1" t="s">
        <v>408</v>
      </c>
      <c r="C251" s="29">
        <v>2121421.56</v>
      </c>
      <c r="D251" s="29">
        <v>2050539.7</v>
      </c>
      <c r="E251" s="29">
        <v>2316178.25</v>
      </c>
      <c r="F251" s="2">
        <f t="shared" si="14"/>
        <v>2195172.6183333336</v>
      </c>
      <c r="G251" s="9">
        <f t="shared" si="15"/>
        <v>1.9765973137788901E-4</v>
      </c>
    </row>
    <row r="252" spans="1:7" outlineLevel="1">
      <c r="A252" s="1" t="s">
        <v>409</v>
      </c>
      <c r="B252" s="1" t="s">
        <v>410</v>
      </c>
      <c r="C252" s="29">
        <v>533102.88</v>
      </c>
      <c r="D252" s="29">
        <v>572528.07999999996</v>
      </c>
      <c r="E252" s="29">
        <v>647207.97</v>
      </c>
      <c r="F252" s="2">
        <f t="shared" si="14"/>
        <v>603297.15833333333</v>
      </c>
      <c r="G252" s="9">
        <f t="shared" si="15"/>
        <v>5.4322631970395177E-5</v>
      </c>
    </row>
    <row r="253" spans="1:7" outlineLevel="1">
      <c r="A253" s="1" t="s">
        <v>411</v>
      </c>
      <c r="B253" s="1" t="s">
        <v>412</v>
      </c>
      <c r="C253" s="29">
        <v>530411.57999999996</v>
      </c>
      <c r="D253" s="29">
        <v>544586.56000000006</v>
      </c>
      <c r="E253" s="29">
        <v>562970.99</v>
      </c>
      <c r="F253" s="2">
        <f t="shared" si="14"/>
        <v>551416.27833333332</v>
      </c>
      <c r="G253" s="9">
        <f t="shared" si="15"/>
        <v>4.9651126541252963E-5</v>
      </c>
    </row>
    <row r="254" spans="1:7" outlineLevel="1">
      <c r="A254" s="1" t="s">
        <v>413</v>
      </c>
      <c r="B254" s="1" t="s">
        <v>414</v>
      </c>
      <c r="C254" s="29">
        <v>2478197.0499999998</v>
      </c>
      <c r="D254" s="29">
        <v>2420879.81</v>
      </c>
      <c r="E254" s="29">
        <v>2473653.64</v>
      </c>
      <c r="F254" s="2">
        <f t="shared" si="14"/>
        <v>2456819.5983333332</v>
      </c>
      <c r="G254" s="9">
        <f t="shared" si="15"/>
        <v>2.2121918695359747E-4</v>
      </c>
    </row>
    <row r="255" spans="1:7" outlineLevel="1">
      <c r="A255" s="1" t="s">
        <v>415</v>
      </c>
      <c r="B255" s="1" t="s">
        <v>416</v>
      </c>
      <c r="C255" s="29">
        <v>1091762.1399999999</v>
      </c>
      <c r="D255" s="29">
        <v>1135144.97</v>
      </c>
      <c r="E255" s="29">
        <v>1151425.8899999999</v>
      </c>
      <c r="F255" s="2">
        <f t="shared" si="14"/>
        <v>1136054.9583333333</v>
      </c>
      <c r="G255" s="9">
        <f t="shared" si="15"/>
        <v>1.0229369481894094E-4</v>
      </c>
    </row>
    <row r="256" spans="1:7" outlineLevel="1">
      <c r="A256" s="1" t="s">
        <v>417</v>
      </c>
      <c r="B256" s="1" t="s">
        <v>418</v>
      </c>
      <c r="C256" s="29">
        <v>1741272.19</v>
      </c>
      <c r="D256" s="29">
        <v>1797835.67</v>
      </c>
      <c r="E256" s="29">
        <v>1788420.63</v>
      </c>
      <c r="F256" s="2">
        <f t="shared" si="14"/>
        <v>1783700.9033333331</v>
      </c>
      <c r="G256" s="9">
        <f t="shared" si="15"/>
        <v>1.6060962061336537E-4</v>
      </c>
    </row>
    <row r="257" spans="1:9" outlineLevel="1">
      <c r="A257" s="1" t="s">
        <v>419</v>
      </c>
      <c r="B257" s="1" t="s">
        <v>420</v>
      </c>
      <c r="C257" s="29">
        <v>72064.37</v>
      </c>
      <c r="D257" s="29">
        <v>52133.72</v>
      </c>
      <c r="E257" s="29">
        <v>82259.48</v>
      </c>
      <c r="F257" s="2">
        <f t="shared" si="14"/>
        <v>70518.375</v>
      </c>
      <c r="G257" s="9">
        <f t="shared" si="15"/>
        <v>6.3496797214462534E-6</v>
      </c>
    </row>
    <row r="258" spans="1:9" outlineLevel="1">
      <c r="A258" s="1" t="s">
        <v>421</v>
      </c>
      <c r="B258" s="1" t="s">
        <v>422</v>
      </c>
      <c r="C258" s="29">
        <v>1264224.22</v>
      </c>
      <c r="D258" s="29">
        <v>1189539.46</v>
      </c>
      <c r="E258" s="29">
        <v>978166.31</v>
      </c>
      <c r="F258" s="2">
        <f t="shared" si="14"/>
        <v>1096300.345</v>
      </c>
      <c r="G258" s="9">
        <f t="shared" si="15"/>
        <v>9.8714073732711956E-5</v>
      </c>
    </row>
    <row r="259" spans="1:9" outlineLevel="1">
      <c r="A259" s="1" t="s">
        <v>423</v>
      </c>
      <c r="B259" s="1" t="s">
        <v>424</v>
      </c>
      <c r="C259" s="29">
        <v>250751.17</v>
      </c>
      <c r="D259" s="29">
        <v>270719.87</v>
      </c>
      <c r="E259" s="29">
        <v>287162.23</v>
      </c>
      <c r="F259" s="2">
        <f t="shared" si="14"/>
        <v>275612.93333333335</v>
      </c>
      <c r="G259" s="9">
        <f t="shared" si="15"/>
        <v>2.4816990660306407E-5</v>
      </c>
    </row>
    <row r="260" spans="1:9" outlineLevel="1">
      <c r="A260" s="1" t="s">
        <v>425</v>
      </c>
      <c r="B260" s="1" t="s">
        <v>426</v>
      </c>
      <c r="C260" s="29">
        <v>3469923.5</v>
      </c>
      <c r="D260" s="29">
        <v>3103118.1</v>
      </c>
      <c r="E260" s="29">
        <v>3731862.77</v>
      </c>
      <c r="F260" s="2">
        <f t="shared" si="14"/>
        <v>3478624.668333333</v>
      </c>
      <c r="G260" s="9">
        <f t="shared" si="15"/>
        <v>3.1322548931450649E-4</v>
      </c>
    </row>
    <row r="261" spans="1:9" outlineLevel="1">
      <c r="A261" s="1" t="s">
        <v>427</v>
      </c>
      <c r="B261" s="1" t="s">
        <v>428</v>
      </c>
      <c r="C261" s="29">
        <v>101623.45</v>
      </c>
      <c r="D261" s="29">
        <v>107312.67</v>
      </c>
      <c r="E261" s="29">
        <v>87494.75</v>
      </c>
      <c r="F261" s="2">
        <f t="shared" si="14"/>
        <v>96455.506666666668</v>
      </c>
      <c r="G261" s="9">
        <f t="shared" si="15"/>
        <v>8.6851345440554646E-6</v>
      </c>
    </row>
    <row r="262" spans="1:9" outlineLevel="1">
      <c r="A262" s="1" t="s">
        <v>557</v>
      </c>
      <c r="B262" s="1" t="s">
        <v>558</v>
      </c>
      <c r="C262" s="29">
        <v>1124517.42</v>
      </c>
      <c r="D262" s="29">
        <v>1198854.2</v>
      </c>
      <c r="E262" s="29">
        <v>1130536.8400000001</v>
      </c>
      <c r="F262" s="2">
        <f t="shared" si="14"/>
        <v>1152306.0566666666</v>
      </c>
      <c r="G262" s="9">
        <f t="shared" si="15"/>
        <v>1.0375699101001732E-4</v>
      </c>
    </row>
    <row r="263" spans="1:9" outlineLevel="1">
      <c r="A263" s="1" t="s">
        <v>429</v>
      </c>
      <c r="B263" s="1" t="s">
        <v>430</v>
      </c>
      <c r="C263" s="29">
        <v>367135.28</v>
      </c>
      <c r="D263" s="29">
        <v>365962.27</v>
      </c>
      <c r="E263" s="29">
        <v>380386.59</v>
      </c>
      <c r="F263" s="2">
        <f t="shared" si="14"/>
        <v>373369.93166666664</v>
      </c>
      <c r="G263" s="9">
        <f t="shared" si="15"/>
        <v>3.3619315301885591E-5</v>
      </c>
    </row>
    <row r="264" spans="1:9" outlineLevel="1">
      <c r="A264" s="1" t="s">
        <v>431</v>
      </c>
      <c r="B264" s="1" t="s">
        <v>432</v>
      </c>
      <c r="C264" s="34">
        <v>395742.56</v>
      </c>
      <c r="D264" s="34">
        <v>347546.9</v>
      </c>
      <c r="E264" s="91">
        <v>358671.58</v>
      </c>
      <c r="F264" s="2">
        <f t="shared" si="14"/>
        <v>361141.85000000003</v>
      </c>
      <c r="G264" s="85">
        <f t="shared" si="15"/>
        <v>3.2518263240050339E-5</v>
      </c>
    </row>
    <row r="265" spans="1:9">
      <c r="B265" s="1" t="s">
        <v>476</v>
      </c>
      <c r="C265" s="44">
        <f>SUBTOTAL(9,C142:C264)</f>
        <v>253085553.14000005</v>
      </c>
      <c r="D265" s="44">
        <f>SUBTOTAL(9,D142:D264)</f>
        <v>247484152.98000008</v>
      </c>
      <c r="E265" s="44">
        <f>SUBTOTAL(9,E142:E264)</f>
        <v>269655345.56999981</v>
      </c>
      <c r="F265" s="45">
        <f>SUBTOTAL(9,F142:F264)</f>
        <v>259503315.96833345</v>
      </c>
      <c r="G265" s="9">
        <f>SUBTOTAL(9,G142:G264)</f>
        <v>2.3366433827384497E-2</v>
      </c>
    </row>
    <row r="266" spans="1:9">
      <c r="C266" s="5"/>
      <c r="D266" s="5"/>
      <c r="E266" s="24"/>
      <c r="F266" s="2"/>
    </row>
    <row r="267" spans="1:9" ht="13.5" thickBot="1">
      <c r="C267" s="39">
        <f>SUBTOTAL(9,C5:C266)</f>
        <v>10251466677.49</v>
      </c>
      <c r="D267" s="39">
        <f>SUBTOTAL(9,D5:D266)</f>
        <v>10685449904.220009</v>
      </c>
      <c r="E267" s="39">
        <f>SUBTOTAL(9,E5:E266)</f>
        <v>11659333681.560001</v>
      </c>
      <c r="F267" s="16">
        <f>SUBTOTAL(9,F5:F266)</f>
        <v>11105816055.858984</v>
      </c>
      <c r="G267" s="46">
        <f>SUBTOTAL(9,G5:G264)</f>
        <v>1.000000000000002</v>
      </c>
    </row>
    <row r="268" spans="1:9" ht="13.5" thickTop="1"/>
    <row r="269" spans="1:9">
      <c r="C269" s="1"/>
      <c r="D269" s="1"/>
      <c r="E269" s="1"/>
      <c r="F269" s="43"/>
      <c r="G269" s="1"/>
      <c r="I269" s="1"/>
    </row>
    <row r="270" spans="1:9">
      <c r="C270" s="2"/>
      <c r="D270" s="1"/>
      <c r="E270" s="1"/>
      <c r="F270" s="43"/>
      <c r="G270" s="1"/>
      <c r="I270" s="1"/>
    </row>
    <row r="271" spans="1:9">
      <c r="C271" s="1"/>
      <c r="D271" s="1"/>
      <c r="E271" s="1"/>
      <c r="F271" s="43"/>
      <c r="G271" s="1"/>
      <c r="I271" s="1"/>
    </row>
    <row r="272" spans="1:9">
      <c r="C272" s="1"/>
      <c r="D272" s="1"/>
      <c r="E272" s="1"/>
      <c r="F272" s="43"/>
      <c r="G272" s="1"/>
      <c r="I272" s="1"/>
    </row>
    <row r="273" spans="3:9">
      <c r="C273" s="1"/>
      <c r="D273" s="1"/>
      <c r="E273" s="1"/>
      <c r="F273" s="43"/>
      <c r="G273" s="1"/>
      <c r="I273" s="1"/>
    </row>
    <row r="274" spans="3:9">
      <c r="C274" s="1"/>
      <c r="D274" s="1"/>
      <c r="E274" s="1"/>
      <c r="F274" s="43"/>
      <c r="G274" s="1"/>
      <c r="I274" s="1"/>
    </row>
    <row r="275" spans="3:9">
      <c r="C275" s="1"/>
      <c r="D275" s="1"/>
      <c r="E275" s="1"/>
      <c r="F275" s="43"/>
      <c r="G275" s="1"/>
      <c r="I275" s="1"/>
    </row>
    <row r="276" spans="3:9">
      <c r="C276" s="1"/>
      <c r="D276" s="1"/>
      <c r="E276" s="1"/>
      <c r="F276" s="43"/>
      <c r="G276" s="1"/>
      <c r="I276" s="1"/>
    </row>
    <row r="277" spans="3:9">
      <c r="I277" s="1"/>
    </row>
    <row r="278" spans="3:9">
      <c r="I278" s="1"/>
    </row>
    <row r="279" spans="3:9">
      <c r="I279" s="1"/>
    </row>
    <row r="280" spans="3:9">
      <c r="I280" s="1"/>
    </row>
  </sheetData>
  <sortState xmlns:xlrd2="http://schemas.microsoft.com/office/spreadsheetml/2017/richdata2" ref="A142:K264">
    <sortCondition ref="A142:A264"/>
  </sortState>
  <phoneticPr fontId="5" type="noConversion"/>
  <printOptions horizontalCentered="1"/>
  <pageMargins left="0.25" right="0.25" top="0.95" bottom="0.5" header="0.5" footer="0.25"/>
  <pageSetup scale="78" fitToHeight="6" orientation="landscape" horizontalDpi="200" verticalDpi="200" r:id="rId1"/>
  <headerFooter alignWithMargins="0">
    <oddHeader>&amp;C&amp;"Arial,Bold"&amp;14State Office of Risk Management
FY 2025  Assessment Amounts</oddHeader>
    <oddFooter>&amp;L &amp;D&amp;CPage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I27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40625" defaultRowHeight="12.75" outlineLevelRow="1"/>
  <cols>
    <col min="1" max="1" width="5.28515625" style="1" customWidth="1"/>
    <col min="2" max="2" width="51.5703125" style="1" customWidth="1"/>
    <col min="3" max="11" width="10.42578125" style="11" customWidth="1"/>
    <col min="12" max="12" width="10.85546875" style="11" bestFit="1" customWidth="1"/>
    <col min="13" max="13" width="10.85546875" style="11" customWidth="1"/>
    <col min="14" max="16" width="10.42578125" style="11" customWidth="1"/>
    <col min="17" max="17" width="10.85546875" style="11" bestFit="1" customWidth="1"/>
    <col min="18" max="18" width="10.7109375" style="1" bestFit="1" customWidth="1"/>
    <col min="19" max="19" width="2.140625" style="1" customWidth="1"/>
    <col min="20" max="20" width="9" style="1" customWidth="1"/>
    <col min="21" max="21" width="2.140625" style="1" customWidth="1"/>
    <col min="22" max="23" width="8.5703125" style="1" customWidth="1"/>
    <col min="24" max="24" width="8.5703125" style="1" bestFit="1" customWidth="1"/>
    <col min="25" max="25" width="1.5703125" style="1" customWidth="1"/>
    <col min="26" max="28" width="7.28515625" style="1" bestFit="1" customWidth="1"/>
    <col min="29" max="29" width="2.5703125" style="1" customWidth="1"/>
    <col min="30" max="16384" width="9.140625" style="1"/>
  </cols>
  <sheetData>
    <row r="1" spans="1:35">
      <c r="T1" s="12" t="s">
        <v>440</v>
      </c>
      <c r="Z1" s="12"/>
      <c r="AA1" s="12"/>
      <c r="AB1" s="12"/>
      <c r="AC1" s="12"/>
      <c r="AD1" s="12" t="s">
        <v>435</v>
      </c>
    </row>
    <row r="2" spans="1:35">
      <c r="A2" s="12" t="s">
        <v>453</v>
      </c>
      <c r="B2" s="21"/>
      <c r="C2" s="48">
        <v>2021</v>
      </c>
      <c r="D2" s="49"/>
      <c r="E2" s="49"/>
      <c r="F2" s="49"/>
      <c r="G2" s="12" t="s">
        <v>568</v>
      </c>
      <c r="H2" s="48">
        <v>2022</v>
      </c>
      <c r="I2" s="49"/>
      <c r="J2" s="49"/>
      <c r="K2" s="49"/>
      <c r="L2" s="12" t="s">
        <v>575</v>
      </c>
      <c r="M2" s="48">
        <v>2023</v>
      </c>
      <c r="N2" s="49"/>
      <c r="O2" s="49"/>
      <c r="P2" s="49"/>
      <c r="Q2" s="12" t="s">
        <v>598</v>
      </c>
      <c r="R2" s="12" t="s">
        <v>439</v>
      </c>
      <c r="S2" s="12"/>
      <c r="T2" s="12" t="s">
        <v>3</v>
      </c>
      <c r="U2" s="12"/>
      <c r="V2" s="12" t="s">
        <v>567</v>
      </c>
      <c r="W2" s="12" t="s">
        <v>574</v>
      </c>
      <c r="X2" s="12" t="s">
        <v>597</v>
      </c>
      <c r="Y2" s="12"/>
      <c r="Z2" s="12" t="s">
        <v>567</v>
      </c>
      <c r="AA2" s="12" t="s">
        <v>574</v>
      </c>
      <c r="AB2" s="12" t="s">
        <v>597</v>
      </c>
      <c r="AC2" s="12"/>
      <c r="AD2" s="12" t="s">
        <v>439</v>
      </c>
      <c r="AE2" s="12"/>
      <c r="AF2" s="12"/>
      <c r="AG2" s="12"/>
    </row>
    <row r="3" spans="1:35">
      <c r="A3" s="13" t="s">
        <v>451</v>
      </c>
      <c r="B3" s="13" t="s">
        <v>452</v>
      </c>
      <c r="C3" s="13" t="s">
        <v>455</v>
      </c>
      <c r="D3" s="50" t="s">
        <v>456</v>
      </c>
      <c r="E3" s="50" t="s">
        <v>457</v>
      </c>
      <c r="F3" s="50" t="s">
        <v>458</v>
      </c>
      <c r="G3" s="13" t="s">
        <v>440</v>
      </c>
      <c r="H3" s="13" t="s">
        <v>455</v>
      </c>
      <c r="I3" s="50" t="s">
        <v>456</v>
      </c>
      <c r="J3" s="50" t="s">
        <v>457</v>
      </c>
      <c r="K3" s="50" t="s">
        <v>458</v>
      </c>
      <c r="L3" s="13" t="s">
        <v>440</v>
      </c>
      <c r="M3" s="13" t="s">
        <v>455</v>
      </c>
      <c r="N3" s="50" t="s">
        <v>456</v>
      </c>
      <c r="O3" s="50" t="s">
        <v>457</v>
      </c>
      <c r="P3" s="50" t="s">
        <v>458</v>
      </c>
      <c r="Q3" s="13" t="s">
        <v>440</v>
      </c>
      <c r="R3" s="13" t="s">
        <v>471</v>
      </c>
      <c r="S3" s="13"/>
      <c r="T3" s="13" t="s">
        <v>5</v>
      </c>
      <c r="U3" s="13"/>
      <c r="V3" s="13" t="s">
        <v>441</v>
      </c>
      <c r="W3" s="13" t="s">
        <v>441</v>
      </c>
      <c r="X3" s="13" t="s">
        <v>441</v>
      </c>
      <c r="Y3" s="13"/>
      <c r="Z3" s="13" t="s">
        <v>2</v>
      </c>
      <c r="AA3" s="13" t="s">
        <v>2</v>
      </c>
      <c r="AB3" s="13" t="s">
        <v>2</v>
      </c>
      <c r="AC3" s="13"/>
      <c r="AD3" s="13" t="s">
        <v>442</v>
      </c>
      <c r="AE3" s="13"/>
      <c r="AF3" s="13"/>
      <c r="AG3" s="13"/>
      <c r="AH3" s="13"/>
      <c r="AI3" s="13"/>
    </row>
    <row r="4" spans="1:35" ht="3" customHeight="1"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10"/>
      <c r="Z4" s="7"/>
      <c r="AA4" s="7"/>
      <c r="AB4" s="7"/>
      <c r="AD4" s="7"/>
    </row>
    <row r="5" spans="1:35">
      <c r="A5" s="1" t="s">
        <v>7</v>
      </c>
      <c r="B5" s="1" t="s">
        <v>507</v>
      </c>
      <c r="C5" s="92">
        <v>471</v>
      </c>
      <c r="D5" s="93">
        <v>524.20000000000005</v>
      </c>
      <c r="E5" s="93">
        <v>572.20000000000005</v>
      </c>
      <c r="F5" s="93">
        <v>528</v>
      </c>
      <c r="G5" s="5">
        <f>AVERAGE(C5:F5)</f>
        <v>523.85</v>
      </c>
      <c r="H5" s="92">
        <v>474.3</v>
      </c>
      <c r="I5" s="93">
        <v>451.7</v>
      </c>
      <c r="J5" s="93">
        <v>440.5</v>
      </c>
      <c r="K5" s="93">
        <v>444.5</v>
      </c>
      <c r="L5" s="5">
        <f>AVERAGE(H5:K5)</f>
        <v>452.75</v>
      </c>
      <c r="M5" s="92">
        <v>439.1</v>
      </c>
      <c r="N5" s="93">
        <v>507.4</v>
      </c>
      <c r="O5" s="93">
        <v>561.1</v>
      </c>
      <c r="P5" s="93">
        <v>525.79999999999995</v>
      </c>
      <c r="Q5" s="5">
        <f>AVERAGE(M5:P5)</f>
        <v>508.34999999999997</v>
      </c>
      <c r="R5" s="2">
        <f>IF(G5&gt;0,(+G5+(L5*2)+(Q5*3))/6,IF(L5&gt;0,((L5*2)+(Q5*3))/5,Q5))</f>
        <v>492.39999999999992</v>
      </c>
      <c r="T5" s="7">
        <f t="shared" ref="T5:T37" si="0">+R5/$R$267</f>
        <v>2.7704296210164054E-3</v>
      </c>
      <c r="V5" s="51">
        <f>claims!D5</f>
        <v>0</v>
      </c>
      <c r="W5" s="51">
        <f>claims!E5</f>
        <v>0</v>
      </c>
      <c r="X5" s="51">
        <f>claims!F5</f>
        <v>0</v>
      </c>
      <c r="Z5" s="7">
        <f t="shared" ref="Z5:Z69" si="1">IF(G5&gt;100,IF(V5&lt;1,0,+V5/G5),IF(V5&lt;1,0,+V5/100))</f>
        <v>0</v>
      </c>
      <c r="AA5" s="7">
        <f t="shared" ref="AA5:AA69" si="2">IF(L5&gt;100,IF(W5&lt;1,0,+W5/L5),IF(W5&lt;1,0,+W5/100))</f>
        <v>0</v>
      </c>
      <c r="AB5" s="7">
        <f>IF(Q5&gt;100,IF(X5&lt;1,0,+X5/Q5),IF(X5&lt;1,0,+X5/100))</f>
        <v>0</v>
      </c>
      <c r="AD5" s="7">
        <f t="shared" ref="AD5:AD69" si="3">(+Z5+(AA5*2)+(AB5*3))/6</f>
        <v>0</v>
      </c>
      <c r="AF5" s="10"/>
      <c r="AG5" s="10"/>
      <c r="AH5" s="10"/>
      <c r="AI5" s="10"/>
    </row>
    <row r="6" spans="1:35">
      <c r="A6" s="1" t="s">
        <v>8</v>
      </c>
      <c r="B6" s="1" t="s">
        <v>508</v>
      </c>
      <c r="C6" s="94">
        <v>711.7</v>
      </c>
      <c r="D6" s="29">
        <v>837.8</v>
      </c>
      <c r="E6" s="29">
        <v>932</v>
      </c>
      <c r="F6" s="29">
        <v>789.7</v>
      </c>
      <c r="G6" s="5">
        <f t="shared" ref="G6:G69" si="4">AVERAGE(C6:F6)</f>
        <v>817.8</v>
      </c>
      <c r="H6" s="94">
        <v>715.6</v>
      </c>
      <c r="I6" s="29">
        <v>686.2</v>
      </c>
      <c r="J6" s="29">
        <v>663.8</v>
      </c>
      <c r="K6" s="29">
        <v>676.8</v>
      </c>
      <c r="L6" s="5">
        <f t="shared" ref="L6:L69" si="5">AVERAGE(H6:K6)</f>
        <v>685.60000000000014</v>
      </c>
      <c r="M6" s="94">
        <v>715.8</v>
      </c>
      <c r="N6" s="29">
        <v>686.6</v>
      </c>
      <c r="O6" s="29">
        <v>664.1</v>
      </c>
      <c r="P6" s="29">
        <v>676.8</v>
      </c>
      <c r="Q6" s="5">
        <f t="shared" ref="Q6:Q69" si="6">AVERAGE(M6:P6)</f>
        <v>685.82500000000005</v>
      </c>
      <c r="R6" s="2">
        <f t="shared" ref="R6:R69" si="7">IF(G6&gt;0,(+G6+(L6*2)+(Q6*3))/6,IF(L6&gt;0,((L6*2)+(Q6*3))/5,Q6))</f>
        <v>707.74583333333339</v>
      </c>
      <c r="T6" s="7">
        <f t="shared" si="0"/>
        <v>3.9820471584435559E-3</v>
      </c>
      <c r="V6" s="51">
        <f>claims!D6</f>
        <v>0</v>
      </c>
      <c r="W6" s="51">
        <f>claims!E6</f>
        <v>1</v>
      </c>
      <c r="X6" s="51">
        <f>claims!F6</f>
        <v>1</v>
      </c>
      <c r="Z6" s="7">
        <f t="shared" si="1"/>
        <v>0</v>
      </c>
      <c r="AA6" s="7">
        <f t="shared" si="2"/>
        <v>1.4585764294049006E-3</v>
      </c>
      <c r="AB6" s="7">
        <f t="shared" ref="AB6:AB70" si="8">IF(Q6&gt;100,IF(X6&lt;1,0,+X6/Q6),IF(X6&lt;1,0,+X6/100))</f>
        <v>1.4580979112747421E-3</v>
      </c>
      <c r="AD6" s="7">
        <f t="shared" si="3"/>
        <v>1.2152410987723379E-3</v>
      </c>
      <c r="AF6" s="10"/>
      <c r="AG6" s="10"/>
      <c r="AH6" s="10"/>
      <c r="AI6" s="10"/>
    </row>
    <row r="7" spans="1:35">
      <c r="A7" s="1" t="s">
        <v>9</v>
      </c>
      <c r="B7" s="1" t="s">
        <v>10</v>
      </c>
      <c r="C7" s="94">
        <v>364</v>
      </c>
      <c r="D7" s="29">
        <v>385</v>
      </c>
      <c r="E7" s="29">
        <v>389</v>
      </c>
      <c r="F7" s="29">
        <v>376</v>
      </c>
      <c r="G7" s="5">
        <f t="shared" si="4"/>
        <v>378.5</v>
      </c>
      <c r="H7" s="94">
        <v>359</v>
      </c>
      <c r="I7" s="29">
        <v>362</v>
      </c>
      <c r="J7" s="29">
        <v>363</v>
      </c>
      <c r="K7" s="29">
        <v>364</v>
      </c>
      <c r="L7" s="5">
        <f t="shared" si="5"/>
        <v>362</v>
      </c>
      <c r="M7" s="94">
        <v>379</v>
      </c>
      <c r="N7" s="29">
        <v>403</v>
      </c>
      <c r="O7" s="29">
        <v>402</v>
      </c>
      <c r="P7" s="29">
        <v>378</v>
      </c>
      <c r="Q7" s="5">
        <f t="shared" si="6"/>
        <v>390.5</v>
      </c>
      <c r="R7" s="2">
        <f t="shared" si="7"/>
        <v>379</v>
      </c>
      <c r="T7" s="7">
        <f t="shared" si="0"/>
        <v>2.1323981039098657E-3</v>
      </c>
      <c r="V7" s="51">
        <f>claims!D7</f>
        <v>0</v>
      </c>
      <c r="W7" s="51">
        <f>claims!E7</f>
        <v>0</v>
      </c>
      <c r="X7" s="51">
        <f>claims!F7</f>
        <v>0</v>
      </c>
      <c r="Z7" s="7">
        <f t="shared" si="1"/>
        <v>0</v>
      </c>
      <c r="AA7" s="7">
        <f t="shared" si="2"/>
        <v>0</v>
      </c>
      <c r="AB7" s="7">
        <f t="shared" si="8"/>
        <v>0</v>
      </c>
      <c r="AD7" s="7">
        <f t="shared" si="3"/>
        <v>0</v>
      </c>
      <c r="AF7" s="10"/>
      <c r="AG7" s="10"/>
      <c r="AH7" s="10"/>
      <c r="AI7" s="10"/>
    </row>
    <row r="8" spans="1:35">
      <c r="A8" s="1" t="s">
        <v>11</v>
      </c>
      <c r="B8" s="1" t="s">
        <v>12</v>
      </c>
      <c r="C8" s="94">
        <v>117</v>
      </c>
      <c r="D8" s="29">
        <v>126</v>
      </c>
      <c r="E8" s="29">
        <v>118</v>
      </c>
      <c r="F8" s="29">
        <v>115</v>
      </c>
      <c r="G8" s="5">
        <f t="shared" si="4"/>
        <v>119</v>
      </c>
      <c r="H8" s="94">
        <v>109</v>
      </c>
      <c r="I8" s="29">
        <v>110</v>
      </c>
      <c r="J8" s="29">
        <v>120</v>
      </c>
      <c r="K8" s="29">
        <v>127</v>
      </c>
      <c r="L8" s="5">
        <f t="shared" si="5"/>
        <v>116.5</v>
      </c>
      <c r="M8" s="94">
        <v>127</v>
      </c>
      <c r="N8" s="29">
        <v>124</v>
      </c>
      <c r="O8" s="29">
        <v>128</v>
      </c>
      <c r="P8" s="29">
        <v>128</v>
      </c>
      <c r="Q8" s="5">
        <f t="shared" si="6"/>
        <v>126.75</v>
      </c>
      <c r="R8" s="2">
        <f t="shared" si="7"/>
        <v>122.04166666666667</v>
      </c>
      <c r="T8" s="7">
        <f t="shared" si="0"/>
        <v>6.8665281951978856E-4</v>
      </c>
      <c r="V8" s="51">
        <f>claims!D8</f>
        <v>0</v>
      </c>
      <c r="W8" s="51">
        <f>claims!E8</f>
        <v>0</v>
      </c>
      <c r="X8" s="51">
        <f>claims!F8</f>
        <v>0</v>
      </c>
      <c r="Z8" s="7">
        <f t="shared" si="1"/>
        <v>0</v>
      </c>
      <c r="AA8" s="7">
        <f t="shared" si="2"/>
        <v>0</v>
      </c>
      <c r="AB8" s="7">
        <f t="shared" si="8"/>
        <v>0</v>
      </c>
      <c r="AD8" s="7">
        <f t="shared" si="3"/>
        <v>0</v>
      </c>
      <c r="AF8" s="10"/>
      <c r="AG8" s="10"/>
      <c r="AH8" s="10"/>
      <c r="AI8" s="10"/>
    </row>
    <row r="9" spans="1:35">
      <c r="A9" s="1" t="s">
        <v>13</v>
      </c>
      <c r="B9" s="1" t="s">
        <v>14</v>
      </c>
      <c r="C9" s="94">
        <v>20.6</v>
      </c>
      <c r="D9" s="29">
        <v>22.5</v>
      </c>
      <c r="E9" s="29">
        <v>22.2</v>
      </c>
      <c r="F9" s="29">
        <v>22.2</v>
      </c>
      <c r="G9" s="5">
        <f t="shared" si="4"/>
        <v>21.875</v>
      </c>
      <c r="H9" s="94">
        <v>22.4</v>
      </c>
      <c r="I9" s="29">
        <v>23.2</v>
      </c>
      <c r="J9" s="29">
        <v>22.3</v>
      </c>
      <c r="K9" s="29">
        <v>22.3</v>
      </c>
      <c r="L9" s="5">
        <f t="shared" si="5"/>
        <v>22.549999999999997</v>
      </c>
      <c r="M9" s="94">
        <v>21</v>
      </c>
      <c r="N9" s="29">
        <v>22.5</v>
      </c>
      <c r="O9" s="29">
        <v>24.2</v>
      </c>
      <c r="P9" s="29">
        <v>23.6</v>
      </c>
      <c r="Q9" s="5">
        <f t="shared" si="6"/>
        <v>22.825000000000003</v>
      </c>
      <c r="R9" s="2">
        <f t="shared" si="7"/>
        <v>22.574999999999999</v>
      </c>
      <c r="T9" s="7">
        <f t="shared" si="0"/>
        <v>1.2701553349806126E-4</v>
      </c>
      <c r="V9" s="51">
        <f>claims!D9</f>
        <v>0</v>
      </c>
      <c r="W9" s="51">
        <f>claims!E9</f>
        <v>0</v>
      </c>
      <c r="X9" s="51">
        <f>claims!F9</f>
        <v>0</v>
      </c>
      <c r="Z9" s="7">
        <f t="shared" si="1"/>
        <v>0</v>
      </c>
      <c r="AA9" s="7">
        <f t="shared" si="2"/>
        <v>0</v>
      </c>
      <c r="AB9" s="7">
        <f t="shared" si="8"/>
        <v>0</v>
      </c>
      <c r="AD9" s="7">
        <f t="shared" si="3"/>
        <v>0</v>
      </c>
      <c r="AF9" s="10"/>
      <c r="AG9" s="10"/>
      <c r="AH9" s="10"/>
      <c r="AI9" s="10"/>
    </row>
    <row r="10" spans="1:35">
      <c r="A10" s="1" t="s">
        <v>15</v>
      </c>
      <c r="B10" s="1" t="s">
        <v>16</v>
      </c>
      <c r="C10" s="94">
        <v>28.1</v>
      </c>
      <c r="D10" s="29">
        <v>28.3</v>
      </c>
      <c r="E10" s="29">
        <v>28.1</v>
      </c>
      <c r="F10" s="29">
        <v>27.3</v>
      </c>
      <c r="G10" s="5">
        <f t="shared" si="4"/>
        <v>27.95</v>
      </c>
      <c r="H10" s="94">
        <v>28.2</v>
      </c>
      <c r="I10" s="29">
        <v>25</v>
      </c>
      <c r="J10" s="29">
        <v>24.7</v>
      </c>
      <c r="K10" s="29">
        <v>25.7</v>
      </c>
      <c r="L10" s="5">
        <f t="shared" si="5"/>
        <v>25.900000000000002</v>
      </c>
      <c r="M10" s="94">
        <v>24</v>
      </c>
      <c r="N10" s="29">
        <v>24</v>
      </c>
      <c r="O10" s="29">
        <v>23</v>
      </c>
      <c r="P10" s="29">
        <v>24.5</v>
      </c>
      <c r="Q10" s="5">
        <f t="shared" si="6"/>
        <v>23.875</v>
      </c>
      <c r="R10" s="2">
        <f t="shared" si="7"/>
        <v>25.229166666666668</v>
      </c>
      <c r="T10" s="7">
        <f t="shared" si="0"/>
        <v>1.4194888433568861E-4</v>
      </c>
      <c r="V10" s="51">
        <f>claims!D10</f>
        <v>0</v>
      </c>
      <c r="W10" s="51">
        <f>claims!E10</f>
        <v>0</v>
      </c>
      <c r="X10" s="51">
        <f>claims!F10</f>
        <v>0</v>
      </c>
      <c r="Z10" s="7">
        <f t="shared" si="1"/>
        <v>0</v>
      </c>
      <c r="AA10" s="7">
        <f t="shared" si="2"/>
        <v>0</v>
      </c>
      <c r="AB10" s="7">
        <f t="shared" si="8"/>
        <v>0</v>
      </c>
      <c r="AD10" s="7">
        <f t="shared" si="3"/>
        <v>0</v>
      </c>
      <c r="AF10" s="10"/>
      <c r="AG10" s="10"/>
      <c r="AH10" s="10"/>
      <c r="AI10" s="10"/>
    </row>
    <row r="11" spans="1:35">
      <c r="A11" s="1" t="s">
        <v>17</v>
      </c>
      <c r="B11" s="1" t="s">
        <v>18</v>
      </c>
      <c r="C11" s="94">
        <v>78.8</v>
      </c>
      <c r="D11" s="29">
        <v>82.2</v>
      </c>
      <c r="E11" s="29">
        <v>83.2</v>
      </c>
      <c r="F11" s="29">
        <v>81.3</v>
      </c>
      <c r="G11" s="5">
        <f t="shared" si="4"/>
        <v>81.375</v>
      </c>
      <c r="H11" s="94">
        <v>80.8</v>
      </c>
      <c r="I11" s="29">
        <v>82.3</v>
      </c>
      <c r="J11" s="29">
        <v>83.3</v>
      </c>
      <c r="K11" s="29">
        <v>80.599999999999994</v>
      </c>
      <c r="L11" s="5">
        <f t="shared" si="5"/>
        <v>81.75</v>
      </c>
      <c r="M11" s="94">
        <v>81.2</v>
      </c>
      <c r="N11" s="29">
        <v>82.1</v>
      </c>
      <c r="O11" s="29">
        <v>80.900000000000006</v>
      </c>
      <c r="P11" s="29">
        <v>79.900000000000006</v>
      </c>
      <c r="Q11" s="5">
        <f t="shared" si="6"/>
        <v>81.025000000000006</v>
      </c>
      <c r="R11" s="2">
        <f t="shared" si="7"/>
        <v>81.325000000000003</v>
      </c>
      <c r="T11" s="7">
        <f t="shared" si="0"/>
        <v>4.5756537150519743E-4</v>
      </c>
      <c r="V11" s="51">
        <f>claims!D11</f>
        <v>0</v>
      </c>
      <c r="W11" s="51">
        <f>claims!E11</f>
        <v>0</v>
      </c>
      <c r="X11" s="51">
        <f>claims!F11</f>
        <v>1</v>
      </c>
      <c r="Z11" s="7">
        <f t="shared" si="1"/>
        <v>0</v>
      </c>
      <c r="AA11" s="7">
        <f t="shared" si="2"/>
        <v>0</v>
      </c>
      <c r="AB11" s="7">
        <f t="shared" si="8"/>
        <v>0.01</v>
      </c>
      <c r="AD11" s="7">
        <f t="shared" si="3"/>
        <v>5.0000000000000001E-3</v>
      </c>
      <c r="AF11" s="10"/>
      <c r="AG11" s="10"/>
      <c r="AH11" s="10"/>
      <c r="AI11" s="10"/>
    </row>
    <row r="12" spans="1:35">
      <c r="A12" s="1" t="s">
        <v>19</v>
      </c>
      <c r="B12" s="1" t="s">
        <v>20</v>
      </c>
      <c r="C12" s="94">
        <v>23</v>
      </c>
      <c r="D12" s="29">
        <v>18</v>
      </c>
      <c r="E12" s="29">
        <v>20</v>
      </c>
      <c r="F12" s="29">
        <v>27</v>
      </c>
      <c r="G12" s="5">
        <f t="shared" si="4"/>
        <v>22</v>
      </c>
      <c r="H12" s="94">
        <v>20</v>
      </c>
      <c r="I12" s="29">
        <v>19</v>
      </c>
      <c r="J12" s="29">
        <v>23</v>
      </c>
      <c r="K12" s="29">
        <v>27</v>
      </c>
      <c r="L12" s="5">
        <f t="shared" si="5"/>
        <v>22.25</v>
      </c>
      <c r="M12" s="94">
        <v>20</v>
      </c>
      <c r="N12" s="29">
        <v>19.5</v>
      </c>
      <c r="O12" s="29">
        <v>20</v>
      </c>
      <c r="P12" s="29">
        <v>30</v>
      </c>
      <c r="Q12" s="5">
        <f t="shared" si="6"/>
        <v>22.375</v>
      </c>
      <c r="R12" s="2">
        <f t="shared" si="7"/>
        <v>22.270833333333332</v>
      </c>
      <c r="T12" s="7">
        <f t="shared" si="0"/>
        <v>1.2530417618071934E-4</v>
      </c>
      <c r="V12" s="51">
        <f>claims!D12</f>
        <v>0</v>
      </c>
      <c r="W12" s="51">
        <f>claims!E12</f>
        <v>0</v>
      </c>
      <c r="X12" s="51">
        <f>claims!F12</f>
        <v>0</v>
      </c>
      <c r="Z12" s="7">
        <f t="shared" si="1"/>
        <v>0</v>
      </c>
      <c r="AA12" s="7">
        <f t="shared" si="2"/>
        <v>0</v>
      </c>
      <c r="AB12" s="7">
        <f t="shared" si="8"/>
        <v>0</v>
      </c>
      <c r="AD12" s="7">
        <f t="shared" si="3"/>
        <v>0</v>
      </c>
      <c r="AF12" s="10"/>
      <c r="AG12" s="10"/>
      <c r="AH12" s="10"/>
      <c r="AI12" s="10"/>
    </row>
    <row r="13" spans="1:35">
      <c r="A13" s="1" t="s">
        <v>21</v>
      </c>
      <c r="B13" s="1" t="s">
        <v>22</v>
      </c>
      <c r="C13" s="94">
        <v>64.3</v>
      </c>
      <c r="D13" s="29">
        <v>63.6</v>
      </c>
      <c r="E13" s="29">
        <v>68.099999999999994</v>
      </c>
      <c r="F13" s="29">
        <v>63.4</v>
      </c>
      <c r="G13" s="5">
        <f t="shared" si="4"/>
        <v>64.849999999999994</v>
      </c>
      <c r="H13" s="94">
        <v>65.3</v>
      </c>
      <c r="I13" s="29">
        <v>64.2</v>
      </c>
      <c r="J13" s="29">
        <v>67.2</v>
      </c>
      <c r="K13" s="29">
        <v>62.6</v>
      </c>
      <c r="L13" s="5">
        <f t="shared" si="5"/>
        <v>64.825000000000003</v>
      </c>
      <c r="M13" s="94">
        <v>67.2</v>
      </c>
      <c r="N13" s="29">
        <v>68</v>
      </c>
      <c r="O13" s="29">
        <v>67.400000000000006</v>
      </c>
      <c r="P13" s="29">
        <v>64.2</v>
      </c>
      <c r="Q13" s="5">
        <f t="shared" si="6"/>
        <v>66.7</v>
      </c>
      <c r="R13" s="2">
        <f t="shared" si="7"/>
        <v>65.766666666666666</v>
      </c>
      <c r="T13" s="7">
        <f t="shared" si="0"/>
        <v>3.7002827256061254E-4</v>
      </c>
      <c r="V13" s="51">
        <f>claims!D13</f>
        <v>0</v>
      </c>
      <c r="W13" s="51">
        <f>claims!E13</f>
        <v>0</v>
      </c>
      <c r="X13" s="51">
        <f>claims!F13</f>
        <v>0</v>
      </c>
      <c r="Z13" s="7">
        <f t="shared" si="1"/>
        <v>0</v>
      </c>
      <c r="AA13" s="7">
        <f t="shared" si="2"/>
        <v>0</v>
      </c>
      <c r="AB13" s="7">
        <f t="shared" si="8"/>
        <v>0</v>
      </c>
      <c r="AD13" s="7">
        <f t="shared" si="3"/>
        <v>0</v>
      </c>
      <c r="AF13" s="10"/>
      <c r="AG13" s="10"/>
      <c r="AH13" s="10"/>
      <c r="AI13" s="10"/>
    </row>
    <row r="14" spans="1:35">
      <c r="A14" s="1" t="s">
        <v>23</v>
      </c>
      <c r="B14" s="1" t="s">
        <v>24</v>
      </c>
      <c r="C14" s="94">
        <v>262.3</v>
      </c>
      <c r="D14" s="29">
        <v>262.8</v>
      </c>
      <c r="E14" s="29">
        <v>259.10000000000002</v>
      </c>
      <c r="F14" s="29">
        <v>256.2</v>
      </c>
      <c r="G14" s="5">
        <f t="shared" si="4"/>
        <v>260.10000000000002</v>
      </c>
      <c r="H14" s="94">
        <v>264.2</v>
      </c>
      <c r="I14" s="29">
        <v>272.2</v>
      </c>
      <c r="J14" s="29">
        <v>278.2</v>
      </c>
      <c r="K14" s="29">
        <v>281.2</v>
      </c>
      <c r="L14" s="5">
        <f t="shared" si="5"/>
        <v>273.95</v>
      </c>
      <c r="M14" s="94">
        <v>277.10000000000002</v>
      </c>
      <c r="N14" s="29">
        <v>281.10000000000002</v>
      </c>
      <c r="O14" s="29">
        <v>280.10000000000002</v>
      </c>
      <c r="P14" s="29">
        <v>278.2</v>
      </c>
      <c r="Q14" s="5">
        <f t="shared" si="6"/>
        <v>279.125</v>
      </c>
      <c r="R14" s="2">
        <f t="shared" si="7"/>
        <v>274.22916666666669</v>
      </c>
      <c r="T14" s="7">
        <f t="shared" si="0"/>
        <v>1.5429175594638062E-3</v>
      </c>
      <c r="V14" s="51">
        <f>claims!D14</f>
        <v>0</v>
      </c>
      <c r="W14" s="51">
        <f>claims!E14</f>
        <v>0</v>
      </c>
      <c r="X14" s="51">
        <f>claims!F14</f>
        <v>0</v>
      </c>
      <c r="Z14" s="7">
        <f t="shared" si="1"/>
        <v>0</v>
      </c>
      <c r="AA14" s="7">
        <f t="shared" si="2"/>
        <v>0</v>
      </c>
      <c r="AB14" s="7">
        <f t="shared" si="8"/>
        <v>0</v>
      </c>
      <c r="AD14" s="7">
        <f t="shared" si="3"/>
        <v>0</v>
      </c>
      <c r="AF14" s="10"/>
      <c r="AG14" s="10"/>
      <c r="AH14" s="10"/>
      <c r="AI14" s="10"/>
    </row>
    <row r="15" spans="1:35">
      <c r="A15" s="1" t="s">
        <v>25</v>
      </c>
      <c r="B15" s="1" t="s">
        <v>26</v>
      </c>
      <c r="C15" s="94">
        <v>4</v>
      </c>
      <c r="D15" s="29">
        <v>4</v>
      </c>
      <c r="E15" s="29">
        <v>4</v>
      </c>
      <c r="F15" s="29">
        <v>4</v>
      </c>
      <c r="G15" s="5">
        <f t="shared" si="4"/>
        <v>4</v>
      </c>
      <c r="H15" s="94">
        <v>4</v>
      </c>
      <c r="I15" s="29">
        <v>4</v>
      </c>
      <c r="J15" s="29">
        <v>4</v>
      </c>
      <c r="K15" s="29">
        <v>4</v>
      </c>
      <c r="L15" s="5">
        <f t="shared" si="5"/>
        <v>4</v>
      </c>
      <c r="M15" s="94">
        <v>4</v>
      </c>
      <c r="N15" s="29">
        <v>4</v>
      </c>
      <c r="O15" s="29">
        <v>4</v>
      </c>
      <c r="P15" s="29">
        <v>4</v>
      </c>
      <c r="Q15" s="5">
        <f t="shared" si="6"/>
        <v>4</v>
      </c>
      <c r="R15" s="2">
        <f t="shared" si="7"/>
        <v>4</v>
      </c>
      <c r="T15" s="7">
        <f t="shared" si="0"/>
        <v>2.2505520885592246E-5</v>
      </c>
      <c r="V15" s="51">
        <f>claims!D15</f>
        <v>0</v>
      </c>
      <c r="W15" s="51">
        <f>claims!E15</f>
        <v>0</v>
      </c>
      <c r="X15" s="51">
        <f>claims!F15</f>
        <v>0</v>
      </c>
      <c r="Z15" s="7">
        <f t="shared" si="1"/>
        <v>0</v>
      </c>
      <c r="AA15" s="7">
        <f t="shared" si="2"/>
        <v>0</v>
      </c>
      <c r="AB15" s="7">
        <f t="shared" si="8"/>
        <v>0</v>
      </c>
      <c r="AD15" s="7">
        <f t="shared" si="3"/>
        <v>0</v>
      </c>
      <c r="AF15" s="10"/>
      <c r="AG15" s="10"/>
      <c r="AH15" s="10"/>
      <c r="AI15" s="10"/>
    </row>
    <row r="16" spans="1:35">
      <c r="A16" s="1" t="s">
        <v>540</v>
      </c>
      <c r="B16" s="1" t="s">
        <v>563</v>
      </c>
      <c r="C16" s="94">
        <v>21.8</v>
      </c>
      <c r="D16" s="29">
        <v>21.7</v>
      </c>
      <c r="E16" s="29">
        <v>21.7</v>
      </c>
      <c r="F16" s="29">
        <v>22.7</v>
      </c>
      <c r="G16" s="5">
        <f t="shared" si="4"/>
        <v>21.975000000000001</v>
      </c>
      <c r="H16" s="94">
        <v>22</v>
      </c>
      <c r="I16" s="29">
        <v>21.4</v>
      </c>
      <c r="J16" s="29">
        <v>22.3</v>
      </c>
      <c r="K16" s="29">
        <v>22.7</v>
      </c>
      <c r="L16" s="5">
        <f t="shared" si="5"/>
        <v>22.1</v>
      </c>
      <c r="M16" s="94">
        <v>21</v>
      </c>
      <c r="N16" s="29">
        <v>21.4</v>
      </c>
      <c r="O16" s="29">
        <v>20.6</v>
      </c>
      <c r="P16" s="29">
        <v>20.399999999999999</v>
      </c>
      <c r="Q16" s="5">
        <f t="shared" si="6"/>
        <v>20.85</v>
      </c>
      <c r="R16" s="2">
        <f t="shared" si="7"/>
        <v>21.454166666666669</v>
      </c>
      <c r="T16" s="7">
        <f t="shared" si="0"/>
        <v>1.2070929899991094E-4</v>
      </c>
      <c r="V16" s="51">
        <f>claims!D16</f>
        <v>0</v>
      </c>
      <c r="W16" s="51">
        <f>claims!E16</f>
        <v>0</v>
      </c>
      <c r="X16" s="51">
        <f>claims!F16</f>
        <v>0</v>
      </c>
      <c r="Z16" s="7">
        <f t="shared" si="1"/>
        <v>0</v>
      </c>
      <c r="AA16" s="7">
        <f t="shared" si="2"/>
        <v>0</v>
      </c>
      <c r="AB16" s="7">
        <f t="shared" si="8"/>
        <v>0</v>
      </c>
      <c r="AD16" s="7">
        <f t="shared" si="3"/>
        <v>0</v>
      </c>
      <c r="AF16" s="10"/>
      <c r="AG16" s="10"/>
      <c r="AH16" s="10"/>
      <c r="AI16" s="10"/>
    </row>
    <row r="17" spans="1:35">
      <c r="A17" s="1" t="s">
        <v>27</v>
      </c>
      <c r="B17" s="1" t="s">
        <v>509</v>
      </c>
      <c r="C17" s="94">
        <v>36.700000000000003</v>
      </c>
      <c r="D17" s="29">
        <v>37.299999999999997</v>
      </c>
      <c r="E17" s="29">
        <v>38</v>
      </c>
      <c r="F17" s="29">
        <v>37.9</v>
      </c>
      <c r="G17" s="5">
        <f t="shared" si="4"/>
        <v>37.475000000000001</v>
      </c>
      <c r="H17" s="94">
        <v>37.9</v>
      </c>
      <c r="I17" s="29">
        <v>38</v>
      </c>
      <c r="J17" s="29">
        <v>38</v>
      </c>
      <c r="K17" s="29">
        <v>37.9</v>
      </c>
      <c r="L17" s="5">
        <f t="shared" si="5"/>
        <v>37.950000000000003</v>
      </c>
      <c r="M17" s="94">
        <v>37</v>
      </c>
      <c r="N17" s="29">
        <v>37</v>
      </c>
      <c r="O17" s="29">
        <v>37.200000000000003</v>
      </c>
      <c r="P17" s="29">
        <v>37.5</v>
      </c>
      <c r="Q17" s="5">
        <f t="shared" si="6"/>
        <v>37.174999999999997</v>
      </c>
      <c r="R17" s="2">
        <f t="shared" si="7"/>
        <v>37.483333333333327</v>
      </c>
      <c r="T17" s="7">
        <f t="shared" si="0"/>
        <v>2.1089548529873732E-4</v>
      </c>
      <c r="V17" s="51">
        <f>claims!D17</f>
        <v>0</v>
      </c>
      <c r="W17" s="51">
        <f>claims!E17</f>
        <v>0</v>
      </c>
      <c r="X17" s="51">
        <f>claims!F17</f>
        <v>0</v>
      </c>
      <c r="Z17" s="7">
        <f t="shared" si="1"/>
        <v>0</v>
      </c>
      <c r="AA17" s="7">
        <f t="shared" si="2"/>
        <v>0</v>
      </c>
      <c r="AB17" s="7">
        <f t="shared" si="8"/>
        <v>0</v>
      </c>
      <c r="AD17" s="7">
        <f t="shared" si="3"/>
        <v>0</v>
      </c>
      <c r="AF17" s="10"/>
      <c r="AG17" s="10"/>
      <c r="AH17" s="10"/>
      <c r="AI17" s="10"/>
    </row>
    <row r="18" spans="1:35">
      <c r="A18" s="1" t="s">
        <v>28</v>
      </c>
      <c r="B18" s="1" t="s">
        <v>510</v>
      </c>
      <c r="C18" s="94">
        <v>36.4</v>
      </c>
      <c r="D18" s="29">
        <v>36.6</v>
      </c>
      <c r="E18" s="29">
        <v>35.799999999999997</v>
      </c>
      <c r="F18" s="29">
        <v>35.4</v>
      </c>
      <c r="G18" s="5">
        <f t="shared" si="4"/>
        <v>36.049999999999997</v>
      </c>
      <c r="H18" s="94">
        <v>34.5</v>
      </c>
      <c r="I18" s="29">
        <v>35.200000000000003</v>
      </c>
      <c r="J18" s="29">
        <v>34.1</v>
      </c>
      <c r="K18" s="29">
        <v>34.700000000000003</v>
      </c>
      <c r="L18" s="5">
        <f t="shared" si="5"/>
        <v>34.625</v>
      </c>
      <c r="M18" s="94">
        <v>34.799999999999997</v>
      </c>
      <c r="N18" s="29">
        <v>34.4</v>
      </c>
      <c r="O18" s="29">
        <v>35</v>
      </c>
      <c r="P18" s="29">
        <v>35.799999999999997</v>
      </c>
      <c r="Q18" s="5">
        <f t="shared" si="6"/>
        <v>35</v>
      </c>
      <c r="R18" s="2">
        <f t="shared" si="7"/>
        <v>35.050000000000004</v>
      </c>
      <c r="T18" s="7">
        <f t="shared" si="0"/>
        <v>1.9720462676000211E-4</v>
      </c>
      <c r="V18" s="51">
        <f>claims!D18</f>
        <v>1</v>
      </c>
      <c r="W18" s="51">
        <f>claims!E18</f>
        <v>0</v>
      </c>
      <c r="X18" s="51">
        <f>claims!F18</f>
        <v>1</v>
      </c>
      <c r="Z18" s="7">
        <f t="shared" si="1"/>
        <v>0.01</v>
      </c>
      <c r="AA18" s="7">
        <f t="shared" si="2"/>
        <v>0</v>
      </c>
      <c r="AB18" s="7">
        <f t="shared" si="8"/>
        <v>0.01</v>
      </c>
      <c r="AD18" s="7">
        <f t="shared" si="3"/>
        <v>6.6666666666666671E-3</v>
      </c>
      <c r="AF18" s="10"/>
      <c r="AG18" s="10"/>
      <c r="AH18" s="10"/>
      <c r="AI18" s="10"/>
    </row>
    <row r="19" spans="1:35">
      <c r="A19" s="1" t="s">
        <v>29</v>
      </c>
      <c r="B19" s="1" t="s">
        <v>511</v>
      </c>
      <c r="C19" s="94">
        <v>31.1</v>
      </c>
      <c r="D19" s="29">
        <v>31</v>
      </c>
      <c r="E19" s="29">
        <v>31.3</v>
      </c>
      <c r="F19" s="29">
        <v>31.8</v>
      </c>
      <c r="G19" s="5">
        <f t="shared" si="4"/>
        <v>31.3</v>
      </c>
      <c r="H19" s="94">
        <v>32</v>
      </c>
      <c r="I19" s="29">
        <v>32</v>
      </c>
      <c r="J19" s="29">
        <v>32</v>
      </c>
      <c r="K19" s="29">
        <v>31.5</v>
      </c>
      <c r="L19" s="5">
        <f t="shared" si="5"/>
        <v>31.875</v>
      </c>
      <c r="M19" s="94">
        <v>30.4</v>
      </c>
      <c r="N19" s="29">
        <v>30.6</v>
      </c>
      <c r="O19" s="29">
        <v>31.3</v>
      </c>
      <c r="P19" s="29">
        <v>32</v>
      </c>
      <c r="Q19" s="5">
        <f t="shared" si="6"/>
        <v>31.074999999999999</v>
      </c>
      <c r="R19" s="2">
        <f t="shared" si="7"/>
        <v>31.379166666666663</v>
      </c>
      <c r="T19" s="7">
        <f t="shared" si="0"/>
        <v>1.7655112269728665E-4</v>
      </c>
      <c r="V19" s="51">
        <f>claims!D19</f>
        <v>0</v>
      </c>
      <c r="W19" s="51">
        <f>claims!E19</f>
        <v>0</v>
      </c>
      <c r="X19" s="51">
        <f>claims!F19</f>
        <v>0</v>
      </c>
      <c r="Z19" s="7">
        <f t="shared" si="1"/>
        <v>0</v>
      </c>
      <c r="AA19" s="7">
        <f t="shared" si="2"/>
        <v>0</v>
      </c>
      <c r="AB19" s="7">
        <f t="shared" si="8"/>
        <v>0</v>
      </c>
      <c r="AD19" s="7">
        <f t="shared" si="3"/>
        <v>0</v>
      </c>
      <c r="AF19" s="10"/>
      <c r="AG19" s="10"/>
      <c r="AH19" s="10"/>
      <c r="AI19" s="10"/>
    </row>
    <row r="20" spans="1:35">
      <c r="A20" s="1" t="s">
        <v>30</v>
      </c>
      <c r="B20" s="1" t="s">
        <v>512</v>
      </c>
      <c r="C20" s="94">
        <v>31.4</v>
      </c>
      <c r="D20" s="29">
        <v>31.7</v>
      </c>
      <c r="E20" s="29">
        <v>32.5</v>
      </c>
      <c r="F20" s="29">
        <v>32.5</v>
      </c>
      <c r="G20" s="5">
        <f t="shared" si="4"/>
        <v>32.024999999999999</v>
      </c>
      <c r="H20" s="94">
        <v>32</v>
      </c>
      <c r="I20" s="29">
        <v>31</v>
      </c>
      <c r="J20" s="29">
        <v>31.1</v>
      </c>
      <c r="K20" s="29">
        <v>32</v>
      </c>
      <c r="L20" s="5">
        <f t="shared" si="5"/>
        <v>31.524999999999999</v>
      </c>
      <c r="M20" s="94">
        <v>32</v>
      </c>
      <c r="N20" s="29">
        <v>32.799999999999997</v>
      </c>
      <c r="O20" s="29">
        <v>33</v>
      </c>
      <c r="P20" s="29">
        <v>33</v>
      </c>
      <c r="Q20" s="5">
        <f t="shared" si="6"/>
        <v>32.700000000000003</v>
      </c>
      <c r="R20" s="2">
        <f t="shared" si="7"/>
        <v>32.195833333333333</v>
      </c>
      <c r="T20" s="7">
        <f t="shared" si="0"/>
        <v>1.811459998780951E-4</v>
      </c>
      <c r="V20" s="51">
        <f>claims!D20</f>
        <v>0</v>
      </c>
      <c r="W20" s="51">
        <f>claims!E20</f>
        <v>0</v>
      </c>
      <c r="X20" s="51">
        <f>claims!F20</f>
        <v>0</v>
      </c>
      <c r="Z20" s="7">
        <f t="shared" si="1"/>
        <v>0</v>
      </c>
      <c r="AA20" s="7">
        <f t="shared" si="2"/>
        <v>0</v>
      </c>
      <c r="AB20" s="7">
        <f t="shared" si="8"/>
        <v>0</v>
      </c>
      <c r="AD20" s="7">
        <f t="shared" si="3"/>
        <v>0</v>
      </c>
      <c r="AF20" s="10"/>
      <c r="AG20" s="10"/>
      <c r="AH20" s="10"/>
      <c r="AI20" s="10"/>
    </row>
    <row r="21" spans="1:35">
      <c r="A21" s="1" t="s">
        <v>31</v>
      </c>
      <c r="B21" s="1" t="s">
        <v>513</v>
      </c>
      <c r="C21" s="94">
        <v>57.5</v>
      </c>
      <c r="D21" s="29">
        <v>59</v>
      </c>
      <c r="E21" s="29">
        <v>55.4</v>
      </c>
      <c r="F21" s="29">
        <v>58.5</v>
      </c>
      <c r="G21" s="5">
        <f t="shared" si="4"/>
        <v>57.6</v>
      </c>
      <c r="H21" s="94">
        <v>57.2</v>
      </c>
      <c r="I21" s="29">
        <v>54.9</v>
      </c>
      <c r="J21" s="29">
        <v>56.4</v>
      </c>
      <c r="K21" s="29">
        <v>55.9</v>
      </c>
      <c r="L21" s="5">
        <f t="shared" si="5"/>
        <v>56.1</v>
      </c>
      <c r="M21" s="94">
        <v>57.2</v>
      </c>
      <c r="N21" s="29">
        <v>54.9</v>
      </c>
      <c r="O21" s="29">
        <v>57</v>
      </c>
      <c r="P21" s="29">
        <v>55.9</v>
      </c>
      <c r="Q21" s="5">
        <f t="shared" si="6"/>
        <v>56.25</v>
      </c>
      <c r="R21" s="2">
        <f t="shared" si="7"/>
        <v>56.425000000000004</v>
      </c>
      <c r="T21" s="7">
        <f t="shared" si="0"/>
        <v>3.174685039923857E-4</v>
      </c>
      <c r="V21" s="51">
        <f>claims!D21</f>
        <v>0</v>
      </c>
      <c r="W21" s="51">
        <f>claims!E21</f>
        <v>0</v>
      </c>
      <c r="X21" s="51">
        <f>claims!F21</f>
        <v>0</v>
      </c>
      <c r="Z21" s="7">
        <f t="shared" si="1"/>
        <v>0</v>
      </c>
      <c r="AA21" s="7">
        <f t="shared" si="2"/>
        <v>0</v>
      </c>
      <c r="AB21" s="7">
        <f t="shared" si="8"/>
        <v>0</v>
      </c>
      <c r="AD21" s="7">
        <f t="shared" si="3"/>
        <v>0</v>
      </c>
      <c r="AF21" s="10"/>
      <c r="AG21" s="10"/>
      <c r="AH21" s="10"/>
      <c r="AI21" s="10"/>
    </row>
    <row r="22" spans="1:35">
      <c r="A22" s="1" t="s">
        <v>32</v>
      </c>
      <c r="B22" s="1" t="s">
        <v>514</v>
      </c>
      <c r="C22" s="94">
        <v>15</v>
      </c>
      <c r="D22" s="29">
        <v>15</v>
      </c>
      <c r="E22" s="29">
        <v>15</v>
      </c>
      <c r="F22" s="29">
        <v>15</v>
      </c>
      <c r="G22" s="5">
        <f t="shared" si="4"/>
        <v>15</v>
      </c>
      <c r="H22" s="94">
        <v>15</v>
      </c>
      <c r="I22" s="29">
        <v>14.7</v>
      </c>
      <c r="J22" s="29">
        <v>14.3</v>
      </c>
      <c r="K22" s="29">
        <v>15</v>
      </c>
      <c r="L22" s="5">
        <f t="shared" si="5"/>
        <v>14.75</v>
      </c>
      <c r="M22" s="94">
        <v>15</v>
      </c>
      <c r="N22" s="29">
        <v>14.3</v>
      </c>
      <c r="O22" s="29">
        <v>14.7</v>
      </c>
      <c r="P22" s="29">
        <v>14.7</v>
      </c>
      <c r="Q22" s="5">
        <f t="shared" si="6"/>
        <v>14.675000000000001</v>
      </c>
      <c r="R22" s="2">
        <f t="shared" si="7"/>
        <v>14.754166666666668</v>
      </c>
      <c r="T22" s="7">
        <f t="shared" si="0"/>
        <v>8.3012551516543911E-5</v>
      </c>
      <c r="V22" s="51">
        <f>claims!D22</f>
        <v>0</v>
      </c>
      <c r="W22" s="51">
        <f>claims!E22</f>
        <v>0</v>
      </c>
      <c r="X22" s="51">
        <f>claims!F22</f>
        <v>0</v>
      </c>
      <c r="Z22" s="7">
        <f t="shared" si="1"/>
        <v>0</v>
      </c>
      <c r="AA22" s="7">
        <f t="shared" si="2"/>
        <v>0</v>
      </c>
      <c r="AB22" s="7">
        <f t="shared" si="8"/>
        <v>0</v>
      </c>
      <c r="AD22" s="7">
        <f t="shared" si="3"/>
        <v>0</v>
      </c>
      <c r="AF22" s="10"/>
      <c r="AG22" s="10"/>
      <c r="AH22" s="10"/>
      <c r="AI22" s="10"/>
    </row>
    <row r="23" spans="1:35">
      <c r="A23" s="1" t="s">
        <v>33</v>
      </c>
      <c r="B23" s="1" t="s">
        <v>515</v>
      </c>
      <c r="C23" s="94">
        <v>18</v>
      </c>
      <c r="D23" s="29">
        <v>17.399999999999999</v>
      </c>
      <c r="E23" s="29">
        <v>17</v>
      </c>
      <c r="F23" s="29">
        <v>17</v>
      </c>
      <c r="G23" s="5">
        <f t="shared" si="4"/>
        <v>17.350000000000001</v>
      </c>
      <c r="H23" s="94">
        <v>17</v>
      </c>
      <c r="I23" s="29">
        <v>16.5</v>
      </c>
      <c r="J23" s="29">
        <v>16</v>
      </c>
      <c r="K23" s="29">
        <v>15</v>
      </c>
      <c r="L23" s="5">
        <f t="shared" si="5"/>
        <v>16.125</v>
      </c>
      <c r="M23" s="94">
        <v>16</v>
      </c>
      <c r="N23" s="29">
        <v>16.2</v>
      </c>
      <c r="O23" s="29">
        <v>17</v>
      </c>
      <c r="P23" s="29">
        <v>17</v>
      </c>
      <c r="Q23" s="5">
        <f t="shared" si="6"/>
        <v>16.55</v>
      </c>
      <c r="R23" s="2">
        <f t="shared" si="7"/>
        <v>16.541666666666668</v>
      </c>
      <c r="T23" s="7">
        <f t="shared" si="0"/>
        <v>9.3069706162292947E-5</v>
      </c>
      <c r="V23" s="51">
        <f>claims!D23</f>
        <v>0</v>
      </c>
      <c r="W23" s="51">
        <f>claims!E23</f>
        <v>0</v>
      </c>
      <c r="X23" s="51">
        <f>claims!F23</f>
        <v>0</v>
      </c>
      <c r="Z23" s="7">
        <f t="shared" si="1"/>
        <v>0</v>
      </c>
      <c r="AA23" s="7">
        <f t="shared" si="2"/>
        <v>0</v>
      </c>
      <c r="AB23" s="7">
        <f t="shared" si="8"/>
        <v>0</v>
      </c>
      <c r="AD23" s="7">
        <f t="shared" si="3"/>
        <v>0</v>
      </c>
      <c r="AF23" s="10"/>
      <c r="AG23" s="10"/>
      <c r="AH23" s="10"/>
      <c r="AI23" s="10"/>
    </row>
    <row r="24" spans="1:35">
      <c r="A24" s="1" t="s">
        <v>34</v>
      </c>
      <c r="B24" s="1" t="s">
        <v>516</v>
      </c>
      <c r="C24" s="94">
        <v>17</v>
      </c>
      <c r="D24" s="29">
        <v>17.399999999999999</v>
      </c>
      <c r="E24" s="29">
        <v>20</v>
      </c>
      <c r="F24" s="29">
        <v>19.899999999999999</v>
      </c>
      <c r="G24" s="5">
        <f t="shared" si="4"/>
        <v>18.574999999999999</v>
      </c>
      <c r="H24" s="94">
        <v>17.7</v>
      </c>
      <c r="I24" s="29">
        <v>15.1</v>
      </c>
      <c r="J24" s="29">
        <v>15.8</v>
      </c>
      <c r="K24" s="29">
        <v>14.8</v>
      </c>
      <c r="L24" s="5">
        <f t="shared" si="5"/>
        <v>15.849999999999998</v>
      </c>
      <c r="M24" s="94">
        <v>17.7</v>
      </c>
      <c r="N24" s="29">
        <v>17.5</v>
      </c>
      <c r="O24" s="29">
        <v>17</v>
      </c>
      <c r="P24" s="29">
        <v>17.100000000000001</v>
      </c>
      <c r="Q24" s="5">
        <f t="shared" si="6"/>
        <v>17.325000000000003</v>
      </c>
      <c r="R24" s="2">
        <f t="shared" si="7"/>
        <v>17.041666666666668</v>
      </c>
      <c r="T24" s="7">
        <f t="shared" si="0"/>
        <v>9.5882896272991982E-5</v>
      </c>
      <c r="V24" s="51">
        <f>claims!D24</f>
        <v>0</v>
      </c>
      <c r="W24" s="51">
        <f>claims!E24</f>
        <v>0</v>
      </c>
      <c r="X24" s="51">
        <f>claims!F24</f>
        <v>0</v>
      </c>
      <c r="Z24" s="7">
        <f t="shared" si="1"/>
        <v>0</v>
      </c>
      <c r="AA24" s="7">
        <f t="shared" si="2"/>
        <v>0</v>
      </c>
      <c r="AB24" s="7">
        <f t="shared" si="8"/>
        <v>0</v>
      </c>
      <c r="AD24" s="7">
        <f t="shared" si="3"/>
        <v>0</v>
      </c>
      <c r="AF24" s="10"/>
      <c r="AG24" s="10"/>
      <c r="AH24" s="10"/>
      <c r="AI24" s="10"/>
    </row>
    <row r="25" spans="1:35">
      <c r="A25" s="1" t="s">
        <v>35</v>
      </c>
      <c r="B25" s="1" t="s">
        <v>517</v>
      </c>
      <c r="C25" s="94">
        <v>20.5</v>
      </c>
      <c r="D25" s="29">
        <v>19.5</v>
      </c>
      <c r="E25" s="29">
        <v>19</v>
      </c>
      <c r="F25" s="29">
        <v>19</v>
      </c>
      <c r="G25" s="5">
        <f t="shared" si="4"/>
        <v>19.5</v>
      </c>
      <c r="H25" s="94">
        <v>18</v>
      </c>
      <c r="I25" s="29">
        <v>18</v>
      </c>
      <c r="J25" s="29">
        <v>18.3</v>
      </c>
      <c r="K25" s="29">
        <v>19</v>
      </c>
      <c r="L25" s="5">
        <f t="shared" si="5"/>
        <v>18.324999999999999</v>
      </c>
      <c r="M25" s="94">
        <v>19</v>
      </c>
      <c r="N25" s="29">
        <v>19</v>
      </c>
      <c r="O25" s="29">
        <v>19</v>
      </c>
      <c r="P25" s="29">
        <v>19</v>
      </c>
      <c r="Q25" s="5">
        <f t="shared" si="6"/>
        <v>19</v>
      </c>
      <c r="R25" s="2">
        <f t="shared" si="7"/>
        <v>18.858333333333334</v>
      </c>
      <c r="T25" s="7">
        <f t="shared" si="0"/>
        <v>1.0610415367519846E-4</v>
      </c>
      <c r="V25" s="51">
        <f>claims!D25</f>
        <v>0</v>
      </c>
      <c r="W25" s="51">
        <f>claims!E25</f>
        <v>0</v>
      </c>
      <c r="X25" s="51">
        <f>claims!F25</f>
        <v>1</v>
      </c>
      <c r="Z25" s="7">
        <f t="shared" si="1"/>
        <v>0</v>
      </c>
      <c r="AA25" s="7">
        <f t="shared" si="2"/>
        <v>0</v>
      </c>
      <c r="AB25" s="7">
        <f t="shared" si="8"/>
        <v>0.01</v>
      </c>
      <c r="AD25" s="7">
        <f t="shared" si="3"/>
        <v>5.0000000000000001E-3</v>
      </c>
      <c r="AF25" s="10"/>
      <c r="AG25" s="10"/>
      <c r="AH25" s="10"/>
      <c r="AI25" s="10"/>
    </row>
    <row r="26" spans="1:35">
      <c r="A26" s="1" t="s">
        <v>36</v>
      </c>
      <c r="B26" s="1" t="s">
        <v>518</v>
      </c>
      <c r="C26" s="94">
        <v>14.7</v>
      </c>
      <c r="D26" s="29">
        <v>14.6</v>
      </c>
      <c r="E26" s="29">
        <v>14.7</v>
      </c>
      <c r="F26" s="29">
        <v>13.5</v>
      </c>
      <c r="G26" s="5">
        <f t="shared" si="4"/>
        <v>14.375</v>
      </c>
      <c r="H26" s="94">
        <v>14.3</v>
      </c>
      <c r="I26" s="29">
        <v>14</v>
      </c>
      <c r="J26" s="29">
        <v>14</v>
      </c>
      <c r="K26" s="29">
        <v>14</v>
      </c>
      <c r="L26" s="5">
        <f t="shared" si="5"/>
        <v>14.074999999999999</v>
      </c>
      <c r="M26" s="94">
        <v>14</v>
      </c>
      <c r="N26" s="29">
        <v>15</v>
      </c>
      <c r="O26" s="29">
        <v>14</v>
      </c>
      <c r="P26" s="29">
        <v>14</v>
      </c>
      <c r="Q26" s="5">
        <f t="shared" si="6"/>
        <v>14.25</v>
      </c>
      <c r="R26" s="2">
        <f t="shared" si="7"/>
        <v>14.2125</v>
      </c>
      <c r="T26" s="7">
        <f t="shared" si="0"/>
        <v>7.9964928896619964E-5</v>
      </c>
      <c r="V26" s="51">
        <f>claims!D26</f>
        <v>0</v>
      </c>
      <c r="W26" s="51">
        <f>claims!E26</f>
        <v>0</v>
      </c>
      <c r="X26" s="51">
        <f>claims!F26</f>
        <v>0</v>
      </c>
      <c r="Z26" s="7">
        <f t="shared" si="1"/>
        <v>0</v>
      </c>
      <c r="AA26" s="7">
        <f t="shared" si="2"/>
        <v>0</v>
      </c>
      <c r="AB26" s="7">
        <f t="shared" si="8"/>
        <v>0</v>
      </c>
      <c r="AD26" s="7">
        <f t="shared" si="3"/>
        <v>0</v>
      </c>
      <c r="AF26" s="10"/>
      <c r="AG26" s="10"/>
      <c r="AH26" s="10"/>
      <c r="AI26" s="10"/>
    </row>
    <row r="27" spans="1:35">
      <c r="A27" s="1" t="s">
        <v>37</v>
      </c>
      <c r="B27" s="1" t="s">
        <v>519</v>
      </c>
      <c r="C27" s="94">
        <v>20</v>
      </c>
      <c r="D27" s="29">
        <v>20.100000000000001</v>
      </c>
      <c r="E27" s="29">
        <v>18</v>
      </c>
      <c r="F27" s="29">
        <v>19</v>
      </c>
      <c r="G27" s="5">
        <f t="shared" si="4"/>
        <v>19.274999999999999</v>
      </c>
      <c r="H27" s="94">
        <v>18</v>
      </c>
      <c r="I27" s="29">
        <v>17.7</v>
      </c>
      <c r="J27" s="29">
        <v>16.7</v>
      </c>
      <c r="K27" s="29">
        <v>16.8</v>
      </c>
      <c r="L27" s="5">
        <f t="shared" si="5"/>
        <v>17.3</v>
      </c>
      <c r="M27" s="94">
        <v>16.600000000000001</v>
      </c>
      <c r="N27" s="29">
        <v>17.5</v>
      </c>
      <c r="O27" s="29">
        <v>17.5</v>
      </c>
      <c r="P27" s="29">
        <v>16.5</v>
      </c>
      <c r="Q27" s="5">
        <f t="shared" si="6"/>
        <v>17.024999999999999</v>
      </c>
      <c r="R27" s="2">
        <f t="shared" si="7"/>
        <v>17.491666666666664</v>
      </c>
      <c r="T27" s="7">
        <f t="shared" si="0"/>
        <v>9.8414767372621077E-5</v>
      </c>
      <c r="V27" s="51">
        <f>claims!D27</f>
        <v>2</v>
      </c>
      <c r="W27" s="51">
        <f>claims!E27</f>
        <v>0</v>
      </c>
      <c r="X27" s="51">
        <f>claims!F27</f>
        <v>0</v>
      </c>
      <c r="Z27" s="7">
        <f t="shared" si="1"/>
        <v>0.02</v>
      </c>
      <c r="AA27" s="7">
        <f t="shared" si="2"/>
        <v>0</v>
      </c>
      <c r="AB27" s="7">
        <f t="shared" si="8"/>
        <v>0</v>
      </c>
      <c r="AD27" s="7">
        <f t="shared" si="3"/>
        <v>3.3333333333333335E-3</v>
      </c>
      <c r="AF27" s="10"/>
      <c r="AG27" s="10"/>
      <c r="AH27" s="10"/>
      <c r="AI27" s="10"/>
    </row>
    <row r="28" spans="1:35">
      <c r="A28" s="1" t="s">
        <v>38</v>
      </c>
      <c r="B28" s="1" t="s">
        <v>520</v>
      </c>
      <c r="C28" s="94">
        <v>15</v>
      </c>
      <c r="D28" s="29">
        <v>15</v>
      </c>
      <c r="E28" s="29">
        <v>15</v>
      </c>
      <c r="F28" s="29">
        <v>14</v>
      </c>
      <c r="G28" s="5">
        <f t="shared" si="4"/>
        <v>14.75</v>
      </c>
      <c r="H28" s="94">
        <v>15</v>
      </c>
      <c r="I28" s="29">
        <v>15</v>
      </c>
      <c r="J28" s="29">
        <v>15</v>
      </c>
      <c r="K28" s="29">
        <v>15</v>
      </c>
      <c r="L28" s="5">
        <f t="shared" si="5"/>
        <v>15</v>
      </c>
      <c r="M28" s="94">
        <v>15</v>
      </c>
      <c r="N28" s="29">
        <v>13</v>
      </c>
      <c r="O28" s="29">
        <v>14</v>
      </c>
      <c r="P28" s="29">
        <v>15</v>
      </c>
      <c r="Q28" s="5">
        <f t="shared" si="6"/>
        <v>14.25</v>
      </c>
      <c r="R28" s="2">
        <f t="shared" si="7"/>
        <v>14.583333333333334</v>
      </c>
      <c r="T28" s="7">
        <f t="shared" si="0"/>
        <v>8.2051378228721744E-5</v>
      </c>
      <c r="V28" s="51">
        <f>claims!D28</f>
        <v>0</v>
      </c>
      <c r="W28" s="51">
        <f>claims!E28</f>
        <v>0</v>
      </c>
      <c r="X28" s="51">
        <f>claims!F28</f>
        <v>0</v>
      </c>
      <c r="Z28" s="7">
        <f t="shared" si="1"/>
        <v>0</v>
      </c>
      <c r="AA28" s="7">
        <f t="shared" si="2"/>
        <v>0</v>
      </c>
      <c r="AB28" s="7">
        <f t="shared" si="8"/>
        <v>0</v>
      </c>
      <c r="AD28" s="7">
        <f t="shared" si="3"/>
        <v>0</v>
      </c>
      <c r="AF28" s="10"/>
      <c r="AG28" s="10"/>
      <c r="AH28" s="10"/>
      <c r="AI28" s="10"/>
    </row>
    <row r="29" spans="1:35">
      <c r="A29" s="1" t="s">
        <v>39</v>
      </c>
      <c r="B29" s="1" t="s">
        <v>521</v>
      </c>
      <c r="C29" s="94">
        <v>29</v>
      </c>
      <c r="D29" s="29">
        <v>29.7</v>
      </c>
      <c r="E29" s="29">
        <v>28.7</v>
      </c>
      <c r="F29" s="29">
        <v>28.2</v>
      </c>
      <c r="G29" s="5">
        <f t="shared" si="4"/>
        <v>28.900000000000002</v>
      </c>
      <c r="H29" s="94">
        <v>28.7</v>
      </c>
      <c r="I29" s="29">
        <v>28.6</v>
      </c>
      <c r="J29" s="29">
        <v>28.7</v>
      </c>
      <c r="K29" s="29">
        <v>29</v>
      </c>
      <c r="L29" s="5">
        <f t="shared" si="5"/>
        <v>28.75</v>
      </c>
      <c r="M29" s="94">
        <v>27.3</v>
      </c>
      <c r="N29" s="29">
        <v>29.1</v>
      </c>
      <c r="O29" s="29">
        <v>28.7</v>
      </c>
      <c r="P29" s="29">
        <v>27.9</v>
      </c>
      <c r="Q29" s="5">
        <f t="shared" si="6"/>
        <v>28.25</v>
      </c>
      <c r="R29" s="2">
        <f t="shared" si="7"/>
        <v>28.525000000000002</v>
      </c>
      <c r="T29" s="7">
        <f t="shared" si="0"/>
        <v>1.6049249581537973E-4</v>
      </c>
      <c r="V29" s="51">
        <f>claims!D29</f>
        <v>0</v>
      </c>
      <c r="W29" s="51">
        <f>claims!E29</f>
        <v>0</v>
      </c>
      <c r="X29" s="51">
        <f>claims!F29</f>
        <v>0</v>
      </c>
      <c r="Z29" s="7">
        <f t="shared" si="1"/>
        <v>0</v>
      </c>
      <c r="AA29" s="7">
        <f t="shared" si="2"/>
        <v>0</v>
      </c>
      <c r="AB29" s="7">
        <f t="shared" si="8"/>
        <v>0</v>
      </c>
      <c r="AD29" s="7">
        <f t="shared" si="3"/>
        <v>0</v>
      </c>
      <c r="AF29" s="10"/>
      <c r="AG29" s="10"/>
      <c r="AH29" s="10"/>
      <c r="AI29" s="10"/>
    </row>
    <row r="30" spans="1:35">
      <c r="A30" s="1" t="s">
        <v>40</v>
      </c>
      <c r="B30" s="1" t="s">
        <v>522</v>
      </c>
      <c r="C30" s="94">
        <v>40.5</v>
      </c>
      <c r="D30" s="29">
        <v>39.1</v>
      </c>
      <c r="E30" s="29">
        <v>38.799999999999997</v>
      </c>
      <c r="F30" s="29">
        <v>42</v>
      </c>
      <c r="G30" s="5">
        <f t="shared" si="4"/>
        <v>40.099999999999994</v>
      </c>
      <c r="H30" s="94">
        <v>41</v>
      </c>
      <c r="I30" s="29">
        <v>40.9</v>
      </c>
      <c r="J30" s="29">
        <v>40.4</v>
      </c>
      <c r="K30" s="29">
        <v>40</v>
      </c>
      <c r="L30" s="5">
        <f t="shared" si="5"/>
        <v>40.575000000000003</v>
      </c>
      <c r="M30" s="94">
        <v>39.200000000000003</v>
      </c>
      <c r="N30" s="29">
        <v>39.4</v>
      </c>
      <c r="O30" s="29">
        <v>38.799999999999997</v>
      </c>
      <c r="P30" s="29">
        <v>39.200000000000003</v>
      </c>
      <c r="Q30" s="5">
        <f t="shared" si="6"/>
        <v>39.15</v>
      </c>
      <c r="R30" s="2">
        <f>IF(G30&gt;0,(+G30+(L30*2)+(Q30*3))/6,IF(L30&gt;0,((L30*2)+(Q30*3))/5,Q30))</f>
        <v>39.783333333333331</v>
      </c>
      <c r="T30" s="7">
        <f t="shared" si="0"/>
        <v>2.2383615980795288E-4</v>
      </c>
      <c r="V30" s="51">
        <f>claims!D30</f>
        <v>0</v>
      </c>
      <c r="W30" s="51">
        <f>claims!E30</f>
        <v>0</v>
      </c>
      <c r="X30" s="51">
        <f>claims!F30</f>
        <v>0</v>
      </c>
      <c r="Z30" s="7">
        <f t="shared" si="1"/>
        <v>0</v>
      </c>
      <c r="AA30" s="7">
        <f t="shared" si="2"/>
        <v>0</v>
      </c>
      <c r="AB30" s="7">
        <f t="shared" si="8"/>
        <v>0</v>
      </c>
      <c r="AD30" s="7">
        <f t="shared" si="3"/>
        <v>0</v>
      </c>
      <c r="AF30" s="10"/>
      <c r="AG30" s="10"/>
      <c r="AH30" s="10"/>
      <c r="AI30" s="10"/>
    </row>
    <row r="31" spans="1:35">
      <c r="A31" s="69" t="s">
        <v>599</v>
      </c>
      <c r="B31" s="69" t="s">
        <v>600</v>
      </c>
      <c r="C31" s="94">
        <v>0</v>
      </c>
      <c r="D31" s="29">
        <v>0</v>
      </c>
      <c r="E31" s="29">
        <v>0</v>
      </c>
      <c r="F31" s="29">
        <v>0</v>
      </c>
      <c r="G31" s="5">
        <f t="shared" si="4"/>
        <v>0</v>
      </c>
      <c r="H31" s="94">
        <v>0</v>
      </c>
      <c r="I31" s="29">
        <v>0</v>
      </c>
      <c r="J31" s="29">
        <v>0</v>
      </c>
      <c r="K31" s="29">
        <v>0</v>
      </c>
      <c r="L31" s="5">
        <f t="shared" si="5"/>
        <v>0</v>
      </c>
      <c r="M31" s="94">
        <v>17</v>
      </c>
      <c r="N31" s="29">
        <v>17</v>
      </c>
      <c r="O31" s="29">
        <v>17</v>
      </c>
      <c r="P31" s="29">
        <v>17</v>
      </c>
      <c r="Q31" s="5">
        <f t="shared" si="6"/>
        <v>17</v>
      </c>
      <c r="R31" s="2">
        <f>IF(G31&gt;0,(+G31+(L31*2)+(Q31*3))/6,IF(L31&gt;0,((L31*2)+(Q31*3))/5,Q31))</f>
        <v>17</v>
      </c>
      <c r="T31" s="7">
        <f t="shared" si="0"/>
        <v>9.5648463763767057E-5</v>
      </c>
      <c r="V31" s="51">
        <f>claims!D31</f>
        <v>0</v>
      </c>
      <c r="W31" s="51">
        <f>claims!E31</f>
        <v>0</v>
      </c>
      <c r="X31" s="51">
        <f>claims!F31</f>
        <v>0</v>
      </c>
      <c r="Z31" s="7">
        <f t="shared" si="1"/>
        <v>0</v>
      </c>
      <c r="AA31" s="7">
        <f t="shared" si="2"/>
        <v>0</v>
      </c>
      <c r="AB31" s="7">
        <f t="shared" si="8"/>
        <v>0</v>
      </c>
      <c r="AD31" s="7">
        <f>(+Z31+(AA31*2)+(AB31*3))/6</f>
        <v>0</v>
      </c>
      <c r="AF31" s="10"/>
      <c r="AG31" s="10"/>
      <c r="AH31" s="10"/>
      <c r="AI31" s="10"/>
    </row>
    <row r="32" spans="1:35">
      <c r="A32" s="1" t="s">
        <v>41</v>
      </c>
      <c r="B32" s="1" t="s">
        <v>523</v>
      </c>
      <c r="C32" s="94">
        <v>640.70000000000005</v>
      </c>
      <c r="D32" s="29">
        <v>640.1</v>
      </c>
      <c r="E32" s="29">
        <v>644</v>
      </c>
      <c r="F32" s="29">
        <v>644</v>
      </c>
      <c r="G32" s="5">
        <f t="shared" si="4"/>
        <v>642.20000000000005</v>
      </c>
      <c r="H32" s="94">
        <v>643.5</v>
      </c>
      <c r="I32" s="29">
        <v>645</v>
      </c>
      <c r="J32" s="29">
        <v>646.70000000000005</v>
      </c>
      <c r="K32" s="29">
        <v>646.6</v>
      </c>
      <c r="L32" s="5">
        <f t="shared" si="5"/>
        <v>645.45000000000005</v>
      </c>
      <c r="M32" s="94">
        <v>648.5</v>
      </c>
      <c r="N32" s="29">
        <v>651.9</v>
      </c>
      <c r="O32" s="29">
        <v>655.20000000000005</v>
      </c>
      <c r="P32" s="29">
        <v>654.9</v>
      </c>
      <c r="Q32" s="5">
        <f t="shared" si="6"/>
        <v>652.625</v>
      </c>
      <c r="R32" s="2">
        <f t="shared" si="7"/>
        <v>648.49583333333339</v>
      </c>
      <c r="T32" s="7">
        <f t="shared" si="0"/>
        <v>3.6486841303257213E-3</v>
      </c>
      <c r="V32" s="51">
        <f>claims!D32</f>
        <v>0</v>
      </c>
      <c r="W32" s="51">
        <f>claims!E32</f>
        <v>1</v>
      </c>
      <c r="X32" s="51">
        <f>claims!F32</f>
        <v>0</v>
      </c>
      <c r="Z32" s="7">
        <f t="shared" si="1"/>
        <v>0</v>
      </c>
      <c r="AA32" s="7">
        <f t="shared" si="2"/>
        <v>1.5493066852583469E-3</v>
      </c>
      <c r="AB32" s="7">
        <f t="shared" si="8"/>
        <v>0</v>
      </c>
      <c r="AD32" s="7">
        <f t="shared" si="3"/>
        <v>5.164355617527823E-4</v>
      </c>
      <c r="AF32" s="10"/>
      <c r="AG32" s="10"/>
      <c r="AH32" s="10"/>
      <c r="AI32" s="10"/>
    </row>
    <row r="33" spans="1:35">
      <c r="A33" s="1" t="s">
        <v>42</v>
      </c>
      <c r="B33" s="1" t="s">
        <v>43</v>
      </c>
      <c r="C33" s="94">
        <v>12.2</v>
      </c>
      <c r="D33" s="29">
        <v>13</v>
      </c>
      <c r="E33" s="29">
        <v>12.2</v>
      </c>
      <c r="F33" s="29">
        <v>13</v>
      </c>
      <c r="G33" s="5">
        <f t="shared" si="4"/>
        <v>12.6</v>
      </c>
      <c r="H33" s="94">
        <v>13.4</v>
      </c>
      <c r="I33" s="29">
        <v>14</v>
      </c>
      <c r="J33" s="29">
        <v>14</v>
      </c>
      <c r="K33" s="29">
        <v>13</v>
      </c>
      <c r="L33" s="5">
        <f t="shared" si="5"/>
        <v>13.6</v>
      </c>
      <c r="M33" s="94">
        <v>12.4</v>
      </c>
      <c r="N33" s="29">
        <v>13</v>
      </c>
      <c r="O33" s="29">
        <v>13</v>
      </c>
      <c r="P33" s="29">
        <v>13</v>
      </c>
      <c r="Q33" s="5">
        <f t="shared" si="6"/>
        <v>12.85</v>
      </c>
      <c r="R33" s="2">
        <f t="shared" si="7"/>
        <v>13.058333333333332</v>
      </c>
      <c r="T33" s="7">
        <f t="shared" si="0"/>
        <v>7.3471148391089687E-5</v>
      </c>
      <c r="V33" s="51">
        <f>claims!D33</f>
        <v>0</v>
      </c>
      <c r="W33" s="51">
        <f>claims!E33</f>
        <v>0</v>
      </c>
      <c r="X33" s="51">
        <f>claims!F33</f>
        <v>0</v>
      </c>
      <c r="Z33" s="7">
        <f t="shared" si="1"/>
        <v>0</v>
      </c>
      <c r="AA33" s="7">
        <f t="shared" si="2"/>
        <v>0</v>
      </c>
      <c r="AB33" s="7">
        <f t="shared" si="8"/>
        <v>0</v>
      </c>
      <c r="AD33" s="7">
        <f t="shared" si="3"/>
        <v>0</v>
      </c>
      <c r="AF33" s="10"/>
      <c r="AG33" s="10"/>
      <c r="AH33" s="10"/>
      <c r="AI33" s="10"/>
    </row>
    <row r="34" spans="1:35">
      <c r="A34" s="1" t="s">
        <v>44</v>
      </c>
      <c r="B34" s="1" t="s">
        <v>45</v>
      </c>
      <c r="C34" s="94">
        <v>10.3</v>
      </c>
      <c r="D34" s="29">
        <v>10.3</v>
      </c>
      <c r="E34" s="29">
        <v>10.3</v>
      </c>
      <c r="F34" s="29">
        <v>10.3</v>
      </c>
      <c r="G34" s="5">
        <f t="shared" si="4"/>
        <v>10.3</v>
      </c>
      <c r="H34" s="94">
        <v>10</v>
      </c>
      <c r="I34" s="29">
        <v>9.1</v>
      </c>
      <c r="J34" s="29">
        <v>8.5</v>
      </c>
      <c r="K34" s="29">
        <v>9.3000000000000007</v>
      </c>
      <c r="L34" s="5">
        <f t="shared" si="5"/>
        <v>9.2250000000000014</v>
      </c>
      <c r="M34" s="94">
        <v>10</v>
      </c>
      <c r="N34" s="29">
        <v>10.9</v>
      </c>
      <c r="O34" s="29">
        <v>11.3</v>
      </c>
      <c r="P34" s="29">
        <v>10.8</v>
      </c>
      <c r="Q34" s="5">
        <f t="shared" si="6"/>
        <v>10.75</v>
      </c>
      <c r="R34" s="2">
        <f t="shared" si="7"/>
        <v>10.166666666666666</v>
      </c>
      <c r="T34" s="7">
        <f t="shared" si="0"/>
        <v>5.7201532250880295E-5</v>
      </c>
      <c r="V34" s="51">
        <f>claims!D34</f>
        <v>0</v>
      </c>
      <c r="W34" s="51">
        <f>claims!E34</f>
        <v>0</v>
      </c>
      <c r="X34" s="51">
        <f>claims!F34</f>
        <v>0</v>
      </c>
      <c r="Z34" s="7">
        <f t="shared" si="1"/>
        <v>0</v>
      </c>
      <c r="AA34" s="7">
        <f t="shared" si="2"/>
        <v>0</v>
      </c>
      <c r="AB34" s="7">
        <f t="shared" si="8"/>
        <v>0</v>
      </c>
      <c r="AD34" s="7">
        <f t="shared" si="3"/>
        <v>0</v>
      </c>
      <c r="AF34" s="10"/>
      <c r="AG34" s="10"/>
      <c r="AH34" s="10"/>
      <c r="AI34" s="10"/>
    </row>
    <row r="35" spans="1:35">
      <c r="A35" s="1" t="s">
        <v>46</v>
      </c>
      <c r="B35" s="1" t="s">
        <v>47</v>
      </c>
      <c r="C35" s="94">
        <v>273.39999999999998</v>
      </c>
      <c r="D35" s="29">
        <v>275.89999999999998</v>
      </c>
      <c r="E35" s="29">
        <v>282</v>
      </c>
      <c r="F35" s="29">
        <v>278.39999999999998</v>
      </c>
      <c r="G35" s="5">
        <f t="shared" si="4"/>
        <v>277.42499999999995</v>
      </c>
      <c r="H35" s="94">
        <v>258.5</v>
      </c>
      <c r="I35" s="29">
        <v>252.9</v>
      </c>
      <c r="J35" s="29">
        <v>254.3</v>
      </c>
      <c r="K35" s="29">
        <v>254.8</v>
      </c>
      <c r="L35" s="5">
        <f t="shared" si="5"/>
        <v>255.125</v>
      </c>
      <c r="M35" s="94">
        <f>165.2+86.8</f>
        <v>252</v>
      </c>
      <c r="N35" s="29">
        <f>166.8+100.5</f>
        <v>267.3</v>
      </c>
      <c r="O35" s="29">
        <f>174.6+106.4</f>
        <v>281</v>
      </c>
      <c r="P35" s="29">
        <f>187.8+105.8</f>
        <v>293.60000000000002</v>
      </c>
      <c r="Q35" s="5">
        <f t="shared" si="6"/>
        <v>273.47500000000002</v>
      </c>
      <c r="R35" s="2">
        <f t="shared" si="7"/>
        <v>268.01666666666665</v>
      </c>
      <c r="T35" s="7">
        <f t="shared" si="0"/>
        <v>1.5079636723383705E-3</v>
      </c>
      <c r="V35" s="51">
        <f>claims!D35</f>
        <v>3</v>
      </c>
      <c r="W35" s="51">
        <f>claims!E35</f>
        <v>1</v>
      </c>
      <c r="X35" s="51">
        <f>claims!F35</f>
        <v>0</v>
      </c>
      <c r="Z35" s="7">
        <f t="shared" si="1"/>
        <v>1.081373344147067E-2</v>
      </c>
      <c r="AA35" s="7">
        <f t="shared" si="2"/>
        <v>3.9196472317491425E-3</v>
      </c>
      <c r="AB35" s="7">
        <f t="shared" si="8"/>
        <v>0</v>
      </c>
      <c r="AD35" s="7">
        <f t="shared" si="3"/>
        <v>3.1088379841614929E-3</v>
      </c>
      <c r="AF35" s="10"/>
      <c r="AG35" s="10"/>
      <c r="AH35" s="10"/>
      <c r="AI35" s="10"/>
    </row>
    <row r="36" spans="1:35">
      <c r="A36" s="1" t="s">
        <v>48</v>
      </c>
      <c r="B36" s="1" t="s">
        <v>49</v>
      </c>
      <c r="C36" s="94">
        <v>4093.2</v>
      </c>
      <c r="D36" s="29">
        <v>4043.8</v>
      </c>
      <c r="E36" s="29">
        <v>4128.2</v>
      </c>
      <c r="F36" s="29">
        <v>4091.5</v>
      </c>
      <c r="G36" s="5">
        <f t="shared" si="4"/>
        <v>4089.1750000000002</v>
      </c>
      <c r="H36" s="94">
        <v>4043.6</v>
      </c>
      <c r="I36" s="29">
        <v>4068.5</v>
      </c>
      <c r="J36" s="29">
        <v>4004</v>
      </c>
      <c r="K36" s="29">
        <v>3942.7</v>
      </c>
      <c r="L36" s="5">
        <f t="shared" si="5"/>
        <v>4014.7</v>
      </c>
      <c r="M36" s="94">
        <v>3915.3</v>
      </c>
      <c r="N36" s="29">
        <v>3931.5</v>
      </c>
      <c r="O36" s="29">
        <v>3938.2</v>
      </c>
      <c r="P36" s="29">
        <v>4001.1</v>
      </c>
      <c r="Q36" s="5">
        <f t="shared" si="6"/>
        <v>3946.5250000000001</v>
      </c>
      <c r="R36" s="2">
        <f t="shared" si="7"/>
        <v>3993.0250000000001</v>
      </c>
      <c r="T36" s="7">
        <f t="shared" si="0"/>
        <v>2.2466276883547995E-2</v>
      </c>
      <c r="V36" s="51">
        <f>claims!D36</f>
        <v>14</v>
      </c>
      <c r="W36" s="51">
        <f>claims!E36</f>
        <v>12</v>
      </c>
      <c r="X36" s="51">
        <f>claims!F36</f>
        <v>8</v>
      </c>
      <c r="Z36" s="7">
        <f t="shared" si="1"/>
        <v>3.4236734793693102E-3</v>
      </c>
      <c r="AA36" s="7">
        <f t="shared" si="2"/>
        <v>2.9890153685206864E-3</v>
      </c>
      <c r="AB36" s="7">
        <f t="shared" si="8"/>
        <v>2.0270997903218653E-3</v>
      </c>
      <c r="AD36" s="7">
        <f t="shared" si="3"/>
        <v>2.5805005978960464E-3</v>
      </c>
      <c r="AF36" s="10"/>
      <c r="AG36" s="10"/>
      <c r="AH36" s="10"/>
      <c r="AI36" s="10"/>
    </row>
    <row r="37" spans="1:35">
      <c r="A37" s="1" t="s">
        <v>50</v>
      </c>
      <c r="B37" s="1" t="s">
        <v>489</v>
      </c>
      <c r="C37" s="94">
        <v>351.6</v>
      </c>
      <c r="D37" s="29">
        <v>358</v>
      </c>
      <c r="E37" s="29">
        <v>359.8</v>
      </c>
      <c r="F37" s="29">
        <v>361.2</v>
      </c>
      <c r="G37" s="5">
        <f t="shared" si="4"/>
        <v>357.65000000000003</v>
      </c>
      <c r="H37" s="94">
        <v>359.6</v>
      </c>
      <c r="I37" s="29">
        <v>362.5</v>
      </c>
      <c r="J37" s="29">
        <v>366.4</v>
      </c>
      <c r="K37" s="29">
        <v>377.7</v>
      </c>
      <c r="L37" s="5">
        <f t="shared" si="5"/>
        <v>366.55</v>
      </c>
      <c r="M37" s="94">
        <v>390.5</v>
      </c>
      <c r="N37" s="29">
        <v>390</v>
      </c>
      <c r="O37" s="29">
        <v>391.7</v>
      </c>
      <c r="P37" s="29">
        <v>390.2</v>
      </c>
      <c r="Q37" s="5">
        <f t="shared" si="6"/>
        <v>390.6</v>
      </c>
      <c r="R37" s="2">
        <f t="shared" si="7"/>
        <v>377.0916666666667</v>
      </c>
      <c r="T37" s="7">
        <f t="shared" si="0"/>
        <v>2.1216610949873643E-3</v>
      </c>
      <c r="V37" s="51">
        <f>claims!D37</f>
        <v>1</v>
      </c>
      <c r="W37" s="51">
        <f>claims!E37</f>
        <v>9</v>
      </c>
      <c r="X37" s="51">
        <f>claims!F37</f>
        <v>14</v>
      </c>
      <c r="Z37" s="7">
        <f t="shared" si="1"/>
        <v>2.7960296379141618E-3</v>
      </c>
      <c r="AA37" s="7">
        <f t="shared" si="2"/>
        <v>2.4553266948574546E-2</v>
      </c>
      <c r="AB37" s="7">
        <f t="shared" si="8"/>
        <v>3.5842293906810034E-2</v>
      </c>
      <c r="AD37" s="7">
        <f t="shared" si="3"/>
        <v>2.6571574209248893E-2</v>
      </c>
      <c r="AF37" s="10"/>
      <c r="AG37" s="10"/>
      <c r="AH37" s="10"/>
      <c r="AI37" s="10"/>
    </row>
    <row r="38" spans="1:35" s="11" customFormat="1">
      <c r="A38" s="11" t="s">
        <v>51</v>
      </c>
      <c r="B38" s="11" t="s">
        <v>52</v>
      </c>
      <c r="C38" s="94">
        <v>2671.6</v>
      </c>
      <c r="D38" s="29">
        <v>2627.4</v>
      </c>
      <c r="E38" s="29">
        <v>2601.6</v>
      </c>
      <c r="F38" s="29">
        <v>2578.8000000000002</v>
      </c>
      <c r="G38" s="5">
        <f t="shared" si="4"/>
        <v>2619.8500000000004</v>
      </c>
      <c r="H38" s="94">
        <v>2492.6</v>
      </c>
      <c r="I38" s="29">
        <v>2490.1999999999998</v>
      </c>
      <c r="J38" s="29">
        <v>2476.1999999999998</v>
      </c>
      <c r="K38" s="29">
        <v>2481.8000000000002</v>
      </c>
      <c r="L38" s="5">
        <f t="shared" si="5"/>
        <v>2485.1999999999998</v>
      </c>
      <c r="M38" s="94">
        <v>2463.6999999999998</v>
      </c>
      <c r="N38" s="29">
        <v>2534.4</v>
      </c>
      <c r="O38" s="29">
        <v>2580</v>
      </c>
      <c r="P38" s="29">
        <v>2680.6</v>
      </c>
      <c r="Q38" s="5">
        <f t="shared" si="6"/>
        <v>2564.6750000000002</v>
      </c>
      <c r="R38" s="2">
        <f t="shared" si="7"/>
        <v>2547.3791666666671</v>
      </c>
      <c r="T38" s="7">
        <f t="shared" ref="T38:T69" si="9">+R38/$R$267</f>
        <v>1.4332523759734813E-2</v>
      </c>
      <c r="V38" s="51">
        <f>claims!D38</f>
        <v>4</v>
      </c>
      <c r="W38" s="51">
        <f>claims!E38</f>
        <v>11</v>
      </c>
      <c r="X38" s="51">
        <f>claims!F38</f>
        <v>7</v>
      </c>
      <c r="Z38" s="7">
        <f t="shared" si="1"/>
        <v>1.5268049697501763E-3</v>
      </c>
      <c r="AA38" s="7">
        <f t="shared" si="2"/>
        <v>4.4262031224851124E-3</v>
      </c>
      <c r="AB38" s="7">
        <f t="shared" si="8"/>
        <v>2.7293906635343658E-3</v>
      </c>
      <c r="AD38" s="7">
        <f t="shared" si="3"/>
        <v>3.0945638675539161E-3</v>
      </c>
      <c r="AF38" s="10"/>
      <c r="AG38" s="10"/>
      <c r="AH38" s="10"/>
      <c r="AI38" s="10"/>
    </row>
    <row r="39" spans="1:35">
      <c r="A39" s="1" t="s">
        <v>53</v>
      </c>
      <c r="B39" s="1" t="s">
        <v>54</v>
      </c>
      <c r="C39" s="94">
        <v>700.4</v>
      </c>
      <c r="D39" s="29">
        <v>715.7</v>
      </c>
      <c r="E39" s="29">
        <v>722.5</v>
      </c>
      <c r="F39" s="29">
        <v>727.8</v>
      </c>
      <c r="G39" s="5">
        <f t="shared" si="4"/>
        <v>716.59999999999991</v>
      </c>
      <c r="H39" s="94">
        <v>698.1</v>
      </c>
      <c r="I39" s="29">
        <v>701.2</v>
      </c>
      <c r="J39" s="29">
        <v>711.7</v>
      </c>
      <c r="K39" s="29">
        <v>731</v>
      </c>
      <c r="L39" s="5">
        <f t="shared" si="5"/>
        <v>710.5</v>
      </c>
      <c r="M39" s="94">
        <v>736.6</v>
      </c>
      <c r="N39" s="29">
        <v>739.1</v>
      </c>
      <c r="O39" s="29">
        <v>733.9</v>
      </c>
      <c r="P39" s="29">
        <v>750.6</v>
      </c>
      <c r="Q39" s="5">
        <f t="shared" si="6"/>
        <v>740.05</v>
      </c>
      <c r="R39" s="2">
        <f t="shared" si="7"/>
        <v>726.29166666666663</v>
      </c>
      <c r="T39" s="7">
        <f t="shared" si="9"/>
        <v>4.0863930682995672E-3</v>
      </c>
      <c r="V39" s="51">
        <f>claims!D39</f>
        <v>0</v>
      </c>
      <c r="W39" s="51">
        <f>claims!E39</f>
        <v>2</v>
      </c>
      <c r="X39" s="51">
        <f>claims!F39</f>
        <v>4</v>
      </c>
      <c r="Z39" s="7">
        <f t="shared" si="1"/>
        <v>0</v>
      </c>
      <c r="AA39" s="7">
        <f t="shared" si="2"/>
        <v>2.8149190710767065E-3</v>
      </c>
      <c r="AB39" s="7">
        <f t="shared" si="8"/>
        <v>5.4050401999864882E-3</v>
      </c>
      <c r="AD39" s="7">
        <f t="shared" si="3"/>
        <v>3.6408264570188128E-3</v>
      </c>
      <c r="AF39" s="10"/>
      <c r="AG39" s="10"/>
      <c r="AH39" s="10"/>
      <c r="AI39" s="10"/>
    </row>
    <row r="40" spans="1:35">
      <c r="A40" s="1" t="s">
        <v>55</v>
      </c>
      <c r="B40" s="1" t="s">
        <v>56</v>
      </c>
      <c r="C40" s="94">
        <v>154.1</v>
      </c>
      <c r="D40" s="29">
        <v>153.6</v>
      </c>
      <c r="E40" s="29">
        <v>152.9</v>
      </c>
      <c r="F40" s="29">
        <v>150.4</v>
      </c>
      <c r="G40" s="5">
        <f t="shared" si="4"/>
        <v>152.75</v>
      </c>
      <c r="H40" s="94">
        <v>153.1</v>
      </c>
      <c r="I40" s="29">
        <v>153.30000000000001</v>
      </c>
      <c r="J40" s="29">
        <v>157</v>
      </c>
      <c r="K40" s="29">
        <v>151.69999999999999</v>
      </c>
      <c r="L40" s="5">
        <f t="shared" si="5"/>
        <v>153.77499999999998</v>
      </c>
      <c r="M40" s="94">
        <v>153.1</v>
      </c>
      <c r="N40" s="29">
        <v>149.6</v>
      </c>
      <c r="O40" s="29">
        <v>151.5</v>
      </c>
      <c r="P40" s="29">
        <v>157</v>
      </c>
      <c r="Q40" s="5">
        <f t="shared" si="6"/>
        <v>152.80000000000001</v>
      </c>
      <c r="R40" s="2">
        <f t="shared" si="7"/>
        <v>153.11666666666667</v>
      </c>
      <c r="T40" s="7">
        <f t="shared" si="9"/>
        <v>8.614925848997333E-4</v>
      </c>
      <c r="V40" s="51">
        <f>claims!D40</f>
        <v>0</v>
      </c>
      <c r="W40" s="51">
        <f>claims!E40</f>
        <v>0</v>
      </c>
      <c r="X40" s="51">
        <f>claims!F40</f>
        <v>1</v>
      </c>
      <c r="Z40" s="7">
        <f t="shared" si="1"/>
        <v>0</v>
      </c>
      <c r="AA40" s="7">
        <f t="shared" si="2"/>
        <v>0</v>
      </c>
      <c r="AB40" s="7">
        <f t="shared" si="8"/>
        <v>6.5445026178010462E-3</v>
      </c>
      <c r="AD40" s="7">
        <f t="shared" si="3"/>
        <v>3.2722513089005231E-3</v>
      </c>
      <c r="AF40" s="10"/>
      <c r="AG40" s="10"/>
      <c r="AH40" s="10"/>
      <c r="AI40" s="10"/>
    </row>
    <row r="41" spans="1:35">
      <c r="A41" s="1" t="s">
        <v>57</v>
      </c>
      <c r="B41" s="1" t="s">
        <v>58</v>
      </c>
      <c r="C41" s="94">
        <v>177.6</v>
      </c>
      <c r="D41" s="29">
        <v>177.1</v>
      </c>
      <c r="E41" s="29">
        <v>173.7</v>
      </c>
      <c r="F41" s="29">
        <v>168.5</v>
      </c>
      <c r="G41" s="5">
        <f t="shared" si="4"/>
        <v>174.22499999999999</v>
      </c>
      <c r="H41" s="94">
        <v>168.6</v>
      </c>
      <c r="I41" s="29">
        <v>176.2</v>
      </c>
      <c r="J41" s="29">
        <v>190.5</v>
      </c>
      <c r="K41" s="29">
        <v>190.5</v>
      </c>
      <c r="L41" s="5">
        <f t="shared" si="5"/>
        <v>181.45</v>
      </c>
      <c r="M41" s="94">
        <v>198.1</v>
      </c>
      <c r="N41" s="29">
        <v>198.5</v>
      </c>
      <c r="O41" s="29">
        <v>199.3</v>
      </c>
      <c r="P41" s="29">
        <v>206</v>
      </c>
      <c r="Q41" s="5">
        <f t="shared" si="6"/>
        <v>200.47500000000002</v>
      </c>
      <c r="R41" s="2">
        <f t="shared" si="7"/>
        <v>189.75833333333335</v>
      </c>
      <c r="T41" s="7">
        <f t="shared" si="9"/>
        <v>1.0676525335121274E-3</v>
      </c>
      <c r="V41" s="51">
        <f>claims!D41</f>
        <v>0</v>
      </c>
      <c r="W41" s="51">
        <f>claims!E41</f>
        <v>1</v>
      </c>
      <c r="X41" s="51">
        <f>claims!F41</f>
        <v>0</v>
      </c>
      <c r="Z41" s="7">
        <f t="shared" si="1"/>
        <v>0</v>
      </c>
      <c r="AA41" s="7">
        <f t="shared" si="2"/>
        <v>5.5111600992008821E-3</v>
      </c>
      <c r="AB41" s="7">
        <f t="shared" si="8"/>
        <v>0</v>
      </c>
      <c r="AD41" s="7">
        <f t="shared" si="3"/>
        <v>1.837053366400294E-3</v>
      </c>
      <c r="AF41" s="10"/>
      <c r="AG41" s="10"/>
      <c r="AH41" s="10"/>
      <c r="AI41" s="10"/>
    </row>
    <row r="42" spans="1:35">
      <c r="A42" s="1" t="s">
        <v>59</v>
      </c>
      <c r="B42" s="1" t="s">
        <v>60</v>
      </c>
      <c r="C42" s="94">
        <v>179</v>
      </c>
      <c r="D42" s="29">
        <v>185</v>
      </c>
      <c r="E42" s="29">
        <v>183</v>
      </c>
      <c r="F42" s="29">
        <v>182</v>
      </c>
      <c r="G42" s="5">
        <f t="shared" si="4"/>
        <v>182.25</v>
      </c>
      <c r="H42" s="94">
        <v>177</v>
      </c>
      <c r="I42" s="29">
        <v>181</v>
      </c>
      <c r="J42" s="29">
        <v>180</v>
      </c>
      <c r="K42" s="29">
        <v>179</v>
      </c>
      <c r="L42" s="5">
        <f t="shared" si="5"/>
        <v>179.25</v>
      </c>
      <c r="M42" s="94">
        <v>175</v>
      </c>
      <c r="N42" s="29">
        <v>174</v>
      </c>
      <c r="O42" s="29">
        <v>174.4</v>
      </c>
      <c r="P42" s="29">
        <v>176</v>
      </c>
      <c r="Q42" s="5">
        <f t="shared" si="6"/>
        <v>174.85</v>
      </c>
      <c r="R42" s="2">
        <f t="shared" si="7"/>
        <v>177.54999999999998</v>
      </c>
      <c r="T42" s="7">
        <f t="shared" si="9"/>
        <v>9.9896380830922582E-4</v>
      </c>
      <c r="V42" s="51">
        <f>claims!D42</f>
        <v>0</v>
      </c>
      <c r="W42" s="51">
        <f>claims!E42</f>
        <v>0</v>
      </c>
      <c r="X42" s="51">
        <f>claims!F42</f>
        <v>1</v>
      </c>
      <c r="Z42" s="7">
        <f t="shared" si="1"/>
        <v>0</v>
      </c>
      <c r="AA42" s="7">
        <f t="shared" si="2"/>
        <v>0</v>
      </c>
      <c r="AB42" s="7">
        <f t="shared" si="8"/>
        <v>5.7191878753217046E-3</v>
      </c>
      <c r="AD42" s="7">
        <f t="shared" si="3"/>
        <v>2.8595939376608523E-3</v>
      </c>
      <c r="AF42" s="10"/>
      <c r="AG42" s="10"/>
      <c r="AH42" s="10"/>
      <c r="AI42" s="10"/>
    </row>
    <row r="43" spans="1:35">
      <c r="A43" s="1" t="s">
        <v>61</v>
      </c>
      <c r="B43" s="1" t="s">
        <v>524</v>
      </c>
      <c r="C43" s="94">
        <v>80.3</v>
      </c>
      <c r="D43" s="29">
        <v>80.3</v>
      </c>
      <c r="E43" s="29">
        <v>80.3</v>
      </c>
      <c r="F43" s="29">
        <v>81.3</v>
      </c>
      <c r="G43" s="5">
        <f t="shared" si="4"/>
        <v>80.55</v>
      </c>
      <c r="H43" s="94">
        <v>81.3</v>
      </c>
      <c r="I43" s="29">
        <v>80.3</v>
      </c>
      <c r="J43" s="29">
        <v>78.3</v>
      </c>
      <c r="K43" s="29">
        <v>77.3</v>
      </c>
      <c r="L43" s="5">
        <f t="shared" si="5"/>
        <v>79.3</v>
      </c>
      <c r="M43" s="94">
        <v>78.3</v>
      </c>
      <c r="N43" s="29">
        <v>80.3</v>
      </c>
      <c r="O43" s="29">
        <v>78.3</v>
      </c>
      <c r="P43" s="29">
        <v>80.3</v>
      </c>
      <c r="Q43" s="5">
        <f t="shared" si="6"/>
        <v>79.3</v>
      </c>
      <c r="R43" s="2">
        <f t="shared" si="7"/>
        <v>79.508333333333326</v>
      </c>
      <c r="T43" s="7">
        <f t="shared" si="9"/>
        <v>4.4734411410299085E-4</v>
      </c>
      <c r="V43" s="51">
        <f>claims!D43</f>
        <v>0</v>
      </c>
      <c r="W43" s="51">
        <f>claims!E43</f>
        <v>0</v>
      </c>
      <c r="X43" s="51">
        <f>claims!F43</f>
        <v>0</v>
      </c>
      <c r="Z43" s="7">
        <f t="shared" si="1"/>
        <v>0</v>
      </c>
      <c r="AA43" s="7">
        <f t="shared" si="2"/>
        <v>0</v>
      </c>
      <c r="AB43" s="7">
        <f t="shared" si="8"/>
        <v>0</v>
      </c>
      <c r="AD43" s="7">
        <f t="shared" si="3"/>
        <v>0</v>
      </c>
      <c r="AF43" s="10"/>
      <c r="AG43" s="10"/>
      <c r="AH43" s="10"/>
      <c r="AI43" s="10"/>
    </row>
    <row r="44" spans="1:35">
      <c r="A44" s="1" t="s">
        <v>62</v>
      </c>
      <c r="B44" s="1" t="s">
        <v>63</v>
      </c>
      <c r="C44" s="94">
        <v>193.4</v>
      </c>
      <c r="D44" s="29">
        <v>192.7</v>
      </c>
      <c r="E44" s="29">
        <v>196.6</v>
      </c>
      <c r="F44" s="29">
        <v>199.6</v>
      </c>
      <c r="G44" s="5">
        <f t="shared" si="4"/>
        <v>195.57500000000002</v>
      </c>
      <c r="H44" s="94">
        <v>200.1</v>
      </c>
      <c r="I44" s="29">
        <v>206.9</v>
      </c>
      <c r="J44" s="29">
        <v>221.9</v>
      </c>
      <c r="K44" s="29">
        <v>213.8</v>
      </c>
      <c r="L44" s="5">
        <f t="shared" si="5"/>
        <v>210.67500000000001</v>
      </c>
      <c r="M44" s="94">
        <v>213.4</v>
      </c>
      <c r="N44" s="29">
        <v>212.5</v>
      </c>
      <c r="O44" s="29">
        <v>220.4</v>
      </c>
      <c r="P44" s="29">
        <v>225.7</v>
      </c>
      <c r="Q44" s="5">
        <f t="shared" si="6"/>
        <v>218</v>
      </c>
      <c r="R44" s="2">
        <f t="shared" si="7"/>
        <v>211.82083333333335</v>
      </c>
      <c r="T44" s="7">
        <f t="shared" si="9"/>
        <v>1.191784547146722E-3</v>
      </c>
      <c r="V44" s="51">
        <f>claims!D44</f>
        <v>1</v>
      </c>
      <c r="W44" s="51">
        <f>claims!E44</f>
        <v>0</v>
      </c>
      <c r="X44" s="51">
        <f>claims!F44</f>
        <v>0</v>
      </c>
      <c r="Z44" s="7">
        <f t="shared" si="1"/>
        <v>5.1131279560270989E-3</v>
      </c>
      <c r="AA44" s="7">
        <f t="shared" si="2"/>
        <v>0</v>
      </c>
      <c r="AB44" s="7">
        <f t="shared" si="8"/>
        <v>0</v>
      </c>
      <c r="AD44" s="7">
        <f t="shared" si="3"/>
        <v>8.5218799267118312E-4</v>
      </c>
      <c r="AF44" s="10"/>
      <c r="AG44" s="10"/>
      <c r="AH44" s="10"/>
      <c r="AI44" s="10"/>
    </row>
    <row r="45" spans="1:35">
      <c r="A45" s="1" t="s">
        <v>64</v>
      </c>
      <c r="B45" s="1" t="s">
        <v>525</v>
      </c>
      <c r="C45" s="94">
        <v>5133.6000000000004</v>
      </c>
      <c r="D45" s="29">
        <v>5412.1</v>
      </c>
      <c r="E45" s="29">
        <v>5444.5</v>
      </c>
      <c r="F45" s="29">
        <v>5437.7</v>
      </c>
      <c r="G45" s="5">
        <f t="shared" si="4"/>
        <v>5356.9750000000004</v>
      </c>
      <c r="H45" s="94">
        <v>5221</v>
      </c>
      <c r="I45" s="29">
        <v>4846.6000000000004</v>
      </c>
      <c r="J45" s="29">
        <v>4666.3</v>
      </c>
      <c r="K45" s="29">
        <v>4703.8</v>
      </c>
      <c r="L45" s="5">
        <f t="shared" si="5"/>
        <v>4859.4250000000002</v>
      </c>
      <c r="M45" s="94">
        <v>4674</v>
      </c>
      <c r="N45" s="29">
        <v>4655.7</v>
      </c>
      <c r="O45" s="29">
        <v>4761.1000000000004</v>
      </c>
      <c r="P45" s="29">
        <v>4710.5</v>
      </c>
      <c r="Q45" s="5">
        <f t="shared" si="6"/>
        <v>4700.3250000000007</v>
      </c>
      <c r="R45" s="2">
        <f t="shared" si="7"/>
        <v>4862.8</v>
      </c>
      <c r="T45" s="7">
        <f t="shared" si="9"/>
        <v>2.7359961740614495E-2</v>
      </c>
      <c r="V45" s="51">
        <f>claims!D45</f>
        <v>5</v>
      </c>
      <c r="W45" s="51">
        <f>claims!E45</f>
        <v>17</v>
      </c>
      <c r="X45" s="51">
        <f>claims!F45</f>
        <v>25</v>
      </c>
      <c r="Z45" s="7">
        <f t="shared" si="1"/>
        <v>9.333625786941323E-4</v>
      </c>
      <c r="AA45" s="7">
        <f t="shared" si="2"/>
        <v>3.4983562870092655E-3</v>
      </c>
      <c r="AB45" s="7">
        <f t="shared" si="8"/>
        <v>5.318781148112098E-3</v>
      </c>
      <c r="AD45" s="7">
        <f t="shared" si="3"/>
        <v>3.9810697661748261E-3</v>
      </c>
      <c r="AF45" s="10"/>
      <c r="AG45" s="10"/>
      <c r="AH45" s="10"/>
      <c r="AI45" s="10"/>
    </row>
    <row r="46" spans="1:35">
      <c r="A46" s="1" t="s">
        <v>546</v>
      </c>
      <c r="B46" s="1" t="s">
        <v>547</v>
      </c>
      <c r="C46" s="94">
        <v>8</v>
      </c>
      <c r="D46" s="29">
        <v>8.1999999999999993</v>
      </c>
      <c r="E46" s="29">
        <v>8</v>
      </c>
      <c r="F46" s="29">
        <v>8.1</v>
      </c>
      <c r="G46" s="5">
        <f t="shared" si="4"/>
        <v>8.0749999999999993</v>
      </c>
      <c r="H46" s="94">
        <v>9</v>
      </c>
      <c r="I46" s="29">
        <v>9</v>
      </c>
      <c r="J46" s="29">
        <v>9</v>
      </c>
      <c r="K46" s="29">
        <v>8</v>
      </c>
      <c r="L46" s="5">
        <f t="shared" si="5"/>
        <v>8.75</v>
      </c>
      <c r="M46" s="94">
        <v>9</v>
      </c>
      <c r="N46" s="29">
        <v>6</v>
      </c>
      <c r="O46" s="29">
        <v>7</v>
      </c>
      <c r="P46" s="29">
        <v>9</v>
      </c>
      <c r="Q46" s="5">
        <f t="shared" si="6"/>
        <v>7.75</v>
      </c>
      <c r="R46" s="2">
        <f t="shared" si="7"/>
        <v>8.1375000000000011</v>
      </c>
      <c r="T46" s="7">
        <f t="shared" si="9"/>
        <v>4.5784669051626737E-5</v>
      </c>
      <c r="V46" s="51">
        <f>claims!D46</f>
        <v>0</v>
      </c>
      <c r="W46" s="51">
        <f>claims!E46</f>
        <v>0</v>
      </c>
      <c r="X46" s="51">
        <f>claims!F46</f>
        <v>0</v>
      </c>
      <c r="Z46" s="7">
        <f t="shared" si="1"/>
        <v>0</v>
      </c>
      <c r="AA46" s="7">
        <f t="shared" si="2"/>
        <v>0</v>
      </c>
      <c r="AB46" s="7">
        <f t="shared" si="8"/>
        <v>0</v>
      </c>
      <c r="AD46" s="7">
        <f t="shared" si="3"/>
        <v>0</v>
      </c>
      <c r="AF46" s="10"/>
      <c r="AG46" s="10"/>
      <c r="AH46" s="10"/>
      <c r="AI46" s="10"/>
    </row>
    <row r="47" spans="1:35">
      <c r="A47" s="1" t="s">
        <v>65</v>
      </c>
      <c r="B47" s="1" t="s">
        <v>66</v>
      </c>
      <c r="C47" s="94">
        <v>135.30000000000001</v>
      </c>
      <c r="D47" s="29">
        <v>135.1</v>
      </c>
      <c r="E47" s="29">
        <v>134</v>
      </c>
      <c r="F47" s="29">
        <v>134</v>
      </c>
      <c r="G47" s="5">
        <f t="shared" si="4"/>
        <v>134.6</v>
      </c>
      <c r="H47" s="94">
        <v>139</v>
      </c>
      <c r="I47" s="29">
        <v>138</v>
      </c>
      <c r="J47" s="29">
        <v>140</v>
      </c>
      <c r="K47" s="29">
        <v>147</v>
      </c>
      <c r="L47" s="5">
        <f t="shared" si="5"/>
        <v>141</v>
      </c>
      <c r="M47" s="94">
        <v>151</v>
      </c>
      <c r="N47" s="29">
        <v>159</v>
      </c>
      <c r="O47" s="29">
        <v>157</v>
      </c>
      <c r="P47" s="29">
        <v>161</v>
      </c>
      <c r="Q47" s="5">
        <f t="shared" si="6"/>
        <v>157</v>
      </c>
      <c r="R47" s="2">
        <f t="shared" si="7"/>
        <v>147.93333333333334</v>
      </c>
      <c r="T47" s="7">
        <f t="shared" si="9"/>
        <v>8.323291807521533E-4</v>
      </c>
      <c r="V47" s="51">
        <f>claims!D47</f>
        <v>0</v>
      </c>
      <c r="W47" s="51">
        <f>claims!E47</f>
        <v>0</v>
      </c>
      <c r="X47" s="51">
        <f>claims!F47</f>
        <v>0</v>
      </c>
      <c r="Z47" s="7">
        <f t="shared" si="1"/>
        <v>0</v>
      </c>
      <c r="AA47" s="7">
        <f t="shared" si="2"/>
        <v>0</v>
      </c>
      <c r="AB47" s="7">
        <f t="shared" si="8"/>
        <v>0</v>
      </c>
      <c r="AD47" s="7">
        <f t="shared" si="3"/>
        <v>0</v>
      </c>
      <c r="AF47" s="10"/>
      <c r="AG47" s="10"/>
      <c r="AH47" s="10"/>
      <c r="AI47" s="10"/>
    </row>
    <row r="48" spans="1:35">
      <c r="A48" s="1" t="s">
        <v>67</v>
      </c>
      <c r="B48" s="1" t="s">
        <v>68</v>
      </c>
      <c r="C48" s="94">
        <v>293</v>
      </c>
      <c r="D48" s="29">
        <v>295</v>
      </c>
      <c r="E48" s="29">
        <v>303</v>
      </c>
      <c r="F48" s="29">
        <v>312</v>
      </c>
      <c r="G48" s="5">
        <f t="shared" si="4"/>
        <v>300.75</v>
      </c>
      <c r="H48" s="94">
        <v>313</v>
      </c>
      <c r="I48" s="29">
        <v>318</v>
      </c>
      <c r="J48" s="29">
        <v>334</v>
      </c>
      <c r="K48" s="29">
        <v>338</v>
      </c>
      <c r="L48" s="5">
        <f t="shared" si="5"/>
        <v>325.75</v>
      </c>
      <c r="M48" s="94">
        <v>340</v>
      </c>
      <c r="N48" s="29">
        <v>344</v>
      </c>
      <c r="O48" s="29">
        <v>347</v>
      </c>
      <c r="P48" s="29">
        <v>364</v>
      </c>
      <c r="Q48" s="5">
        <f t="shared" si="6"/>
        <v>348.75</v>
      </c>
      <c r="R48" s="2">
        <f t="shared" si="7"/>
        <v>333.08333333333331</v>
      </c>
      <c r="T48" s="7">
        <f t="shared" si="9"/>
        <v>1.8740534787440044E-3</v>
      </c>
      <c r="V48" s="51">
        <f>claims!D48</f>
        <v>0</v>
      </c>
      <c r="W48" s="51">
        <f>claims!E48</f>
        <v>1</v>
      </c>
      <c r="X48" s="51">
        <f>claims!F48</f>
        <v>1</v>
      </c>
      <c r="Z48" s="7">
        <f t="shared" si="1"/>
        <v>0</v>
      </c>
      <c r="AA48" s="7">
        <f t="shared" si="2"/>
        <v>3.0698388334612432E-3</v>
      </c>
      <c r="AB48" s="7">
        <f t="shared" si="8"/>
        <v>2.8673835125448029E-3</v>
      </c>
      <c r="AD48" s="7">
        <f t="shared" si="3"/>
        <v>2.456971367426149E-3</v>
      </c>
      <c r="AF48" s="10"/>
      <c r="AG48" s="10"/>
      <c r="AH48" s="10"/>
      <c r="AI48" s="10"/>
    </row>
    <row r="49" spans="1:35">
      <c r="A49" s="1" t="s">
        <v>69</v>
      </c>
      <c r="B49" s="1" t="s">
        <v>70</v>
      </c>
      <c r="C49" s="94">
        <v>11</v>
      </c>
      <c r="D49" s="29">
        <v>10.4</v>
      </c>
      <c r="E49" s="29">
        <v>11</v>
      </c>
      <c r="F49" s="29">
        <v>10.3</v>
      </c>
      <c r="G49" s="5">
        <f t="shared" si="4"/>
        <v>10.675000000000001</v>
      </c>
      <c r="H49" s="94">
        <v>9.3000000000000007</v>
      </c>
      <c r="I49" s="29">
        <v>10</v>
      </c>
      <c r="J49" s="29">
        <v>10</v>
      </c>
      <c r="K49" s="29">
        <v>10.3</v>
      </c>
      <c r="L49" s="5">
        <f t="shared" si="5"/>
        <v>9.9</v>
      </c>
      <c r="M49" s="94">
        <v>11</v>
      </c>
      <c r="N49" s="29">
        <v>10.4</v>
      </c>
      <c r="O49" s="29">
        <v>11</v>
      </c>
      <c r="P49" s="29">
        <v>12</v>
      </c>
      <c r="Q49" s="5">
        <f t="shared" si="6"/>
        <v>11.1</v>
      </c>
      <c r="R49" s="2">
        <f t="shared" si="7"/>
        <v>10.629166666666666</v>
      </c>
      <c r="T49" s="7">
        <f t="shared" si="9"/>
        <v>5.9803733103276899E-5</v>
      </c>
      <c r="V49" s="51">
        <f>claims!D49</f>
        <v>0</v>
      </c>
      <c r="W49" s="51">
        <f>claims!E49</f>
        <v>0</v>
      </c>
      <c r="X49" s="51">
        <f>claims!F49</f>
        <v>0</v>
      </c>
      <c r="Z49" s="7">
        <f t="shared" si="1"/>
        <v>0</v>
      </c>
      <c r="AA49" s="7">
        <f t="shared" si="2"/>
        <v>0</v>
      </c>
      <c r="AB49" s="7">
        <f t="shared" si="8"/>
        <v>0</v>
      </c>
      <c r="AD49" s="7">
        <f t="shared" si="3"/>
        <v>0</v>
      </c>
      <c r="AF49" s="10"/>
      <c r="AG49" s="10"/>
      <c r="AH49" s="10"/>
      <c r="AI49" s="10"/>
    </row>
    <row r="50" spans="1:35">
      <c r="A50" s="1" t="s">
        <v>71</v>
      </c>
      <c r="B50" s="1" t="s">
        <v>72</v>
      </c>
      <c r="C50" s="94">
        <v>13.3</v>
      </c>
      <c r="D50" s="29">
        <v>13.2</v>
      </c>
      <c r="E50" s="29">
        <v>14</v>
      </c>
      <c r="F50" s="29">
        <v>14</v>
      </c>
      <c r="G50" s="5">
        <f t="shared" si="4"/>
        <v>13.625</v>
      </c>
      <c r="H50" s="94">
        <v>14</v>
      </c>
      <c r="I50" s="29">
        <v>12.5</v>
      </c>
      <c r="J50" s="29">
        <v>13.6</v>
      </c>
      <c r="K50" s="29">
        <v>14.2</v>
      </c>
      <c r="L50" s="5">
        <f t="shared" si="5"/>
        <v>13.574999999999999</v>
      </c>
      <c r="M50" s="94">
        <v>13.6</v>
      </c>
      <c r="N50" s="29">
        <v>14</v>
      </c>
      <c r="O50" s="29">
        <v>15</v>
      </c>
      <c r="P50" s="29">
        <v>15</v>
      </c>
      <c r="Q50" s="5">
        <f t="shared" si="6"/>
        <v>14.4</v>
      </c>
      <c r="R50" s="2">
        <f t="shared" si="7"/>
        <v>13.995833333333332</v>
      </c>
      <c r="T50" s="7">
        <f t="shared" si="9"/>
        <v>7.8745879848650364E-5</v>
      </c>
      <c r="V50" s="51">
        <f>claims!D50</f>
        <v>0</v>
      </c>
      <c r="W50" s="51">
        <f>claims!E50</f>
        <v>0</v>
      </c>
      <c r="X50" s="51">
        <f>claims!F50</f>
        <v>0</v>
      </c>
      <c r="Z50" s="7">
        <f t="shared" si="1"/>
        <v>0</v>
      </c>
      <c r="AA50" s="7">
        <f t="shared" si="2"/>
        <v>0</v>
      </c>
      <c r="AB50" s="7">
        <f t="shared" si="8"/>
        <v>0</v>
      </c>
      <c r="AD50" s="7">
        <f t="shared" si="3"/>
        <v>0</v>
      </c>
      <c r="AF50" s="10"/>
      <c r="AG50" s="10"/>
      <c r="AH50" s="10"/>
      <c r="AI50" s="10"/>
    </row>
    <row r="51" spans="1:35">
      <c r="A51" s="1" t="s">
        <v>73</v>
      </c>
      <c r="B51" s="1" t="s">
        <v>74</v>
      </c>
      <c r="C51" s="94">
        <v>10</v>
      </c>
      <c r="D51" s="29">
        <v>9.5</v>
      </c>
      <c r="E51" s="29">
        <v>9.3000000000000007</v>
      </c>
      <c r="F51" s="29">
        <v>10</v>
      </c>
      <c r="G51" s="5">
        <f t="shared" si="4"/>
        <v>9.6999999999999993</v>
      </c>
      <c r="H51" s="94">
        <v>10.6</v>
      </c>
      <c r="I51" s="29">
        <v>11</v>
      </c>
      <c r="J51" s="29">
        <v>11</v>
      </c>
      <c r="K51" s="29">
        <v>11</v>
      </c>
      <c r="L51" s="5">
        <f t="shared" si="5"/>
        <v>10.9</v>
      </c>
      <c r="M51" s="94">
        <v>10</v>
      </c>
      <c r="N51" s="29">
        <v>10</v>
      </c>
      <c r="O51" s="29">
        <v>10</v>
      </c>
      <c r="P51" s="29">
        <v>10</v>
      </c>
      <c r="Q51" s="5">
        <f t="shared" si="6"/>
        <v>10</v>
      </c>
      <c r="R51" s="2">
        <f t="shared" si="7"/>
        <v>10.25</v>
      </c>
      <c r="T51" s="7">
        <f t="shared" si="9"/>
        <v>5.7670397269330139E-5</v>
      </c>
      <c r="V51" s="51">
        <f>claims!D51</f>
        <v>0</v>
      </c>
      <c r="W51" s="51">
        <f>claims!E51</f>
        <v>0</v>
      </c>
      <c r="X51" s="51">
        <f>claims!F51</f>
        <v>0</v>
      </c>
      <c r="Z51" s="7">
        <f t="shared" si="1"/>
        <v>0</v>
      </c>
      <c r="AA51" s="7">
        <f t="shared" si="2"/>
        <v>0</v>
      </c>
      <c r="AB51" s="7">
        <f t="shared" si="8"/>
        <v>0</v>
      </c>
      <c r="AD51" s="7">
        <f t="shared" si="3"/>
        <v>0</v>
      </c>
      <c r="AF51" s="10"/>
      <c r="AG51" s="10"/>
      <c r="AH51" s="10"/>
      <c r="AI51" s="10"/>
    </row>
    <row r="52" spans="1:35">
      <c r="A52" s="1" t="s">
        <v>75</v>
      </c>
      <c r="B52" s="1" t="s">
        <v>76</v>
      </c>
      <c r="C52" s="94">
        <v>27.8</v>
      </c>
      <c r="D52" s="29">
        <v>27.8</v>
      </c>
      <c r="E52" s="29">
        <v>27</v>
      </c>
      <c r="F52" s="29">
        <v>28</v>
      </c>
      <c r="G52" s="5">
        <f t="shared" si="4"/>
        <v>27.65</v>
      </c>
      <c r="H52" s="94">
        <v>27.4</v>
      </c>
      <c r="I52" s="29">
        <v>26.8</v>
      </c>
      <c r="J52" s="29">
        <v>25.2</v>
      </c>
      <c r="K52" s="29">
        <v>24.7</v>
      </c>
      <c r="L52" s="5">
        <f t="shared" si="5"/>
        <v>26.025000000000002</v>
      </c>
      <c r="M52" s="94">
        <v>24.3</v>
      </c>
      <c r="N52" s="29">
        <v>26.1</v>
      </c>
      <c r="O52" s="29">
        <v>26.3</v>
      </c>
      <c r="P52" s="29">
        <v>24.8</v>
      </c>
      <c r="Q52" s="5">
        <f t="shared" si="6"/>
        <v>25.375</v>
      </c>
      <c r="R52" s="2">
        <f t="shared" si="7"/>
        <v>25.970833333333331</v>
      </c>
      <c r="T52" s="7">
        <f t="shared" si="9"/>
        <v>1.4612178299989217E-4</v>
      </c>
      <c r="V52" s="51">
        <f>claims!D52</f>
        <v>0</v>
      </c>
      <c r="W52" s="51">
        <f>claims!E52</f>
        <v>0</v>
      </c>
      <c r="X52" s="51">
        <f>claims!F52</f>
        <v>0</v>
      </c>
      <c r="Z52" s="7">
        <f t="shared" si="1"/>
        <v>0</v>
      </c>
      <c r="AA52" s="7">
        <f t="shared" si="2"/>
        <v>0</v>
      </c>
      <c r="AB52" s="7">
        <f t="shared" si="8"/>
        <v>0</v>
      </c>
      <c r="AD52" s="7">
        <f t="shared" si="3"/>
        <v>0</v>
      </c>
      <c r="AF52" s="10"/>
      <c r="AG52" s="10"/>
      <c r="AH52" s="10"/>
      <c r="AI52" s="10"/>
    </row>
    <row r="53" spans="1:35">
      <c r="A53" s="1" t="s">
        <v>77</v>
      </c>
      <c r="B53" s="1" t="s">
        <v>78</v>
      </c>
      <c r="C53" s="94">
        <v>9</v>
      </c>
      <c r="D53" s="29">
        <v>9.6</v>
      </c>
      <c r="E53" s="29">
        <v>10</v>
      </c>
      <c r="F53" s="29">
        <v>10</v>
      </c>
      <c r="G53" s="5">
        <f t="shared" si="4"/>
        <v>9.65</v>
      </c>
      <c r="H53" s="94">
        <v>9.9</v>
      </c>
      <c r="I53" s="29">
        <v>9.9</v>
      </c>
      <c r="J53" s="29">
        <v>9</v>
      </c>
      <c r="K53" s="29">
        <v>9</v>
      </c>
      <c r="L53" s="5">
        <f t="shared" si="5"/>
        <v>9.4499999999999993</v>
      </c>
      <c r="M53" s="94">
        <v>8.5</v>
      </c>
      <c r="N53" s="29">
        <v>8.3000000000000007</v>
      </c>
      <c r="O53" s="29">
        <v>8.1999999999999993</v>
      </c>
      <c r="P53" s="29">
        <v>8.9</v>
      </c>
      <c r="Q53" s="5">
        <f t="shared" si="6"/>
        <v>8.4749999999999996</v>
      </c>
      <c r="R53" s="2">
        <f t="shared" si="7"/>
        <v>8.9958333333333318</v>
      </c>
      <c r="T53" s="7">
        <f t="shared" si="9"/>
        <v>5.0613978741660056E-5</v>
      </c>
      <c r="V53" s="51">
        <f>claims!D53</f>
        <v>0</v>
      </c>
      <c r="W53" s="51">
        <f>claims!E53</f>
        <v>0</v>
      </c>
      <c r="X53" s="51">
        <f>claims!F53</f>
        <v>0</v>
      </c>
      <c r="Z53" s="7">
        <f t="shared" si="1"/>
        <v>0</v>
      </c>
      <c r="AA53" s="7">
        <f t="shared" si="2"/>
        <v>0</v>
      </c>
      <c r="AB53" s="7">
        <f t="shared" si="8"/>
        <v>0</v>
      </c>
      <c r="AD53" s="7">
        <f t="shared" si="3"/>
        <v>0</v>
      </c>
      <c r="AF53" s="10"/>
      <c r="AG53" s="10"/>
      <c r="AH53" s="10"/>
      <c r="AI53" s="10"/>
    </row>
    <row r="54" spans="1:35">
      <c r="A54" s="1" t="s">
        <v>79</v>
      </c>
      <c r="B54" s="1" t="s">
        <v>80</v>
      </c>
      <c r="C54" s="94">
        <v>108.1</v>
      </c>
      <c r="D54" s="29">
        <v>106.2</v>
      </c>
      <c r="E54" s="29">
        <v>105.6</v>
      </c>
      <c r="F54" s="29">
        <v>102.4</v>
      </c>
      <c r="G54" s="5">
        <f t="shared" si="4"/>
        <v>105.57499999999999</v>
      </c>
      <c r="H54" s="94">
        <v>103.8</v>
      </c>
      <c r="I54" s="29">
        <v>106.8</v>
      </c>
      <c r="J54" s="29">
        <v>104.3</v>
      </c>
      <c r="K54" s="29">
        <v>101.8</v>
      </c>
      <c r="L54" s="5">
        <f t="shared" si="5"/>
        <v>104.175</v>
      </c>
      <c r="M54" s="94">
        <v>106</v>
      </c>
      <c r="N54" s="29">
        <v>105.8</v>
      </c>
      <c r="O54" s="29">
        <v>106.6</v>
      </c>
      <c r="P54" s="29">
        <v>108.8</v>
      </c>
      <c r="Q54" s="5">
        <f t="shared" si="6"/>
        <v>106.8</v>
      </c>
      <c r="R54" s="2">
        <f t="shared" si="7"/>
        <v>105.72083333333332</v>
      </c>
      <c r="T54" s="7">
        <f t="shared" si="9"/>
        <v>5.9482560565638756E-4</v>
      </c>
      <c r="V54" s="51">
        <f>claims!D54</f>
        <v>0</v>
      </c>
      <c r="W54" s="51">
        <f>claims!E54</f>
        <v>0</v>
      </c>
      <c r="X54" s="51">
        <f>claims!F54</f>
        <v>0</v>
      </c>
      <c r="Z54" s="7">
        <f t="shared" si="1"/>
        <v>0</v>
      </c>
      <c r="AA54" s="7">
        <f t="shared" si="2"/>
        <v>0</v>
      </c>
      <c r="AB54" s="7">
        <f t="shared" si="8"/>
        <v>0</v>
      </c>
      <c r="AD54" s="7">
        <f t="shared" si="3"/>
        <v>0</v>
      </c>
      <c r="AF54" s="10"/>
      <c r="AG54" s="10"/>
      <c r="AH54" s="10"/>
      <c r="AI54" s="10"/>
    </row>
    <row r="55" spans="1:35">
      <c r="A55" s="1" t="s">
        <v>81</v>
      </c>
      <c r="B55" s="1" t="s">
        <v>490</v>
      </c>
      <c r="C55" s="94">
        <v>282</v>
      </c>
      <c r="D55" s="29">
        <v>280.5</v>
      </c>
      <c r="E55" s="29">
        <v>284.2</v>
      </c>
      <c r="F55" s="29">
        <v>287.5</v>
      </c>
      <c r="G55" s="5">
        <f t="shared" si="4"/>
        <v>283.55</v>
      </c>
      <c r="H55" s="94">
        <v>279.60000000000002</v>
      </c>
      <c r="I55" s="29">
        <v>284.60000000000002</v>
      </c>
      <c r="J55" s="29">
        <v>286.10000000000002</v>
      </c>
      <c r="K55" s="29">
        <v>289.3</v>
      </c>
      <c r="L55" s="5">
        <f t="shared" si="5"/>
        <v>284.90000000000003</v>
      </c>
      <c r="M55" s="94">
        <v>286</v>
      </c>
      <c r="N55" s="29">
        <v>284.3</v>
      </c>
      <c r="O55" s="29">
        <v>285.7</v>
      </c>
      <c r="P55" s="29">
        <v>286</v>
      </c>
      <c r="Q55" s="5">
        <f t="shared" si="6"/>
        <v>285.5</v>
      </c>
      <c r="R55" s="2">
        <f t="shared" si="7"/>
        <v>284.97500000000002</v>
      </c>
      <c r="T55" s="7">
        <f t="shared" si="9"/>
        <v>1.6033777035929129E-3</v>
      </c>
      <c r="V55" s="51">
        <f>claims!D55</f>
        <v>1</v>
      </c>
      <c r="W55" s="51">
        <f>claims!E55</f>
        <v>0</v>
      </c>
      <c r="X55" s="51">
        <f>claims!F55</f>
        <v>1</v>
      </c>
      <c r="Z55" s="7">
        <f t="shared" si="1"/>
        <v>3.5267148651031564E-3</v>
      </c>
      <c r="AA55" s="7">
        <f t="shared" si="2"/>
        <v>0</v>
      </c>
      <c r="AB55" s="7">
        <f t="shared" si="8"/>
        <v>3.5026269702276708E-3</v>
      </c>
      <c r="AD55" s="7">
        <f t="shared" si="3"/>
        <v>2.3390992959643614E-3</v>
      </c>
      <c r="AF55" s="10"/>
      <c r="AG55" s="10"/>
      <c r="AH55" s="10"/>
      <c r="AI55" s="10"/>
    </row>
    <row r="56" spans="1:35">
      <c r="A56" s="1" t="s">
        <v>82</v>
      </c>
      <c r="B56" s="1" t="s">
        <v>83</v>
      </c>
      <c r="C56" s="94">
        <v>7</v>
      </c>
      <c r="D56" s="29">
        <v>7</v>
      </c>
      <c r="E56" s="29">
        <v>7</v>
      </c>
      <c r="F56" s="29">
        <v>7</v>
      </c>
      <c r="G56" s="5">
        <f t="shared" si="4"/>
        <v>7</v>
      </c>
      <c r="H56" s="94">
        <v>8</v>
      </c>
      <c r="I56" s="29">
        <v>8</v>
      </c>
      <c r="J56" s="29">
        <v>7</v>
      </c>
      <c r="K56" s="29">
        <v>7</v>
      </c>
      <c r="L56" s="5">
        <f t="shared" si="5"/>
        <v>7.5</v>
      </c>
      <c r="M56" s="94">
        <v>8</v>
      </c>
      <c r="N56" s="29">
        <v>8</v>
      </c>
      <c r="O56" s="29">
        <v>8</v>
      </c>
      <c r="P56" s="29">
        <v>8</v>
      </c>
      <c r="Q56" s="5">
        <f t="shared" si="6"/>
        <v>8</v>
      </c>
      <c r="R56" s="2">
        <f t="shared" si="7"/>
        <v>7.666666666666667</v>
      </c>
      <c r="T56" s="7">
        <f t="shared" si="9"/>
        <v>4.3135581697385145E-5</v>
      </c>
      <c r="V56" s="51">
        <f>claims!D56</f>
        <v>0</v>
      </c>
      <c r="W56" s="51">
        <f>claims!E56</f>
        <v>0</v>
      </c>
      <c r="X56" s="51">
        <f>claims!F56</f>
        <v>0</v>
      </c>
      <c r="Z56" s="7">
        <f t="shared" si="1"/>
        <v>0</v>
      </c>
      <c r="AA56" s="7">
        <f t="shared" si="2"/>
        <v>0</v>
      </c>
      <c r="AB56" s="7">
        <f t="shared" si="8"/>
        <v>0</v>
      </c>
      <c r="AD56" s="7">
        <f t="shared" si="3"/>
        <v>0</v>
      </c>
      <c r="AF56" s="10"/>
      <c r="AG56" s="10"/>
      <c r="AH56" s="10"/>
      <c r="AI56" s="10"/>
    </row>
    <row r="57" spans="1:35">
      <c r="A57" s="1" t="s">
        <v>84</v>
      </c>
      <c r="B57" s="11" t="s">
        <v>550</v>
      </c>
      <c r="C57" s="94">
        <v>571.5</v>
      </c>
      <c r="D57" s="29">
        <v>578.70000000000005</v>
      </c>
      <c r="E57" s="29">
        <v>583.5</v>
      </c>
      <c r="F57" s="29">
        <v>584.20000000000005</v>
      </c>
      <c r="G57" s="5">
        <f t="shared" si="4"/>
        <v>579.47500000000002</v>
      </c>
      <c r="H57" s="94">
        <v>555.79999999999995</v>
      </c>
      <c r="I57" s="29">
        <v>547.79999999999995</v>
      </c>
      <c r="J57" s="29">
        <v>533</v>
      </c>
      <c r="K57" s="29">
        <v>533.5</v>
      </c>
      <c r="L57" s="5">
        <f t="shared" si="5"/>
        <v>542.52499999999998</v>
      </c>
      <c r="M57" s="94">
        <v>537</v>
      </c>
      <c r="N57" s="29">
        <v>540</v>
      </c>
      <c r="O57" s="29">
        <v>528.5</v>
      </c>
      <c r="P57" s="29">
        <v>524.70000000000005</v>
      </c>
      <c r="Q57" s="5">
        <f t="shared" si="6"/>
        <v>532.54999999999995</v>
      </c>
      <c r="R57" s="2">
        <f t="shared" si="7"/>
        <v>543.69583333333333</v>
      </c>
      <c r="T57" s="7">
        <f t="shared" si="9"/>
        <v>3.0590394831232037E-3</v>
      </c>
      <c r="V57" s="51">
        <f>claims!D57</f>
        <v>48</v>
      </c>
      <c r="W57" s="51">
        <f>claims!E57</f>
        <v>104</v>
      </c>
      <c r="X57" s="51">
        <f>claims!F57</f>
        <v>61</v>
      </c>
      <c r="Z57" s="7">
        <f t="shared" si="1"/>
        <v>8.2833599378747999E-2</v>
      </c>
      <c r="AA57" s="7">
        <f t="shared" si="2"/>
        <v>0.19169623519653473</v>
      </c>
      <c r="AB57" s="7">
        <f t="shared" si="8"/>
        <v>0.11454323537695991</v>
      </c>
      <c r="AD57" s="7">
        <f t="shared" si="3"/>
        <v>0.13497596265044953</v>
      </c>
      <c r="AF57" s="10"/>
      <c r="AG57" s="10"/>
      <c r="AH57" s="10"/>
      <c r="AI57" s="10"/>
    </row>
    <row r="58" spans="1:35">
      <c r="A58" s="1" t="s">
        <v>85</v>
      </c>
      <c r="B58" s="1" t="s">
        <v>86</v>
      </c>
      <c r="C58" s="94">
        <v>402.5</v>
      </c>
      <c r="D58" s="29">
        <v>409.8</v>
      </c>
      <c r="E58" s="29">
        <v>419.3</v>
      </c>
      <c r="F58" s="29">
        <v>419.3</v>
      </c>
      <c r="G58" s="5">
        <f t="shared" si="4"/>
        <v>412.72499999999997</v>
      </c>
      <c r="H58" s="94">
        <v>415.5</v>
      </c>
      <c r="I58" s="29">
        <v>426</v>
      </c>
      <c r="J58" s="29">
        <v>425.4</v>
      </c>
      <c r="K58" s="29">
        <v>428.9</v>
      </c>
      <c r="L58" s="5">
        <f t="shared" si="5"/>
        <v>423.95000000000005</v>
      </c>
      <c r="M58" s="94">
        <v>424.1</v>
      </c>
      <c r="N58" s="29">
        <v>429.3</v>
      </c>
      <c r="O58" s="29">
        <v>446.7</v>
      </c>
      <c r="P58" s="29">
        <v>434</v>
      </c>
      <c r="Q58" s="5">
        <f t="shared" si="6"/>
        <v>433.52500000000003</v>
      </c>
      <c r="R58" s="2">
        <f t="shared" si="7"/>
        <v>426.86666666666662</v>
      </c>
      <c r="T58" s="7">
        <f t="shared" si="9"/>
        <v>2.4017141705074524E-3</v>
      </c>
      <c r="V58" s="51">
        <f>claims!D58</f>
        <v>0</v>
      </c>
      <c r="W58" s="51">
        <f>claims!E58</f>
        <v>1</v>
      </c>
      <c r="X58" s="51">
        <f>claims!F58</f>
        <v>2</v>
      </c>
      <c r="Z58" s="7">
        <f t="shared" si="1"/>
        <v>0</v>
      </c>
      <c r="AA58" s="7">
        <f t="shared" si="2"/>
        <v>2.3587687227267363E-3</v>
      </c>
      <c r="AB58" s="7">
        <f t="shared" si="8"/>
        <v>4.6133440978028944E-3</v>
      </c>
      <c r="AD58" s="7">
        <f t="shared" si="3"/>
        <v>3.0929282898103593E-3</v>
      </c>
      <c r="AF58" s="10"/>
      <c r="AG58" s="10"/>
      <c r="AH58" s="10"/>
      <c r="AI58" s="10"/>
    </row>
    <row r="59" spans="1:35">
      <c r="A59" s="1" t="s">
        <v>87</v>
      </c>
      <c r="B59" s="1" t="s">
        <v>88</v>
      </c>
      <c r="C59" s="94">
        <v>9981.2999999999993</v>
      </c>
      <c r="D59" s="29">
        <v>10079.9</v>
      </c>
      <c r="E59" s="29">
        <v>10248.299999999999</v>
      </c>
      <c r="F59" s="29">
        <v>10242.6</v>
      </c>
      <c r="G59" s="5">
        <f t="shared" si="4"/>
        <v>10138.025</v>
      </c>
      <c r="H59" s="94">
        <v>10221.1</v>
      </c>
      <c r="I59" s="29">
        <v>10248.299999999999</v>
      </c>
      <c r="J59" s="29">
        <v>10244.5</v>
      </c>
      <c r="K59" s="29">
        <v>10228.799999999999</v>
      </c>
      <c r="L59" s="5">
        <f t="shared" si="5"/>
        <v>10235.674999999999</v>
      </c>
      <c r="M59" s="94">
        <v>10142.799999999999</v>
      </c>
      <c r="N59" s="29">
        <v>10150</v>
      </c>
      <c r="O59" s="29">
        <v>10192.1</v>
      </c>
      <c r="P59" s="29">
        <v>10191.299999999999</v>
      </c>
      <c r="Q59" s="5">
        <f t="shared" si="6"/>
        <v>10169.049999999999</v>
      </c>
      <c r="R59" s="2">
        <f t="shared" si="7"/>
        <v>10186.0875</v>
      </c>
      <c r="T59" s="7">
        <f>+R59/$R$267</f>
        <v>5.7310801243430028E-2</v>
      </c>
      <c r="V59" s="51">
        <f>claims!D59</f>
        <v>427</v>
      </c>
      <c r="W59" s="51">
        <f>claims!E59</f>
        <v>479</v>
      </c>
      <c r="X59" s="51">
        <f>claims!F59</f>
        <v>483</v>
      </c>
      <c r="Z59" s="7">
        <f t="shared" si="1"/>
        <v>4.2118657233534147E-2</v>
      </c>
      <c r="AA59" s="7">
        <f t="shared" si="2"/>
        <v>4.6797109130565402E-2</v>
      </c>
      <c r="AB59" s="7">
        <f t="shared" si="8"/>
        <v>4.749706216411563E-2</v>
      </c>
      <c r="AD59" s="7">
        <f t="shared" si="3"/>
        <v>4.636734366450198E-2</v>
      </c>
      <c r="AF59" s="10"/>
      <c r="AG59" s="10"/>
      <c r="AH59" s="10"/>
      <c r="AI59" s="10"/>
    </row>
    <row r="60" spans="1:35">
      <c r="A60" s="1" t="s">
        <v>89</v>
      </c>
      <c r="B60" s="11" t="s">
        <v>548</v>
      </c>
      <c r="C60" s="94">
        <v>48.7</v>
      </c>
      <c r="D60" s="29">
        <v>48.3</v>
      </c>
      <c r="E60" s="29">
        <v>49</v>
      </c>
      <c r="F60" s="29">
        <v>48.9</v>
      </c>
      <c r="G60" s="5">
        <f t="shared" si="4"/>
        <v>48.725000000000001</v>
      </c>
      <c r="H60" s="94">
        <v>51.8</v>
      </c>
      <c r="I60" s="29">
        <v>57.5</v>
      </c>
      <c r="J60" s="29">
        <v>59</v>
      </c>
      <c r="K60" s="29">
        <v>61.1</v>
      </c>
      <c r="L60" s="5">
        <f t="shared" si="5"/>
        <v>57.35</v>
      </c>
      <c r="M60" s="94">
        <v>61</v>
      </c>
      <c r="N60" s="29">
        <v>62</v>
      </c>
      <c r="O60" s="29">
        <v>63.8</v>
      </c>
      <c r="P60" s="29">
        <v>65.2</v>
      </c>
      <c r="Q60" s="5">
        <f t="shared" si="6"/>
        <v>63</v>
      </c>
      <c r="R60" s="2">
        <f t="shared" si="7"/>
        <v>58.737500000000004</v>
      </c>
      <c r="T60" s="7">
        <f t="shared" si="9"/>
        <v>3.3047950825436872E-4</v>
      </c>
      <c r="V60" s="51">
        <f>claims!D60</f>
        <v>0</v>
      </c>
      <c r="W60" s="51">
        <f>claims!E60</f>
        <v>0</v>
      </c>
      <c r="X60" s="51">
        <f>claims!F60</f>
        <v>0</v>
      </c>
      <c r="Z60" s="7">
        <f t="shared" si="1"/>
        <v>0</v>
      </c>
      <c r="AA60" s="7">
        <f t="shared" si="2"/>
        <v>0</v>
      </c>
      <c r="AB60" s="7">
        <f t="shared" si="8"/>
        <v>0</v>
      </c>
      <c r="AD60" s="7">
        <f t="shared" si="3"/>
        <v>0</v>
      </c>
      <c r="AF60" s="10"/>
      <c r="AG60" s="10"/>
      <c r="AH60" s="10"/>
      <c r="AI60" s="10"/>
    </row>
    <row r="61" spans="1:35">
      <c r="A61" s="1" t="s">
        <v>90</v>
      </c>
      <c r="B61" s="1" t="s">
        <v>91</v>
      </c>
      <c r="C61" s="94">
        <v>21</v>
      </c>
      <c r="D61" s="29">
        <v>22</v>
      </c>
      <c r="E61" s="29">
        <v>22</v>
      </c>
      <c r="F61" s="29">
        <v>22</v>
      </c>
      <c r="G61" s="5">
        <f t="shared" si="4"/>
        <v>21.75</v>
      </c>
      <c r="H61" s="94">
        <v>21</v>
      </c>
      <c r="I61" s="29">
        <v>20</v>
      </c>
      <c r="J61" s="29">
        <v>18</v>
      </c>
      <c r="K61" s="29">
        <v>22</v>
      </c>
      <c r="L61" s="5">
        <f t="shared" si="5"/>
        <v>20.25</v>
      </c>
      <c r="M61" s="94">
        <v>22</v>
      </c>
      <c r="N61" s="29">
        <v>23</v>
      </c>
      <c r="O61" s="29">
        <v>22</v>
      </c>
      <c r="P61" s="29">
        <v>23</v>
      </c>
      <c r="Q61" s="5">
        <f t="shared" si="6"/>
        <v>22.5</v>
      </c>
      <c r="R61" s="2">
        <f t="shared" si="7"/>
        <v>21.625</v>
      </c>
      <c r="T61" s="7">
        <f t="shared" si="9"/>
        <v>1.216704722877331E-4</v>
      </c>
      <c r="V61" s="51">
        <f>claims!D61</f>
        <v>0</v>
      </c>
      <c r="W61" s="51">
        <f>claims!E61</f>
        <v>0</v>
      </c>
      <c r="X61" s="51">
        <f>claims!F61</f>
        <v>0</v>
      </c>
      <c r="Z61" s="7">
        <f t="shared" si="1"/>
        <v>0</v>
      </c>
      <c r="AA61" s="7">
        <f t="shared" si="2"/>
        <v>0</v>
      </c>
      <c r="AB61" s="7">
        <f t="shared" si="8"/>
        <v>0</v>
      </c>
      <c r="AD61" s="7">
        <f t="shared" si="3"/>
        <v>0</v>
      </c>
      <c r="AF61" s="10"/>
      <c r="AG61" s="10"/>
      <c r="AH61" s="10"/>
      <c r="AI61" s="10"/>
    </row>
    <row r="62" spans="1:35">
      <c r="A62" s="1" t="s">
        <v>92</v>
      </c>
      <c r="B62" s="1" t="s">
        <v>93</v>
      </c>
      <c r="C62" s="94">
        <v>27.7</v>
      </c>
      <c r="D62" s="29">
        <v>27.3</v>
      </c>
      <c r="E62" s="29">
        <v>27.2</v>
      </c>
      <c r="F62" s="29">
        <v>28.3</v>
      </c>
      <c r="G62" s="5">
        <f t="shared" si="4"/>
        <v>27.625</v>
      </c>
      <c r="H62" s="94">
        <v>25.8</v>
      </c>
      <c r="I62" s="29">
        <v>25.8</v>
      </c>
      <c r="J62" s="29">
        <v>27</v>
      </c>
      <c r="K62" s="29">
        <v>25.7</v>
      </c>
      <c r="L62" s="5">
        <f t="shared" si="5"/>
        <v>26.074999999999999</v>
      </c>
      <c r="M62" s="94">
        <v>24.9</v>
      </c>
      <c r="N62" s="29">
        <v>25.3</v>
      </c>
      <c r="O62" s="29">
        <v>26.8</v>
      </c>
      <c r="P62" s="29">
        <v>27</v>
      </c>
      <c r="Q62" s="5">
        <f t="shared" si="6"/>
        <v>26</v>
      </c>
      <c r="R62" s="2">
        <f t="shared" si="7"/>
        <v>26.295833333333334</v>
      </c>
      <c r="T62" s="7">
        <f t="shared" si="9"/>
        <v>1.4795035657184656E-4</v>
      </c>
      <c r="V62" s="51">
        <f>claims!D62</f>
        <v>0</v>
      </c>
      <c r="W62" s="51">
        <f>claims!E62</f>
        <v>0</v>
      </c>
      <c r="X62" s="51">
        <f>claims!F62</f>
        <v>1</v>
      </c>
      <c r="Z62" s="7">
        <f t="shared" si="1"/>
        <v>0</v>
      </c>
      <c r="AA62" s="7">
        <f t="shared" si="2"/>
        <v>0</v>
      </c>
      <c r="AB62" s="7">
        <f t="shared" si="8"/>
        <v>0.01</v>
      </c>
      <c r="AD62" s="7">
        <f t="shared" si="3"/>
        <v>5.0000000000000001E-3</v>
      </c>
      <c r="AF62" s="10"/>
      <c r="AG62" s="10"/>
      <c r="AH62" s="10"/>
      <c r="AI62" s="10"/>
    </row>
    <row r="63" spans="1:35">
      <c r="A63" s="1" t="s">
        <v>482</v>
      </c>
      <c r="B63" s="1" t="s">
        <v>483</v>
      </c>
      <c r="C63" s="94">
        <v>156</v>
      </c>
      <c r="D63" s="29">
        <v>154.19999999999999</v>
      </c>
      <c r="E63" s="29">
        <v>148.9</v>
      </c>
      <c r="F63" s="29">
        <v>140.19999999999999</v>
      </c>
      <c r="G63" s="5">
        <f t="shared" si="4"/>
        <v>149.82499999999999</v>
      </c>
      <c r="H63" s="94">
        <v>141.4</v>
      </c>
      <c r="I63" s="29">
        <v>143.69999999999999</v>
      </c>
      <c r="J63" s="29">
        <v>142.1</v>
      </c>
      <c r="K63" s="29">
        <v>138.80000000000001</v>
      </c>
      <c r="L63" s="5">
        <f t="shared" si="5"/>
        <v>141.5</v>
      </c>
      <c r="M63" s="94">
        <v>132.6</v>
      </c>
      <c r="N63" s="29">
        <v>125.6</v>
      </c>
      <c r="O63" s="29">
        <v>128.6</v>
      </c>
      <c r="P63" s="29">
        <v>137.30000000000001</v>
      </c>
      <c r="Q63" s="5">
        <f t="shared" si="6"/>
        <v>131.02499999999998</v>
      </c>
      <c r="R63" s="2">
        <f t="shared" si="7"/>
        <v>137.64999999999998</v>
      </c>
      <c r="T63" s="7">
        <f t="shared" si="9"/>
        <v>7.7447123747544306E-4</v>
      </c>
      <c r="V63" s="51">
        <f>claims!D63</f>
        <v>0</v>
      </c>
      <c r="W63" s="51">
        <f>claims!E63</f>
        <v>0</v>
      </c>
      <c r="X63" s="51">
        <f>claims!F63</f>
        <v>1</v>
      </c>
      <c r="Z63" s="7">
        <f t="shared" si="1"/>
        <v>0</v>
      </c>
      <c r="AA63" s="7">
        <f t="shared" si="2"/>
        <v>0</v>
      </c>
      <c r="AB63" s="7">
        <f t="shared" si="8"/>
        <v>7.6321312726578914E-3</v>
      </c>
      <c r="AD63" s="7">
        <f t="shared" si="3"/>
        <v>3.8160656363289461E-3</v>
      </c>
      <c r="AF63" s="10"/>
      <c r="AG63" s="10"/>
      <c r="AH63" s="10"/>
      <c r="AI63" s="10"/>
    </row>
    <row r="64" spans="1:35">
      <c r="A64" s="1" t="s">
        <v>94</v>
      </c>
      <c r="B64" s="1" t="s">
        <v>484</v>
      </c>
      <c r="C64" s="94">
        <v>54.2</v>
      </c>
      <c r="D64" s="29">
        <v>55</v>
      </c>
      <c r="E64" s="29">
        <v>57.6</v>
      </c>
      <c r="F64" s="29">
        <v>57.3</v>
      </c>
      <c r="G64" s="5">
        <f t="shared" si="4"/>
        <v>56.025000000000006</v>
      </c>
      <c r="H64" s="94">
        <v>57.8</v>
      </c>
      <c r="I64" s="29">
        <v>56.7</v>
      </c>
      <c r="J64" s="29">
        <v>58.8</v>
      </c>
      <c r="K64" s="29">
        <v>59.3</v>
      </c>
      <c r="L64" s="5">
        <f t="shared" si="5"/>
        <v>58.150000000000006</v>
      </c>
      <c r="M64" s="94">
        <v>58.5</v>
      </c>
      <c r="N64" s="29">
        <v>59.8</v>
      </c>
      <c r="O64" s="29">
        <v>62.1</v>
      </c>
      <c r="P64" s="29">
        <v>62.6</v>
      </c>
      <c r="Q64" s="5">
        <f t="shared" si="6"/>
        <v>60.75</v>
      </c>
      <c r="R64" s="2">
        <f t="shared" si="7"/>
        <v>59.095833333333339</v>
      </c>
      <c r="T64" s="7">
        <f t="shared" si="9"/>
        <v>3.3249562783370303E-4</v>
      </c>
      <c r="V64" s="51">
        <f>claims!D64</f>
        <v>0</v>
      </c>
      <c r="W64" s="51">
        <f>claims!E64</f>
        <v>0</v>
      </c>
      <c r="X64" s="51">
        <f>claims!F64</f>
        <v>0</v>
      </c>
      <c r="Z64" s="7">
        <f t="shared" si="1"/>
        <v>0</v>
      </c>
      <c r="AA64" s="7">
        <f t="shared" si="2"/>
        <v>0</v>
      </c>
      <c r="AB64" s="7">
        <f t="shared" si="8"/>
        <v>0</v>
      </c>
      <c r="AD64" s="7">
        <f t="shared" si="3"/>
        <v>0</v>
      </c>
      <c r="AF64" s="10"/>
      <c r="AG64" s="10"/>
      <c r="AH64" s="10"/>
      <c r="AI64" s="10"/>
    </row>
    <row r="65" spans="1:35">
      <c r="A65" s="1" t="s">
        <v>95</v>
      </c>
      <c r="B65" s="1" t="s">
        <v>96</v>
      </c>
      <c r="C65" s="94">
        <v>178.1</v>
      </c>
      <c r="D65" s="29">
        <v>177.5</v>
      </c>
      <c r="E65" s="29">
        <v>178.9</v>
      </c>
      <c r="F65" s="29">
        <v>173.2</v>
      </c>
      <c r="G65" s="5">
        <f t="shared" si="4"/>
        <v>176.92500000000001</v>
      </c>
      <c r="H65" s="94">
        <v>165.9</v>
      </c>
      <c r="I65" s="29">
        <v>163.19999999999999</v>
      </c>
      <c r="J65" s="29">
        <v>173.9</v>
      </c>
      <c r="K65" s="29">
        <v>164.5</v>
      </c>
      <c r="L65" s="5">
        <f t="shared" si="5"/>
        <v>166.875</v>
      </c>
      <c r="M65" s="94">
        <v>162.4</v>
      </c>
      <c r="N65" s="29">
        <v>166.4</v>
      </c>
      <c r="O65" s="29">
        <v>164.8</v>
      </c>
      <c r="P65" s="29">
        <v>178.1</v>
      </c>
      <c r="Q65" s="5">
        <f t="shared" si="6"/>
        <v>167.92500000000001</v>
      </c>
      <c r="R65" s="2">
        <f t="shared" si="7"/>
        <v>169.07500000000002</v>
      </c>
      <c r="T65" s="7">
        <f t="shared" si="9"/>
        <v>9.5128023593287739E-4</v>
      </c>
      <c r="V65" s="51">
        <f>claims!D65</f>
        <v>0</v>
      </c>
      <c r="W65" s="51">
        <f>claims!E65</f>
        <v>0</v>
      </c>
      <c r="X65" s="51">
        <f>claims!F65</f>
        <v>0</v>
      </c>
      <c r="Z65" s="7">
        <f t="shared" si="1"/>
        <v>0</v>
      </c>
      <c r="AA65" s="7">
        <f t="shared" si="2"/>
        <v>0</v>
      </c>
      <c r="AB65" s="7">
        <f t="shared" si="8"/>
        <v>0</v>
      </c>
      <c r="AD65" s="7">
        <f t="shared" si="3"/>
        <v>0</v>
      </c>
      <c r="AF65" s="10"/>
      <c r="AG65" s="10"/>
      <c r="AH65" s="10"/>
      <c r="AI65" s="10"/>
    </row>
    <row r="66" spans="1:35">
      <c r="A66" s="1" t="s">
        <v>97</v>
      </c>
      <c r="B66" s="1" t="s">
        <v>98</v>
      </c>
      <c r="C66" s="94">
        <v>502.2</v>
      </c>
      <c r="D66" s="29">
        <v>505.2</v>
      </c>
      <c r="E66" s="29">
        <v>508.3</v>
      </c>
      <c r="F66" s="29">
        <v>499.3</v>
      </c>
      <c r="G66" s="5">
        <f t="shared" si="4"/>
        <v>503.75</v>
      </c>
      <c r="H66" s="94">
        <v>498.6</v>
      </c>
      <c r="I66" s="29">
        <v>499.6</v>
      </c>
      <c r="J66" s="29">
        <v>494.7</v>
      </c>
      <c r="K66" s="29">
        <v>484.6</v>
      </c>
      <c r="L66" s="5">
        <f t="shared" si="5"/>
        <v>494.375</v>
      </c>
      <c r="M66" s="94">
        <v>478.2</v>
      </c>
      <c r="N66" s="29">
        <v>482.2</v>
      </c>
      <c r="O66" s="29">
        <v>484.9</v>
      </c>
      <c r="P66" s="29">
        <v>503.6</v>
      </c>
      <c r="Q66" s="5">
        <f t="shared" si="6"/>
        <v>487.22500000000002</v>
      </c>
      <c r="R66" s="2">
        <f t="shared" si="7"/>
        <v>492.36250000000001</v>
      </c>
      <c r="T66" s="7">
        <f t="shared" si="9"/>
        <v>2.7702186317581034E-3</v>
      </c>
      <c r="V66" s="51">
        <f>claims!D66</f>
        <v>3</v>
      </c>
      <c r="W66" s="51">
        <f>claims!E66</f>
        <v>2</v>
      </c>
      <c r="X66" s="51">
        <f>claims!F66</f>
        <v>6</v>
      </c>
      <c r="Z66" s="7">
        <f t="shared" si="1"/>
        <v>5.9553349875930521E-3</v>
      </c>
      <c r="AA66" s="7">
        <f t="shared" si="2"/>
        <v>4.0455120101137798E-3</v>
      </c>
      <c r="AB66" s="7">
        <f t="shared" si="8"/>
        <v>1.2314639027143517E-2</v>
      </c>
      <c r="AD66" s="7">
        <f t="shared" si="3"/>
        <v>8.4983793482085266E-3</v>
      </c>
      <c r="AF66" s="10"/>
      <c r="AG66" s="10"/>
      <c r="AH66" s="10"/>
      <c r="AI66" s="10"/>
    </row>
    <row r="67" spans="1:35">
      <c r="A67" s="1" t="s">
        <v>99</v>
      </c>
      <c r="B67" s="1" t="s">
        <v>100</v>
      </c>
      <c r="C67" s="94">
        <v>1267.7</v>
      </c>
      <c r="D67" s="29">
        <v>1273.4000000000001</v>
      </c>
      <c r="E67" s="29">
        <v>1283.8</v>
      </c>
      <c r="F67" s="29">
        <v>1269.5</v>
      </c>
      <c r="G67" s="5">
        <f t="shared" si="4"/>
        <v>1273.6000000000001</v>
      </c>
      <c r="H67" s="94">
        <v>1229.2</v>
      </c>
      <c r="I67" s="29">
        <v>1212.3</v>
      </c>
      <c r="J67" s="29">
        <v>1202.4000000000001</v>
      </c>
      <c r="K67" s="29">
        <v>1194</v>
      </c>
      <c r="L67" s="5">
        <f t="shared" si="5"/>
        <v>1209.4749999999999</v>
      </c>
      <c r="M67" s="94">
        <v>1182.9000000000001</v>
      </c>
      <c r="N67" s="29">
        <v>1189.2</v>
      </c>
      <c r="O67" s="29">
        <v>1214.8</v>
      </c>
      <c r="P67" s="29">
        <v>1229.5999999999999</v>
      </c>
      <c r="Q67" s="5">
        <f t="shared" si="6"/>
        <v>1204.125</v>
      </c>
      <c r="R67" s="2">
        <f t="shared" si="7"/>
        <v>1217.4875</v>
      </c>
      <c r="T67" s="7">
        <f t="shared" si="9"/>
        <v>6.8500475897993731E-3</v>
      </c>
      <c r="V67" s="51">
        <f>claims!D67</f>
        <v>8</v>
      </c>
      <c r="W67" s="51">
        <f>claims!E67</f>
        <v>5</v>
      </c>
      <c r="X67" s="51">
        <f>claims!F67</f>
        <v>8</v>
      </c>
      <c r="Z67" s="7">
        <f t="shared" si="1"/>
        <v>6.2814070351758788E-3</v>
      </c>
      <c r="AA67" s="7">
        <f t="shared" si="2"/>
        <v>4.1340250935323177E-3</v>
      </c>
      <c r="AB67" s="7">
        <f t="shared" si="8"/>
        <v>6.643828506176684E-3</v>
      </c>
      <c r="AD67" s="7">
        <f t="shared" si="3"/>
        <v>5.746823790128427E-3</v>
      </c>
      <c r="AF67" s="10"/>
      <c r="AG67" s="10"/>
      <c r="AH67" s="10"/>
      <c r="AI67" s="10"/>
    </row>
    <row r="68" spans="1:35">
      <c r="A68" s="1" t="s">
        <v>101</v>
      </c>
      <c r="B68" s="1" t="s">
        <v>526</v>
      </c>
      <c r="C68" s="94">
        <v>847.7</v>
      </c>
      <c r="D68" s="29">
        <v>843.1</v>
      </c>
      <c r="E68" s="29">
        <v>839.8</v>
      </c>
      <c r="F68" s="29">
        <v>830.7</v>
      </c>
      <c r="G68" s="5">
        <f t="shared" si="4"/>
        <v>840.32500000000005</v>
      </c>
      <c r="H68" s="94">
        <v>828.5</v>
      </c>
      <c r="I68" s="29">
        <v>847.3</v>
      </c>
      <c r="J68" s="29">
        <v>862.2</v>
      </c>
      <c r="K68" s="29">
        <v>906.8</v>
      </c>
      <c r="L68" s="5">
        <f t="shared" si="5"/>
        <v>861.2</v>
      </c>
      <c r="M68" s="94">
        <v>938</v>
      </c>
      <c r="N68" s="29">
        <v>953</v>
      </c>
      <c r="O68" s="29">
        <v>963.4</v>
      </c>
      <c r="P68" s="29">
        <v>985.3</v>
      </c>
      <c r="Q68" s="5">
        <f t="shared" si="6"/>
        <v>959.92499999999995</v>
      </c>
      <c r="R68" s="2">
        <f t="shared" si="7"/>
        <v>907.08333333333337</v>
      </c>
      <c r="T68" s="7">
        <f t="shared" si="9"/>
        <v>5.1035957258264925E-3</v>
      </c>
      <c r="V68" s="51">
        <f>claims!D68</f>
        <v>4</v>
      </c>
      <c r="W68" s="51">
        <f>claims!E68</f>
        <v>3</v>
      </c>
      <c r="X68" s="51">
        <f>claims!F68</f>
        <v>2</v>
      </c>
      <c r="Z68" s="7">
        <f t="shared" si="1"/>
        <v>4.7600630708356882E-3</v>
      </c>
      <c r="AA68" s="7">
        <f t="shared" si="2"/>
        <v>3.4835113794705061E-3</v>
      </c>
      <c r="AB68" s="7">
        <f t="shared" si="8"/>
        <v>2.0834961064666513E-3</v>
      </c>
      <c r="AD68" s="7">
        <f t="shared" si="3"/>
        <v>2.996262358196109E-3</v>
      </c>
      <c r="AF68" s="10"/>
      <c r="AG68" s="10"/>
      <c r="AH68" s="10"/>
      <c r="AI68" s="10"/>
    </row>
    <row r="69" spans="1:35">
      <c r="A69" s="1" t="s">
        <v>102</v>
      </c>
      <c r="B69" s="1" t="s">
        <v>103</v>
      </c>
      <c r="C69" s="94">
        <v>30.2</v>
      </c>
      <c r="D69" s="29">
        <v>30.8</v>
      </c>
      <c r="E69" s="29">
        <v>32.4</v>
      </c>
      <c r="F69" s="29">
        <v>32</v>
      </c>
      <c r="G69" s="5">
        <f t="shared" si="4"/>
        <v>31.35</v>
      </c>
      <c r="H69" s="94">
        <v>33.799999999999997</v>
      </c>
      <c r="I69" s="29">
        <v>32.799999999999997</v>
      </c>
      <c r="J69" s="29">
        <v>34.6</v>
      </c>
      <c r="K69" s="29">
        <v>35.4</v>
      </c>
      <c r="L69" s="5">
        <f t="shared" si="5"/>
        <v>34.15</v>
      </c>
      <c r="M69" s="94">
        <v>36.4</v>
      </c>
      <c r="N69" s="29">
        <v>36.4</v>
      </c>
      <c r="O69" s="29">
        <v>34</v>
      </c>
      <c r="P69" s="29">
        <v>30.7</v>
      </c>
      <c r="Q69" s="5">
        <f t="shared" si="6"/>
        <v>34.375</v>
      </c>
      <c r="R69" s="2">
        <f t="shared" si="7"/>
        <v>33.795833333333334</v>
      </c>
      <c r="T69" s="7">
        <f t="shared" si="9"/>
        <v>1.9014820823233202E-4</v>
      </c>
      <c r="V69" s="51">
        <f>claims!D69</f>
        <v>0</v>
      </c>
      <c r="W69" s="51">
        <f>claims!E69</f>
        <v>0</v>
      </c>
      <c r="X69" s="51">
        <f>claims!F69</f>
        <v>0</v>
      </c>
      <c r="Z69" s="7">
        <f t="shared" si="1"/>
        <v>0</v>
      </c>
      <c r="AA69" s="7">
        <f t="shared" si="2"/>
        <v>0</v>
      </c>
      <c r="AB69" s="7">
        <f t="shared" si="8"/>
        <v>0</v>
      </c>
      <c r="AD69" s="7">
        <f t="shared" si="3"/>
        <v>0</v>
      </c>
      <c r="AF69" s="10"/>
      <c r="AG69" s="10"/>
      <c r="AH69" s="10"/>
      <c r="AI69" s="10"/>
    </row>
    <row r="70" spans="1:35">
      <c r="A70" s="1" t="s">
        <v>104</v>
      </c>
      <c r="B70" s="1" t="s">
        <v>105</v>
      </c>
      <c r="C70" s="94">
        <v>35.700000000000003</v>
      </c>
      <c r="D70" s="29">
        <v>35.799999999999997</v>
      </c>
      <c r="E70" s="29">
        <v>35.799999999999997</v>
      </c>
      <c r="F70" s="29">
        <v>35.200000000000003</v>
      </c>
      <c r="G70" s="5">
        <f t="shared" ref="G70:G133" si="10">AVERAGE(C70:F70)</f>
        <v>35.625</v>
      </c>
      <c r="H70" s="94">
        <v>36.1</v>
      </c>
      <c r="I70" s="29">
        <v>36.5</v>
      </c>
      <c r="J70" s="29">
        <v>36.5</v>
      </c>
      <c r="K70" s="29">
        <v>37.700000000000003</v>
      </c>
      <c r="L70" s="5">
        <f t="shared" ref="L70:L133" si="11">AVERAGE(H70:K70)</f>
        <v>36.700000000000003</v>
      </c>
      <c r="M70" s="94">
        <v>38</v>
      </c>
      <c r="N70" s="29">
        <v>36.299999999999997</v>
      </c>
      <c r="O70" s="29">
        <v>36.200000000000003</v>
      </c>
      <c r="P70" s="29">
        <v>37.4</v>
      </c>
      <c r="Q70" s="5">
        <f t="shared" ref="Q70:Q133" si="12">AVERAGE(M70:P70)</f>
        <v>36.975000000000001</v>
      </c>
      <c r="R70" s="2">
        <f t="shared" ref="R70:R133" si="13">IF(G70&gt;0,(+G70+(L70*2)+(Q70*3))/6,IF(L70&gt;0,((L70*2)+(Q70*3))/5,Q70))</f>
        <v>36.658333333333339</v>
      </c>
      <c r="T70" s="7">
        <f t="shared" ref="T70:T101" si="14">+R70/$R$267</f>
        <v>2.0625372161608399E-4</v>
      </c>
      <c r="V70" s="51">
        <f>claims!D70</f>
        <v>0</v>
      </c>
      <c r="W70" s="51">
        <f>claims!E70</f>
        <v>0</v>
      </c>
      <c r="X70" s="51">
        <f>claims!F70</f>
        <v>1</v>
      </c>
      <c r="Z70" s="7">
        <f t="shared" ref="Z70:Z133" si="15">IF(G70&gt;100,IF(V70&lt;1,0,+V70/G70),IF(V70&lt;1,0,+V70/100))</f>
        <v>0</v>
      </c>
      <c r="AA70" s="7">
        <f t="shared" ref="AA70:AA133" si="16">IF(L70&gt;100,IF(W70&lt;1,0,+W70/L70),IF(W70&lt;1,0,+W70/100))</f>
        <v>0</v>
      </c>
      <c r="AB70" s="7">
        <f t="shared" si="8"/>
        <v>0.01</v>
      </c>
      <c r="AD70" s="7">
        <f t="shared" ref="AD70:AD133" si="17">(+Z70+(AA70*2)+(AB70*3))/6</f>
        <v>5.0000000000000001E-3</v>
      </c>
      <c r="AF70" s="10"/>
      <c r="AG70" s="10"/>
      <c r="AH70" s="10"/>
      <c r="AI70" s="10"/>
    </row>
    <row r="71" spans="1:35">
      <c r="A71" s="1" t="s">
        <v>106</v>
      </c>
      <c r="B71" s="1" t="s">
        <v>107</v>
      </c>
      <c r="C71" s="94">
        <v>602.29999999999995</v>
      </c>
      <c r="D71" s="29">
        <v>593.29999999999995</v>
      </c>
      <c r="E71" s="29">
        <v>555.20000000000005</v>
      </c>
      <c r="F71" s="29">
        <v>543.6</v>
      </c>
      <c r="G71" s="5">
        <f t="shared" si="10"/>
        <v>573.6</v>
      </c>
      <c r="H71" s="94">
        <v>548.9</v>
      </c>
      <c r="I71" s="29">
        <v>530.20000000000005</v>
      </c>
      <c r="J71" s="29">
        <v>524</v>
      </c>
      <c r="K71" s="29">
        <v>533.4</v>
      </c>
      <c r="L71" s="5">
        <f t="shared" si="11"/>
        <v>534.125</v>
      </c>
      <c r="M71" s="94">
        <v>528.20000000000005</v>
      </c>
      <c r="N71" s="29">
        <v>517.9</v>
      </c>
      <c r="O71" s="29">
        <v>512.6</v>
      </c>
      <c r="P71" s="29">
        <v>534.70000000000005</v>
      </c>
      <c r="Q71" s="5">
        <f t="shared" si="12"/>
        <v>523.34999999999991</v>
      </c>
      <c r="R71" s="2">
        <f t="shared" si="13"/>
        <v>535.31666666666661</v>
      </c>
      <c r="T71" s="7">
        <f t="shared" si="14"/>
        <v>3.0118951055180723E-3</v>
      </c>
      <c r="V71" s="51">
        <f>claims!D71</f>
        <v>9</v>
      </c>
      <c r="W71" s="51">
        <f>claims!E71</f>
        <v>12</v>
      </c>
      <c r="X71" s="51">
        <f>claims!F71</f>
        <v>12</v>
      </c>
      <c r="Z71" s="7">
        <f t="shared" si="15"/>
        <v>1.5690376569037656E-2</v>
      </c>
      <c r="AA71" s="7">
        <f t="shared" si="16"/>
        <v>2.2466651064825649E-2</v>
      </c>
      <c r="AB71" s="7">
        <f t="shared" ref="AB71:AB134" si="18">IF(Q71&gt;100,IF(X71&lt;1,0,+X71/Q71),IF(X71&lt;1,0,+X71/100))</f>
        <v>2.2929206076239616E-2</v>
      </c>
      <c r="AD71" s="7">
        <f t="shared" si="17"/>
        <v>2.1568549487901299E-2</v>
      </c>
      <c r="AF71" s="10"/>
      <c r="AG71" s="10"/>
      <c r="AH71" s="10"/>
      <c r="AI71" s="10"/>
    </row>
    <row r="72" spans="1:35">
      <c r="A72" s="1" t="s">
        <v>108</v>
      </c>
      <c r="B72" s="1" t="s">
        <v>109</v>
      </c>
      <c r="C72" s="94">
        <v>19</v>
      </c>
      <c r="D72" s="29">
        <v>20</v>
      </c>
      <c r="E72" s="29">
        <v>20</v>
      </c>
      <c r="F72" s="29">
        <v>20</v>
      </c>
      <c r="G72" s="5">
        <f t="shared" si="10"/>
        <v>19.75</v>
      </c>
      <c r="H72" s="94">
        <v>20</v>
      </c>
      <c r="I72" s="29">
        <v>19</v>
      </c>
      <c r="J72" s="29">
        <v>19</v>
      </c>
      <c r="K72" s="29">
        <v>20</v>
      </c>
      <c r="L72" s="5">
        <f t="shared" si="11"/>
        <v>19.5</v>
      </c>
      <c r="M72" s="94">
        <v>20</v>
      </c>
      <c r="N72" s="29">
        <v>20</v>
      </c>
      <c r="O72" s="29">
        <v>20</v>
      </c>
      <c r="P72" s="29">
        <v>20</v>
      </c>
      <c r="Q72" s="5">
        <f t="shared" si="12"/>
        <v>20</v>
      </c>
      <c r="R72" s="2">
        <f t="shared" si="13"/>
        <v>19.791666666666668</v>
      </c>
      <c r="T72" s="7">
        <f t="shared" si="14"/>
        <v>1.1135544188183666E-4</v>
      </c>
      <c r="V72" s="51">
        <f>claims!D72</f>
        <v>0</v>
      </c>
      <c r="W72" s="51">
        <f>claims!E72</f>
        <v>0</v>
      </c>
      <c r="X72" s="51">
        <f>claims!F72</f>
        <v>0</v>
      </c>
      <c r="Z72" s="7">
        <f t="shared" si="15"/>
        <v>0</v>
      </c>
      <c r="AA72" s="7">
        <f t="shared" si="16"/>
        <v>0</v>
      </c>
      <c r="AB72" s="7">
        <f t="shared" si="18"/>
        <v>0</v>
      </c>
      <c r="AD72" s="7">
        <f t="shared" si="17"/>
        <v>0</v>
      </c>
      <c r="AF72" s="10"/>
      <c r="AG72" s="10"/>
      <c r="AH72" s="10"/>
      <c r="AI72" s="10"/>
    </row>
    <row r="73" spans="1:35">
      <c r="A73" s="1" t="s">
        <v>110</v>
      </c>
      <c r="B73" s="1" t="s">
        <v>564</v>
      </c>
      <c r="C73" s="94">
        <v>32</v>
      </c>
      <c r="D73" s="29">
        <v>32</v>
      </c>
      <c r="E73" s="29">
        <v>28</v>
      </c>
      <c r="F73" s="29">
        <v>29</v>
      </c>
      <c r="G73" s="5">
        <f t="shared" si="10"/>
        <v>30.25</v>
      </c>
      <c r="H73" s="94">
        <v>33</v>
      </c>
      <c r="I73" s="29">
        <v>34</v>
      </c>
      <c r="J73" s="29">
        <v>35</v>
      </c>
      <c r="K73" s="29">
        <v>37</v>
      </c>
      <c r="L73" s="5">
        <f t="shared" si="11"/>
        <v>34.75</v>
      </c>
      <c r="M73" s="94">
        <v>36</v>
      </c>
      <c r="N73" s="29">
        <v>36</v>
      </c>
      <c r="O73" s="29">
        <v>34</v>
      </c>
      <c r="P73" s="29">
        <v>34</v>
      </c>
      <c r="Q73" s="5">
        <f t="shared" si="12"/>
        <v>35</v>
      </c>
      <c r="R73" s="2">
        <f t="shared" si="13"/>
        <v>34.125</v>
      </c>
      <c r="T73" s="7">
        <f t="shared" si="14"/>
        <v>1.9200022505520888E-4</v>
      </c>
      <c r="V73" s="51">
        <f>claims!D73</f>
        <v>0</v>
      </c>
      <c r="W73" s="51">
        <f>claims!E73</f>
        <v>0</v>
      </c>
      <c r="X73" s="51">
        <f>claims!F73</f>
        <v>0</v>
      </c>
      <c r="Z73" s="7">
        <f t="shared" si="15"/>
        <v>0</v>
      </c>
      <c r="AA73" s="7">
        <f t="shared" si="16"/>
        <v>0</v>
      </c>
      <c r="AB73" s="7">
        <f t="shared" si="18"/>
        <v>0</v>
      </c>
      <c r="AD73" s="7">
        <f t="shared" si="17"/>
        <v>0</v>
      </c>
      <c r="AF73" s="10"/>
      <c r="AG73" s="10"/>
      <c r="AH73" s="10"/>
      <c r="AI73" s="10"/>
    </row>
    <row r="74" spans="1:35">
      <c r="A74" s="1" t="s">
        <v>111</v>
      </c>
      <c r="B74" s="1" t="s">
        <v>112</v>
      </c>
      <c r="C74" s="94">
        <v>73.3</v>
      </c>
      <c r="D74" s="29">
        <v>73.7</v>
      </c>
      <c r="E74" s="29">
        <v>70.900000000000006</v>
      </c>
      <c r="F74" s="29">
        <v>68.2</v>
      </c>
      <c r="G74" s="5">
        <f t="shared" si="10"/>
        <v>71.525000000000006</v>
      </c>
      <c r="H74" s="94">
        <v>70</v>
      </c>
      <c r="I74" s="29">
        <v>69.099999999999994</v>
      </c>
      <c r="J74" s="29">
        <v>65</v>
      </c>
      <c r="K74" s="29">
        <v>63.6</v>
      </c>
      <c r="L74" s="5">
        <f t="shared" si="11"/>
        <v>66.924999999999997</v>
      </c>
      <c r="M74" s="94">
        <v>69.5</v>
      </c>
      <c r="N74" s="29">
        <v>71.099999999999994</v>
      </c>
      <c r="O74" s="29">
        <v>70</v>
      </c>
      <c r="P74" s="29">
        <v>71</v>
      </c>
      <c r="Q74" s="5">
        <f t="shared" si="12"/>
        <v>70.400000000000006</v>
      </c>
      <c r="R74" s="2">
        <f t="shared" si="13"/>
        <v>69.429166666666674</v>
      </c>
      <c r="T74" s="7">
        <f t="shared" si="14"/>
        <v>3.9063489012148298E-4</v>
      </c>
      <c r="V74" s="51">
        <f>claims!D74</f>
        <v>0</v>
      </c>
      <c r="W74" s="51">
        <f>claims!E74</f>
        <v>0</v>
      </c>
      <c r="X74" s="51">
        <f>claims!F74</f>
        <v>0</v>
      </c>
      <c r="Z74" s="7">
        <f t="shared" si="15"/>
        <v>0</v>
      </c>
      <c r="AA74" s="7">
        <f t="shared" si="16"/>
        <v>0</v>
      </c>
      <c r="AB74" s="7">
        <f t="shared" si="18"/>
        <v>0</v>
      </c>
      <c r="AD74" s="7">
        <f t="shared" si="17"/>
        <v>0</v>
      </c>
      <c r="AF74" s="10"/>
      <c r="AG74" s="10"/>
      <c r="AH74" s="10"/>
      <c r="AI74" s="10"/>
    </row>
    <row r="75" spans="1:35">
      <c r="A75" s="1" t="s">
        <v>113</v>
      </c>
      <c r="B75" s="1" t="s">
        <v>114</v>
      </c>
      <c r="C75" s="94">
        <v>29</v>
      </c>
      <c r="D75" s="29">
        <v>29</v>
      </c>
      <c r="E75" s="29">
        <v>28</v>
      </c>
      <c r="F75" s="29">
        <v>28</v>
      </c>
      <c r="G75" s="5">
        <f t="shared" si="10"/>
        <v>28.5</v>
      </c>
      <c r="H75" s="94">
        <v>29</v>
      </c>
      <c r="I75" s="29">
        <v>29</v>
      </c>
      <c r="J75" s="29">
        <v>30</v>
      </c>
      <c r="K75" s="29">
        <v>30</v>
      </c>
      <c r="L75" s="5">
        <f t="shared" si="11"/>
        <v>29.5</v>
      </c>
      <c r="M75" s="94">
        <v>31</v>
      </c>
      <c r="N75" s="29">
        <v>31</v>
      </c>
      <c r="O75" s="29">
        <v>32</v>
      </c>
      <c r="P75" s="29">
        <v>33</v>
      </c>
      <c r="Q75" s="5">
        <f t="shared" si="12"/>
        <v>31.75</v>
      </c>
      <c r="R75" s="2">
        <f t="shared" si="13"/>
        <v>30.458333333333332</v>
      </c>
      <c r="T75" s="7">
        <f t="shared" si="14"/>
        <v>1.7137016424341597E-4</v>
      </c>
      <c r="V75" s="51">
        <f>claims!D75</f>
        <v>0</v>
      </c>
      <c r="W75" s="51">
        <f>claims!E75</f>
        <v>0</v>
      </c>
      <c r="X75" s="51">
        <f>claims!F75</f>
        <v>0</v>
      </c>
      <c r="Z75" s="7">
        <f t="shared" si="15"/>
        <v>0</v>
      </c>
      <c r="AA75" s="7">
        <f t="shared" si="16"/>
        <v>0</v>
      </c>
      <c r="AB75" s="7">
        <f t="shared" si="18"/>
        <v>0</v>
      </c>
      <c r="AD75" s="7">
        <f t="shared" si="17"/>
        <v>0</v>
      </c>
      <c r="AF75" s="10"/>
      <c r="AG75" s="10"/>
      <c r="AH75" s="10"/>
      <c r="AI75" s="10"/>
    </row>
    <row r="76" spans="1:35">
      <c r="A76" s="1" t="s">
        <v>115</v>
      </c>
      <c r="B76" s="1" t="s">
        <v>116</v>
      </c>
      <c r="C76" s="94">
        <v>168.3</v>
      </c>
      <c r="D76" s="29">
        <v>163.9</v>
      </c>
      <c r="E76" s="29">
        <v>165.1</v>
      </c>
      <c r="F76" s="29">
        <v>169.3</v>
      </c>
      <c r="G76" s="5">
        <f t="shared" si="10"/>
        <v>166.65000000000003</v>
      </c>
      <c r="H76" s="94">
        <v>179.2</v>
      </c>
      <c r="I76" s="29">
        <v>184</v>
      </c>
      <c r="J76" s="29">
        <v>184.1</v>
      </c>
      <c r="K76" s="29">
        <v>188.3</v>
      </c>
      <c r="L76" s="5">
        <f t="shared" si="11"/>
        <v>183.89999999999998</v>
      </c>
      <c r="M76" s="94">
        <v>194.9</v>
      </c>
      <c r="N76" s="29">
        <v>200.9</v>
      </c>
      <c r="O76" s="29">
        <v>200.1</v>
      </c>
      <c r="P76" s="29">
        <v>211.1</v>
      </c>
      <c r="Q76" s="5">
        <f t="shared" si="12"/>
        <v>201.75</v>
      </c>
      <c r="R76" s="2">
        <f t="shared" si="13"/>
        <v>189.95000000000002</v>
      </c>
      <c r="T76" s="7">
        <f t="shared" si="14"/>
        <v>1.068730923054562E-3</v>
      </c>
      <c r="V76" s="51">
        <f>claims!D76</f>
        <v>0</v>
      </c>
      <c r="W76" s="51">
        <f>claims!E76</f>
        <v>0</v>
      </c>
      <c r="X76" s="51">
        <f>claims!F76</f>
        <v>0</v>
      </c>
      <c r="Z76" s="7">
        <f t="shared" si="15"/>
        <v>0</v>
      </c>
      <c r="AA76" s="7">
        <f t="shared" si="16"/>
        <v>0</v>
      </c>
      <c r="AB76" s="7">
        <f t="shared" si="18"/>
        <v>0</v>
      </c>
      <c r="AD76" s="7">
        <f t="shared" si="17"/>
        <v>0</v>
      </c>
      <c r="AF76" s="10"/>
      <c r="AG76" s="10"/>
      <c r="AH76" s="10"/>
      <c r="AI76" s="10"/>
    </row>
    <row r="77" spans="1:35">
      <c r="A77" s="1" t="s">
        <v>117</v>
      </c>
      <c r="B77" s="1" t="s">
        <v>118</v>
      </c>
      <c r="C77" s="94">
        <v>11</v>
      </c>
      <c r="D77" s="29">
        <v>11.6</v>
      </c>
      <c r="E77" s="29">
        <v>12</v>
      </c>
      <c r="F77" s="29">
        <v>11.6</v>
      </c>
      <c r="G77" s="5">
        <f t="shared" si="10"/>
        <v>11.55</v>
      </c>
      <c r="H77" s="94">
        <v>12.7</v>
      </c>
      <c r="I77" s="29">
        <v>12.5</v>
      </c>
      <c r="J77" s="29">
        <v>13.5</v>
      </c>
      <c r="K77" s="29">
        <v>13.2</v>
      </c>
      <c r="L77" s="5">
        <f t="shared" si="11"/>
        <v>12.975000000000001</v>
      </c>
      <c r="M77" s="94">
        <v>13.1</v>
      </c>
      <c r="N77" s="29">
        <v>12.6</v>
      </c>
      <c r="O77" s="29">
        <v>13</v>
      </c>
      <c r="P77" s="29">
        <v>13.7</v>
      </c>
      <c r="Q77" s="5">
        <f t="shared" si="12"/>
        <v>13.100000000000001</v>
      </c>
      <c r="R77" s="2">
        <f t="shared" si="13"/>
        <v>12.800000000000002</v>
      </c>
      <c r="T77" s="7">
        <f t="shared" si="14"/>
        <v>7.2017666833895202E-5</v>
      </c>
      <c r="V77" s="51">
        <f>claims!D77</f>
        <v>0</v>
      </c>
      <c r="W77" s="51">
        <f>claims!E77</f>
        <v>0</v>
      </c>
      <c r="X77" s="51">
        <f>claims!F77</f>
        <v>0</v>
      </c>
      <c r="Z77" s="7">
        <f t="shared" si="15"/>
        <v>0</v>
      </c>
      <c r="AA77" s="7">
        <f t="shared" si="16"/>
        <v>0</v>
      </c>
      <c r="AB77" s="7">
        <f t="shared" si="18"/>
        <v>0</v>
      </c>
      <c r="AD77" s="7">
        <f t="shared" si="17"/>
        <v>0</v>
      </c>
      <c r="AF77" s="10"/>
      <c r="AG77" s="10"/>
      <c r="AH77" s="10"/>
      <c r="AI77" s="10"/>
    </row>
    <row r="78" spans="1:35">
      <c r="A78" s="1" t="s">
        <v>119</v>
      </c>
      <c r="B78" s="1" t="s">
        <v>120</v>
      </c>
      <c r="C78" s="94">
        <v>29</v>
      </c>
      <c r="D78" s="29">
        <v>28</v>
      </c>
      <c r="E78" s="29">
        <v>33</v>
      </c>
      <c r="F78" s="29">
        <v>29</v>
      </c>
      <c r="G78" s="5">
        <f t="shared" si="10"/>
        <v>29.75</v>
      </c>
      <c r="H78" s="94">
        <v>30</v>
      </c>
      <c r="I78" s="29">
        <v>24</v>
      </c>
      <c r="J78" s="29">
        <v>27</v>
      </c>
      <c r="K78" s="29">
        <v>29</v>
      </c>
      <c r="L78" s="5">
        <f t="shared" si="11"/>
        <v>27.5</v>
      </c>
      <c r="M78" s="94">
        <v>29.8</v>
      </c>
      <c r="N78" s="29">
        <v>29</v>
      </c>
      <c r="O78" s="29">
        <v>27</v>
      </c>
      <c r="P78" s="29">
        <v>31</v>
      </c>
      <c r="Q78" s="5">
        <f t="shared" si="12"/>
        <v>29.2</v>
      </c>
      <c r="R78" s="2">
        <f t="shared" si="13"/>
        <v>28.724999999999998</v>
      </c>
      <c r="T78" s="7">
        <f t="shared" si="14"/>
        <v>1.6161777185965933E-4</v>
      </c>
      <c r="V78" s="51">
        <f>claims!D78</f>
        <v>0</v>
      </c>
      <c r="W78" s="51">
        <f>claims!E78</f>
        <v>0</v>
      </c>
      <c r="X78" s="51">
        <f>claims!F78</f>
        <v>0</v>
      </c>
      <c r="Z78" s="7">
        <f t="shared" si="15"/>
        <v>0</v>
      </c>
      <c r="AA78" s="7">
        <f t="shared" si="16"/>
        <v>0</v>
      </c>
      <c r="AB78" s="7">
        <f t="shared" si="18"/>
        <v>0</v>
      </c>
      <c r="AD78" s="7">
        <f t="shared" si="17"/>
        <v>0</v>
      </c>
      <c r="AF78" s="10"/>
      <c r="AG78" s="10"/>
      <c r="AH78" s="10"/>
      <c r="AI78" s="10"/>
    </row>
    <row r="79" spans="1:35">
      <c r="A79" s="1" t="s">
        <v>121</v>
      </c>
      <c r="B79" s="1" t="s">
        <v>491</v>
      </c>
      <c r="C79" s="94">
        <v>20</v>
      </c>
      <c r="D79" s="29">
        <v>21</v>
      </c>
      <c r="E79" s="29">
        <v>21</v>
      </c>
      <c r="F79" s="29">
        <v>17</v>
      </c>
      <c r="G79" s="5">
        <f t="shared" si="10"/>
        <v>19.75</v>
      </c>
      <c r="H79" s="94">
        <v>19</v>
      </c>
      <c r="I79" s="29">
        <v>20</v>
      </c>
      <c r="J79" s="29">
        <v>21</v>
      </c>
      <c r="K79" s="29">
        <v>22</v>
      </c>
      <c r="L79" s="5">
        <f t="shared" si="11"/>
        <v>20.5</v>
      </c>
      <c r="M79" s="94">
        <v>22</v>
      </c>
      <c r="N79" s="29">
        <v>21</v>
      </c>
      <c r="O79" s="29">
        <v>21</v>
      </c>
      <c r="P79" s="29">
        <v>19</v>
      </c>
      <c r="Q79" s="5">
        <f t="shared" si="12"/>
        <v>20.75</v>
      </c>
      <c r="R79" s="2">
        <f t="shared" si="13"/>
        <v>20.5</v>
      </c>
      <c r="T79" s="7">
        <f t="shared" si="14"/>
        <v>1.1534079453866028E-4</v>
      </c>
      <c r="V79" s="51">
        <f>claims!D79</f>
        <v>0</v>
      </c>
      <c r="W79" s="51">
        <f>claims!E79</f>
        <v>0</v>
      </c>
      <c r="X79" s="51">
        <f>claims!F79</f>
        <v>0</v>
      </c>
      <c r="Z79" s="7">
        <f t="shared" si="15"/>
        <v>0</v>
      </c>
      <c r="AA79" s="7">
        <f t="shared" si="16"/>
        <v>0</v>
      </c>
      <c r="AB79" s="7">
        <f t="shared" si="18"/>
        <v>0</v>
      </c>
      <c r="AD79" s="7">
        <f t="shared" si="17"/>
        <v>0</v>
      </c>
      <c r="AF79" s="10"/>
      <c r="AG79" s="10"/>
      <c r="AH79" s="10"/>
      <c r="AI79" s="10"/>
    </row>
    <row r="80" spans="1:35">
      <c r="A80" s="1" t="s">
        <v>122</v>
      </c>
      <c r="B80" s="1" t="s">
        <v>123</v>
      </c>
      <c r="C80" s="94">
        <v>112.9</v>
      </c>
      <c r="D80" s="29">
        <v>112.3</v>
      </c>
      <c r="E80" s="29">
        <v>110.1</v>
      </c>
      <c r="F80" s="29">
        <v>110</v>
      </c>
      <c r="G80" s="5">
        <f t="shared" si="10"/>
        <v>111.32499999999999</v>
      </c>
      <c r="H80" s="94">
        <v>105</v>
      </c>
      <c r="I80" s="29">
        <v>102.1</v>
      </c>
      <c r="J80" s="29">
        <v>102.2</v>
      </c>
      <c r="K80" s="29">
        <v>101.3</v>
      </c>
      <c r="L80" s="5">
        <f t="shared" si="11"/>
        <v>102.65</v>
      </c>
      <c r="M80" s="94">
        <v>97.7</v>
      </c>
      <c r="N80" s="29">
        <v>97.7</v>
      </c>
      <c r="O80" s="29">
        <v>103.8</v>
      </c>
      <c r="P80" s="29">
        <v>109.1</v>
      </c>
      <c r="Q80" s="5">
        <f t="shared" si="12"/>
        <v>102.07499999999999</v>
      </c>
      <c r="R80" s="2">
        <f t="shared" si="13"/>
        <v>103.80833333333332</v>
      </c>
      <c r="T80" s="7">
        <f t="shared" si="14"/>
        <v>5.8406515348296379E-4</v>
      </c>
      <c r="V80" s="51">
        <f>claims!D80</f>
        <v>2</v>
      </c>
      <c r="W80" s="51">
        <f>claims!E80</f>
        <v>2</v>
      </c>
      <c r="X80" s="51">
        <f>claims!F80</f>
        <v>1</v>
      </c>
      <c r="Z80" s="7">
        <f t="shared" si="15"/>
        <v>1.796541657309679E-2</v>
      </c>
      <c r="AA80" s="7">
        <f t="shared" si="16"/>
        <v>1.948368241597662E-2</v>
      </c>
      <c r="AB80" s="7">
        <f t="shared" si="18"/>
        <v>9.7967180994366892E-3</v>
      </c>
      <c r="AD80" s="7">
        <f t="shared" si="17"/>
        <v>1.4387155950560017E-2</v>
      </c>
      <c r="AF80" s="10"/>
      <c r="AG80" s="10"/>
      <c r="AH80" s="10"/>
      <c r="AI80" s="10"/>
    </row>
    <row r="81" spans="1:35">
      <c r="A81" s="1" t="s">
        <v>475</v>
      </c>
      <c r="B81" s="1" t="s">
        <v>527</v>
      </c>
      <c r="C81" s="94">
        <v>4.8</v>
      </c>
      <c r="D81" s="29">
        <v>4.8</v>
      </c>
      <c r="E81" s="29">
        <v>4.7</v>
      </c>
      <c r="F81" s="29">
        <v>4.8</v>
      </c>
      <c r="G81" s="5">
        <f t="shared" si="10"/>
        <v>4.7750000000000004</v>
      </c>
      <c r="H81" s="94">
        <v>4.2</v>
      </c>
      <c r="I81" s="29">
        <v>4.7</v>
      </c>
      <c r="J81" s="29">
        <v>4</v>
      </c>
      <c r="K81" s="29">
        <v>5</v>
      </c>
      <c r="L81" s="5">
        <f t="shared" si="11"/>
        <v>4.4749999999999996</v>
      </c>
      <c r="M81" s="94">
        <v>5</v>
      </c>
      <c r="N81" s="29">
        <v>5</v>
      </c>
      <c r="O81" s="29">
        <v>5</v>
      </c>
      <c r="P81" s="29">
        <v>5</v>
      </c>
      <c r="Q81" s="5">
        <f t="shared" si="12"/>
        <v>5</v>
      </c>
      <c r="R81" s="2">
        <f t="shared" si="13"/>
        <v>4.7875000000000005</v>
      </c>
      <c r="T81" s="7">
        <f t="shared" si="14"/>
        <v>2.6936295309943224E-5</v>
      </c>
      <c r="V81" s="51">
        <f>claims!D81</f>
        <v>0</v>
      </c>
      <c r="W81" s="51">
        <f>claims!E81</f>
        <v>0</v>
      </c>
      <c r="X81" s="51">
        <f>claims!F81</f>
        <v>0</v>
      </c>
      <c r="Z81" s="7">
        <f t="shared" si="15"/>
        <v>0</v>
      </c>
      <c r="AA81" s="7">
        <f t="shared" si="16"/>
        <v>0</v>
      </c>
      <c r="AB81" s="7">
        <f t="shared" si="18"/>
        <v>0</v>
      </c>
      <c r="AD81" s="7">
        <f t="shared" si="17"/>
        <v>0</v>
      </c>
      <c r="AF81" s="10"/>
      <c r="AG81" s="10"/>
      <c r="AH81" s="10"/>
      <c r="AI81" s="10"/>
    </row>
    <row r="82" spans="1:35">
      <c r="A82" s="1" t="s">
        <v>124</v>
      </c>
      <c r="B82" s="1" t="s">
        <v>485</v>
      </c>
      <c r="C82" s="94">
        <v>190.7</v>
      </c>
      <c r="D82" s="29">
        <v>189.4</v>
      </c>
      <c r="E82" s="29">
        <v>191.3</v>
      </c>
      <c r="F82" s="29">
        <v>191.3</v>
      </c>
      <c r="G82" s="5">
        <f t="shared" si="10"/>
        <v>190.67500000000001</v>
      </c>
      <c r="H82" s="94">
        <v>187</v>
      </c>
      <c r="I82" s="29">
        <v>186.8</v>
      </c>
      <c r="J82" s="29">
        <v>192.5</v>
      </c>
      <c r="K82" s="29">
        <v>192.4</v>
      </c>
      <c r="L82" s="5">
        <f t="shared" si="11"/>
        <v>189.67499999999998</v>
      </c>
      <c r="M82" s="94">
        <v>188.6</v>
      </c>
      <c r="N82" s="29">
        <v>187.5</v>
      </c>
      <c r="O82" s="29">
        <v>187.2</v>
      </c>
      <c r="P82" s="29">
        <v>186.9</v>
      </c>
      <c r="Q82" s="5">
        <f t="shared" si="12"/>
        <v>187.54999999999998</v>
      </c>
      <c r="R82" s="2">
        <f t="shared" si="13"/>
        <v>188.77916666666667</v>
      </c>
      <c r="T82" s="7">
        <f t="shared" si="14"/>
        <v>1.0621433695453416E-3</v>
      </c>
      <c r="V82" s="51">
        <f>claims!D82</f>
        <v>0</v>
      </c>
      <c r="W82" s="51">
        <f>claims!E82</f>
        <v>1</v>
      </c>
      <c r="X82" s="51">
        <f>claims!F82</f>
        <v>0</v>
      </c>
      <c r="Z82" s="7">
        <f t="shared" si="15"/>
        <v>0</v>
      </c>
      <c r="AA82" s="7">
        <f t="shared" si="16"/>
        <v>5.2721760906814293E-3</v>
      </c>
      <c r="AB82" s="7">
        <f t="shared" si="18"/>
        <v>0</v>
      </c>
      <c r="AD82" s="7">
        <f t="shared" si="17"/>
        <v>1.757392030227143E-3</v>
      </c>
      <c r="AF82" s="10"/>
      <c r="AG82" s="10"/>
      <c r="AH82" s="10"/>
      <c r="AI82" s="10"/>
    </row>
    <row r="83" spans="1:35">
      <c r="A83" s="1" t="s">
        <v>125</v>
      </c>
      <c r="B83" s="1" t="s">
        <v>126</v>
      </c>
      <c r="C83" s="94">
        <v>51.1</v>
      </c>
      <c r="D83" s="29">
        <v>51</v>
      </c>
      <c r="E83" s="29">
        <v>51.4</v>
      </c>
      <c r="F83" s="29">
        <v>49</v>
      </c>
      <c r="G83" s="5">
        <f t="shared" si="10"/>
        <v>50.625</v>
      </c>
      <c r="H83" s="94">
        <v>52</v>
      </c>
      <c r="I83" s="29">
        <v>51</v>
      </c>
      <c r="J83" s="29">
        <v>48</v>
      </c>
      <c r="K83" s="29">
        <v>46</v>
      </c>
      <c r="L83" s="5">
        <f t="shared" si="11"/>
        <v>49.25</v>
      </c>
      <c r="M83" s="94">
        <v>50</v>
      </c>
      <c r="N83" s="29">
        <v>49</v>
      </c>
      <c r="O83" s="29">
        <v>49.7</v>
      </c>
      <c r="P83" s="29">
        <v>50.7</v>
      </c>
      <c r="Q83" s="5">
        <f t="shared" si="12"/>
        <v>49.849999999999994</v>
      </c>
      <c r="R83" s="2">
        <f t="shared" si="13"/>
        <v>49.779166666666661</v>
      </c>
      <c r="T83" s="7">
        <f t="shared" si="14"/>
        <v>2.8007651877101099E-4</v>
      </c>
      <c r="V83" s="51">
        <f>claims!D83</f>
        <v>0</v>
      </c>
      <c r="W83" s="51">
        <f>claims!E83</f>
        <v>0</v>
      </c>
      <c r="X83" s="51">
        <f>claims!F83</f>
        <v>0</v>
      </c>
      <c r="Z83" s="7">
        <f t="shared" si="15"/>
        <v>0</v>
      </c>
      <c r="AA83" s="7">
        <f t="shared" si="16"/>
        <v>0</v>
      </c>
      <c r="AB83" s="7">
        <f t="shared" si="18"/>
        <v>0</v>
      </c>
      <c r="AD83" s="7">
        <f t="shared" si="17"/>
        <v>0</v>
      </c>
      <c r="AF83" s="10"/>
      <c r="AG83" s="10"/>
      <c r="AH83" s="10"/>
      <c r="AI83" s="10"/>
    </row>
    <row r="84" spans="1:35">
      <c r="A84" s="1" t="s">
        <v>127</v>
      </c>
      <c r="B84" s="1" t="s">
        <v>528</v>
      </c>
      <c r="C84" s="94">
        <v>107.3</v>
      </c>
      <c r="D84" s="29">
        <v>111.9</v>
      </c>
      <c r="E84" s="29">
        <v>114</v>
      </c>
      <c r="F84" s="29">
        <v>113.2</v>
      </c>
      <c r="G84" s="5">
        <f t="shared" si="10"/>
        <v>111.6</v>
      </c>
      <c r="H84" s="94">
        <v>113.2</v>
      </c>
      <c r="I84" s="29">
        <v>116.4</v>
      </c>
      <c r="J84" s="29">
        <v>117</v>
      </c>
      <c r="K84" s="29">
        <v>116.8</v>
      </c>
      <c r="L84" s="5">
        <f t="shared" si="11"/>
        <v>115.85000000000001</v>
      </c>
      <c r="M84" s="94">
        <v>115.7</v>
      </c>
      <c r="N84" s="29">
        <v>116.5</v>
      </c>
      <c r="O84" s="29">
        <v>117.7</v>
      </c>
      <c r="P84" s="29">
        <v>115.8</v>
      </c>
      <c r="Q84" s="5">
        <f t="shared" si="12"/>
        <v>116.425</v>
      </c>
      <c r="R84" s="2">
        <f t="shared" si="13"/>
        <v>115.42916666666667</v>
      </c>
      <c r="T84" s="7">
        <f t="shared" si="14"/>
        <v>6.4944838030579386E-4</v>
      </c>
      <c r="V84" s="51">
        <f>claims!D84</f>
        <v>1</v>
      </c>
      <c r="W84" s="51">
        <f>claims!E84</f>
        <v>0</v>
      </c>
      <c r="X84" s="51">
        <f>claims!F84</f>
        <v>0</v>
      </c>
      <c r="Z84" s="7">
        <f t="shared" si="15"/>
        <v>8.9605734767025103E-3</v>
      </c>
      <c r="AA84" s="7">
        <f t="shared" si="16"/>
        <v>0</v>
      </c>
      <c r="AB84" s="7">
        <f t="shared" si="18"/>
        <v>0</v>
      </c>
      <c r="AD84" s="7">
        <f t="shared" si="17"/>
        <v>1.4934289127837518E-3</v>
      </c>
      <c r="AF84" s="10"/>
      <c r="AG84" s="10"/>
      <c r="AH84" s="10"/>
      <c r="AI84" s="10"/>
    </row>
    <row r="85" spans="1:35">
      <c r="A85" s="1" t="s">
        <v>128</v>
      </c>
      <c r="B85" s="1" t="s">
        <v>129</v>
      </c>
      <c r="C85" s="94">
        <v>9</v>
      </c>
      <c r="D85" s="29">
        <v>9</v>
      </c>
      <c r="E85" s="29">
        <v>9</v>
      </c>
      <c r="F85" s="29">
        <v>9</v>
      </c>
      <c r="G85" s="5">
        <f t="shared" si="10"/>
        <v>9</v>
      </c>
      <c r="H85" s="94">
        <v>10</v>
      </c>
      <c r="I85" s="29">
        <v>10.5</v>
      </c>
      <c r="J85" s="29">
        <v>10.5</v>
      </c>
      <c r="K85" s="29">
        <v>10.5</v>
      </c>
      <c r="L85" s="5">
        <f t="shared" si="11"/>
        <v>10.375</v>
      </c>
      <c r="M85" s="94">
        <v>9.5</v>
      </c>
      <c r="N85" s="29">
        <v>9.5</v>
      </c>
      <c r="O85" s="29">
        <v>9</v>
      </c>
      <c r="P85" s="29">
        <v>9</v>
      </c>
      <c r="Q85" s="5">
        <f t="shared" si="12"/>
        <v>9.25</v>
      </c>
      <c r="R85" s="2">
        <f t="shared" si="13"/>
        <v>9.5833333333333339</v>
      </c>
      <c r="T85" s="7">
        <f t="shared" si="14"/>
        <v>5.391947712173143E-5</v>
      </c>
      <c r="V85" s="51">
        <f>claims!D85</f>
        <v>0</v>
      </c>
      <c r="W85" s="51">
        <f>claims!E85</f>
        <v>0</v>
      </c>
      <c r="X85" s="51">
        <f>claims!F85</f>
        <v>0</v>
      </c>
      <c r="Z85" s="7">
        <f t="shared" si="15"/>
        <v>0</v>
      </c>
      <c r="AA85" s="7">
        <f t="shared" si="16"/>
        <v>0</v>
      </c>
      <c r="AB85" s="7">
        <f t="shared" si="18"/>
        <v>0</v>
      </c>
      <c r="AD85" s="7">
        <f t="shared" si="17"/>
        <v>0</v>
      </c>
      <c r="AF85" s="10"/>
      <c r="AG85" s="10"/>
      <c r="AH85" s="10"/>
      <c r="AI85" s="10"/>
    </row>
    <row r="86" spans="1:35">
      <c r="A86" s="1" t="s">
        <v>565</v>
      </c>
      <c r="B86" s="1" t="s">
        <v>566</v>
      </c>
      <c r="C86" s="94">
        <v>49.9</v>
      </c>
      <c r="D86" s="29">
        <v>52.4</v>
      </c>
      <c r="E86" s="29">
        <v>55.2</v>
      </c>
      <c r="F86" s="29">
        <v>58.1</v>
      </c>
      <c r="G86" s="5">
        <f t="shared" si="10"/>
        <v>53.9</v>
      </c>
      <c r="H86" s="94">
        <v>56.6</v>
      </c>
      <c r="I86" s="29">
        <v>58.5</v>
      </c>
      <c r="J86" s="29">
        <v>58.1</v>
      </c>
      <c r="K86" s="29">
        <v>59.4</v>
      </c>
      <c r="L86" s="5">
        <f t="shared" si="11"/>
        <v>58.15</v>
      </c>
      <c r="M86" s="94">
        <v>59.8</v>
      </c>
      <c r="N86" s="29">
        <v>59</v>
      </c>
      <c r="O86" s="29">
        <v>58.3</v>
      </c>
      <c r="P86" s="29">
        <v>57.7</v>
      </c>
      <c r="Q86" s="5">
        <f>AVERAGE(M86:P86)</f>
        <v>58.7</v>
      </c>
      <c r="R86" s="2">
        <f>IF(G86&gt;0,(+G86+(L86*2)+(Q86*3))/6,IF(L86&gt;0,((L86*2)+(Q86*3))/5,Q86))</f>
        <v>57.716666666666669</v>
      </c>
      <c r="T86" s="7">
        <f t="shared" si="14"/>
        <v>3.2473591177835815E-4</v>
      </c>
      <c r="V86" s="51">
        <f>claims!D86</f>
        <v>0</v>
      </c>
      <c r="W86" s="51">
        <f>claims!E86</f>
        <v>0</v>
      </c>
      <c r="X86" s="51">
        <f>claims!F86</f>
        <v>0</v>
      </c>
      <c r="Z86" s="7">
        <f>IF(G86&gt;100,IF(V86&lt;1,0,+V86/G86),IF(V86&lt;1,0,+V86/100))</f>
        <v>0</v>
      </c>
      <c r="AA86" s="7">
        <f>IF(L86&gt;100,IF(W86&lt;1,0,+W86/L86),IF(W86&lt;1,0,+W86/100))</f>
        <v>0</v>
      </c>
      <c r="AB86" s="7">
        <f>IF(Q86&gt;100,IF(X86&lt;1,0,+X86/Q86),IF(X86&lt;1,0,+X86/100))</f>
        <v>0</v>
      </c>
      <c r="AD86" s="7">
        <f>(+Z86+(AA86*2)+(AB86*3))/6</f>
        <v>0</v>
      </c>
      <c r="AF86" s="10"/>
      <c r="AG86" s="10"/>
      <c r="AH86" s="10"/>
      <c r="AI86" s="10"/>
    </row>
    <row r="87" spans="1:35">
      <c r="A87" s="1" t="s">
        <v>130</v>
      </c>
      <c r="B87" s="1" t="s">
        <v>131</v>
      </c>
      <c r="C87" s="94">
        <v>9.1</v>
      </c>
      <c r="D87" s="29">
        <v>9</v>
      </c>
      <c r="E87" s="29">
        <v>8.4</v>
      </c>
      <c r="F87" s="29">
        <v>8.3000000000000007</v>
      </c>
      <c r="G87" s="5">
        <f t="shared" si="10"/>
        <v>8.6999999999999993</v>
      </c>
      <c r="H87" s="94">
        <v>9</v>
      </c>
      <c r="I87" s="29">
        <v>9</v>
      </c>
      <c r="J87" s="29">
        <v>8.6999999999999993</v>
      </c>
      <c r="K87" s="29">
        <v>8.3000000000000007</v>
      </c>
      <c r="L87" s="5">
        <f t="shared" si="11"/>
        <v>8.75</v>
      </c>
      <c r="M87" s="94">
        <v>9</v>
      </c>
      <c r="N87" s="29">
        <v>8</v>
      </c>
      <c r="O87" s="29">
        <v>8</v>
      </c>
      <c r="P87" s="29">
        <v>9</v>
      </c>
      <c r="Q87" s="5">
        <f t="shared" si="12"/>
        <v>8.5</v>
      </c>
      <c r="R87" s="2">
        <f t="shared" si="13"/>
        <v>8.6166666666666671</v>
      </c>
      <c r="T87" s="7">
        <f t="shared" si="14"/>
        <v>4.8480642907713303E-5</v>
      </c>
      <c r="V87" s="51">
        <f>claims!D87</f>
        <v>0</v>
      </c>
      <c r="W87" s="51">
        <f>claims!E87</f>
        <v>0</v>
      </c>
      <c r="X87" s="51">
        <f>claims!F87</f>
        <v>0</v>
      </c>
      <c r="Z87" s="7">
        <f t="shared" si="15"/>
        <v>0</v>
      </c>
      <c r="AA87" s="7">
        <f t="shared" si="16"/>
        <v>0</v>
      </c>
      <c r="AB87" s="7">
        <f t="shared" si="18"/>
        <v>0</v>
      </c>
      <c r="AD87" s="7">
        <f t="shared" si="17"/>
        <v>0</v>
      </c>
      <c r="AF87" s="10"/>
      <c r="AG87" s="10"/>
      <c r="AH87" s="10"/>
      <c r="AI87" s="10"/>
    </row>
    <row r="88" spans="1:35">
      <c r="A88" s="1" t="s">
        <v>132</v>
      </c>
      <c r="B88" s="1" t="s">
        <v>133</v>
      </c>
      <c r="C88" s="94">
        <v>7</v>
      </c>
      <c r="D88" s="29">
        <v>7</v>
      </c>
      <c r="E88" s="29">
        <v>7</v>
      </c>
      <c r="F88" s="29">
        <v>6.5</v>
      </c>
      <c r="G88" s="5">
        <f t="shared" si="10"/>
        <v>6.875</v>
      </c>
      <c r="H88" s="94">
        <v>6.5</v>
      </c>
      <c r="I88" s="29">
        <v>7</v>
      </c>
      <c r="J88" s="29">
        <v>6</v>
      </c>
      <c r="K88" s="29">
        <v>6</v>
      </c>
      <c r="L88" s="5">
        <f t="shared" si="11"/>
        <v>6.375</v>
      </c>
      <c r="M88" s="94">
        <v>6.5</v>
      </c>
      <c r="N88" s="29">
        <v>5.5</v>
      </c>
      <c r="O88" s="29">
        <v>5.5</v>
      </c>
      <c r="P88" s="29">
        <v>5.5</v>
      </c>
      <c r="Q88" s="5">
        <f t="shared" si="12"/>
        <v>5.75</v>
      </c>
      <c r="R88" s="2">
        <f t="shared" si="13"/>
        <v>6.145833333333333</v>
      </c>
      <c r="T88" s="7">
        <f t="shared" si="14"/>
        <v>3.457879511067559E-5</v>
      </c>
      <c r="V88" s="51">
        <f>claims!D88</f>
        <v>0</v>
      </c>
      <c r="W88" s="51">
        <f>claims!E88</f>
        <v>0</v>
      </c>
      <c r="X88" s="51">
        <f>claims!F88</f>
        <v>0</v>
      </c>
      <c r="Z88" s="7">
        <f t="shared" si="15"/>
        <v>0</v>
      </c>
      <c r="AA88" s="7">
        <f t="shared" si="16"/>
        <v>0</v>
      </c>
      <c r="AB88" s="7">
        <f t="shared" si="18"/>
        <v>0</v>
      </c>
      <c r="AD88" s="7">
        <f t="shared" si="17"/>
        <v>0</v>
      </c>
      <c r="AF88" s="10"/>
      <c r="AG88" s="10"/>
      <c r="AH88" s="10"/>
      <c r="AI88" s="10"/>
    </row>
    <row r="89" spans="1:35">
      <c r="A89" s="1" t="s">
        <v>134</v>
      </c>
      <c r="B89" s="1" t="s">
        <v>135</v>
      </c>
      <c r="C89" s="94">
        <v>102.5</v>
      </c>
      <c r="D89" s="29">
        <v>102.5</v>
      </c>
      <c r="E89" s="29">
        <v>102.1</v>
      </c>
      <c r="F89" s="29">
        <v>101.9</v>
      </c>
      <c r="G89" s="5">
        <f t="shared" si="10"/>
        <v>102.25</v>
      </c>
      <c r="H89" s="94">
        <v>96.4</v>
      </c>
      <c r="I89" s="29">
        <v>96.1</v>
      </c>
      <c r="J89" s="29">
        <v>92</v>
      </c>
      <c r="K89" s="29">
        <v>94.6</v>
      </c>
      <c r="L89" s="5">
        <f t="shared" si="11"/>
        <v>94.775000000000006</v>
      </c>
      <c r="M89" s="94">
        <v>95.6</v>
      </c>
      <c r="N89" s="29">
        <v>95.6</v>
      </c>
      <c r="O89" s="29">
        <v>93.1</v>
      </c>
      <c r="P89" s="29">
        <v>89.6</v>
      </c>
      <c r="Q89" s="5">
        <f t="shared" si="12"/>
        <v>93.474999999999994</v>
      </c>
      <c r="R89" s="2">
        <f t="shared" si="13"/>
        <v>95.370833333333323</v>
      </c>
      <c r="T89" s="7">
        <f t="shared" si="14"/>
        <v>5.3659257036491764E-4</v>
      </c>
      <c r="V89" s="51">
        <f>claims!D89</f>
        <v>0</v>
      </c>
      <c r="W89" s="51">
        <f>claims!E89</f>
        <v>0</v>
      </c>
      <c r="X89" s="51">
        <f>claims!F89</f>
        <v>3</v>
      </c>
      <c r="Z89" s="7">
        <f t="shared" si="15"/>
        <v>0</v>
      </c>
      <c r="AA89" s="7">
        <f t="shared" si="16"/>
        <v>0</v>
      </c>
      <c r="AB89" s="7">
        <f t="shared" si="18"/>
        <v>0.03</v>
      </c>
      <c r="AD89" s="7">
        <f t="shared" si="17"/>
        <v>1.4999999999999999E-2</v>
      </c>
      <c r="AF89" s="10"/>
      <c r="AG89" s="10"/>
      <c r="AH89" s="10"/>
      <c r="AI89" s="10"/>
    </row>
    <row r="90" spans="1:35">
      <c r="A90" s="1" t="s">
        <v>136</v>
      </c>
      <c r="B90" s="1" t="s">
        <v>137</v>
      </c>
      <c r="C90" s="94">
        <v>35303.300000000003</v>
      </c>
      <c r="D90" s="29">
        <v>34995.300000000003</v>
      </c>
      <c r="E90" s="29">
        <v>34678.400000000001</v>
      </c>
      <c r="F90" s="29">
        <v>33811.300000000003</v>
      </c>
      <c r="G90" s="5">
        <f t="shared" si="10"/>
        <v>34697.074999999997</v>
      </c>
      <c r="H90" s="94">
        <v>32803.599999999999</v>
      </c>
      <c r="I90" s="29">
        <v>32183.7</v>
      </c>
      <c r="J90" s="29">
        <v>31843.4</v>
      </c>
      <c r="K90" s="29">
        <v>32332.3</v>
      </c>
      <c r="L90" s="5">
        <f t="shared" si="11"/>
        <v>32290.750000000004</v>
      </c>
      <c r="M90" s="94">
        <v>32538.6</v>
      </c>
      <c r="N90" s="29">
        <v>33001.300000000003</v>
      </c>
      <c r="O90" s="29">
        <v>34479.800000000003</v>
      </c>
      <c r="P90" s="29">
        <v>35735.199999999997</v>
      </c>
      <c r="Q90" s="5">
        <f t="shared" si="12"/>
        <v>33938.724999999999</v>
      </c>
      <c r="R90" s="2">
        <f t="shared" si="13"/>
        <v>33515.791666666664</v>
      </c>
      <c r="T90" s="7">
        <f t="shared" si="14"/>
        <v>0.1885725873378313</v>
      </c>
      <c r="V90" s="51">
        <f>claims!D90</f>
        <v>1585</v>
      </c>
      <c r="W90" s="51">
        <f>claims!E90</f>
        <v>1469</v>
      </c>
      <c r="X90" s="51">
        <f>claims!F90</f>
        <v>1634</v>
      </c>
      <c r="Z90" s="7">
        <f t="shared" si="15"/>
        <v>4.5681084068325647E-2</v>
      </c>
      <c r="AA90" s="7">
        <f t="shared" si="16"/>
        <v>4.5492904314703125E-2</v>
      </c>
      <c r="AB90" s="7">
        <f t="shared" si="18"/>
        <v>4.8145591798159776E-2</v>
      </c>
      <c r="AD90" s="7">
        <f t="shared" si="17"/>
        <v>4.6850611348701866E-2</v>
      </c>
      <c r="AF90" s="10"/>
      <c r="AG90" s="10"/>
      <c r="AH90" s="10"/>
      <c r="AI90" s="10"/>
    </row>
    <row r="91" spans="1:35">
      <c r="A91" s="1" t="s">
        <v>138</v>
      </c>
      <c r="B91" s="1" t="s">
        <v>478</v>
      </c>
      <c r="C91" s="94">
        <v>12660.3</v>
      </c>
      <c r="D91" s="29">
        <v>12701.6</v>
      </c>
      <c r="E91" s="29">
        <v>12618.9</v>
      </c>
      <c r="F91" s="29">
        <v>12493</v>
      </c>
      <c r="G91" s="5">
        <f t="shared" si="10"/>
        <v>12618.45</v>
      </c>
      <c r="H91" s="94">
        <v>12316.9</v>
      </c>
      <c r="I91" s="29">
        <v>12330.5</v>
      </c>
      <c r="J91" s="29">
        <v>12219.5</v>
      </c>
      <c r="K91" s="29">
        <v>12199.8</v>
      </c>
      <c r="L91" s="5">
        <f t="shared" si="11"/>
        <v>12266.674999999999</v>
      </c>
      <c r="M91" s="94">
        <v>11876.199999999999</v>
      </c>
      <c r="N91" s="29">
        <v>11831.800000000001</v>
      </c>
      <c r="O91" s="29">
        <v>11943.5</v>
      </c>
      <c r="P91" s="29">
        <v>11901</v>
      </c>
      <c r="Q91" s="5">
        <f t="shared" si="12"/>
        <v>11888.125</v>
      </c>
      <c r="R91" s="2">
        <f t="shared" si="13"/>
        <v>12136.029166666667</v>
      </c>
      <c r="T91" s="7">
        <f t="shared" si="14"/>
        <v>6.8281914469643337E-2</v>
      </c>
      <c r="V91" s="51">
        <f>claims!D91</f>
        <v>209</v>
      </c>
      <c r="W91" s="51">
        <f>claims!E91</f>
        <v>232</v>
      </c>
      <c r="X91" s="51">
        <f>claims!F91</f>
        <v>252</v>
      </c>
      <c r="Z91" s="7">
        <f t="shared" si="15"/>
        <v>1.6563048551921988E-2</v>
      </c>
      <c r="AA91" s="7">
        <f t="shared" si="16"/>
        <v>1.8913030629734626E-2</v>
      </c>
      <c r="AB91" s="7">
        <f t="shared" si="18"/>
        <v>2.1197623679091532E-2</v>
      </c>
      <c r="AD91" s="7">
        <f t="shared" si="17"/>
        <v>1.9663663474777639E-2</v>
      </c>
      <c r="AF91" s="10"/>
      <c r="AG91" s="10"/>
      <c r="AH91" s="10"/>
      <c r="AI91" s="10"/>
    </row>
    <row r="92" spans="1:35">
      <c r="A92" s="1" t="s">
        <v>139</v>
      </c>
      <c r="B92" s="1" t="s">
        <v>140</v>
      </c>
      <c r="C92" s="94">
        <v>19</v>
      </c>
      <c r="D92" s="29">
        <v>19.3</v>
      </c>
      <c r="E92" s="29">
        <v>19</v>
      </c>
      <c r="F92" s="29">
        <v>19.399999999999999</v>
      </c>
      <c r="G92" s="5">
        <f t="shared" si="10"/>
        <v>19.174999999999997</v>
      </c>
      <c r="H92" s="94">
        <v>19</v>
      </c>
      <c r="I92" s="29">
        <v>19.3</v>
      </c>
      <c r="J92" s="29">
        <v>19</v>
      </c>
      <c r="K92" s="29">
        <v>19.399999999999999</v>
      </c>
      <c r="L92" s="5">
        <f t="shared" si="11"/>
        <v>19.174999999999997</v>
      </c>
      <c r="M92" s="94">
        <v>19</v>
      </c>
      <c r="N92" s="29">
        <v>19.3</v>
      </c>
      <c r="O92" s="29">
        <v>17</v>
      </c>
      <c r="P92" s="29">
        <v>19.399999999999999</v>
      </c>
      <c r="Q92" s="5">
        <f t="shared" si="12"/>
        <v>18.674999999999997</v>
      </c>
      <c r="R92" s="2">
        <f t="shared" si="13"/>
        <v>18.924999999999997</v>
      </c>
      <c r="T92" s="7">
        <f t="shared" si="14"/>
        <v>1.0647924568995831E-4</v>
      </c>
      <c r="V92" s="51">
        <f>claims!D92</f>
        <v>0</v>
      </c>
      <c r="W92" s="51">
        <f>claims!E92</f>
        <v>0</v>
      </c>
      <c r="X92" s="51">
        <f>claims!F92</f>
        <v>0</v>
      </c>
      <c r="Z92" s="7">
        <f t="shared" si="15"/>
        <v>0</v>
      </c>
      <c r="AA92" s="7">
        <f t="shared" si="16"/>
        <v>0</v>
      </c>
      <c r="AB92" s="7">
        <f t="shared" si="18"/>
        <v>0</v>
      </c>
      <c r="AD92" s="7">
        <f t="shared" si="17"/>
        <v>0</v>
      </c>
      <c r="AF92" s="10"/>
      <c r="AG92" s="10"/>
      <c r="AH92" s="10"/>
      <c r="AI92" s="10"/>
    </row>
    <row r="93" spans="1:35">
      <c r="A93" s="1" t="s">
        <v>477</v>
      </c>
      <c r="B93" s="1" t="s">
        <v>481</v>
      </c>
      <c r="C93" s="94">
        <v>3259</v>
      </c>
      <c r="D93" s="29">
        <v>3262</v>
      </c>
      <c r="E93" s="29">
        <v>3302</v>
      </c>
      <c r="F93" s="29">
        <v>3304</v>
      </c>
      <c r="G93" s="5">
        <f t="shared" si="10"/>
        <v>3281.75</v>
      </c>
      <c r="H93" s="94">
        <v>3304</v>
      </c>
      <c r="I93" s="29">
        <v>3337</v>
      </c>
      <c r="J93" s="29">
        <v>3389</v>
      </c>
      <c r="K93" s="29">
        <v>3459</v>
      </c>
      <c r="L93" s="5">
        <f t="shared" si="11"/>
        <v>3372.25</v>
      </c>
      <c r="M93" s="94">
        <v>3483</v>
      </c>
      <c r="N93" s="29">
        <v>3503</v>
      </c>
      <c r="O93" s="29">
        <v>3573</v>
      </c>
      <c r="P93" s="29">
        <v>3626</v>
      </c>
      <c r="Q93" s="5">
        <f t="shared" si="12"/>
        <v>3546.25</v>
      </c>
      <c r="R93" s="2">
        <f t="shared" si="13"/>
        <v>3444.1666666666665</v>
      </c>
      <c r="T93" s="7">
        <f t="shared" si="14"/>
        <v>1.9378191212531825E-2</v>
      </c>
      <c r="V93" s="51">
        <f>claims!D93</f>
        <v>16</v>
      </c>
      <c r="W93" s="51">
        <f>claims!E93</f>
        <v>26</v>
      </c>
      <c r="X93" s="51">
        <f>claims!F93</f>
        <v>25</v>
      </c>
      <c r="Z93" s="7">
        <f t="shared" si="15"/>
        <v>4.8754475508493945E-3</v>
      </c>
      <c r="AA93" s="7">
        <f t="shared" si="16"/>
        <v>7.70998591444881E-3</v>
      </c>
      <c r="AB93" s="7">
        <f t="shared" si="18"/>
        <v>7.0497003877335214E-3</v>
      </c>
      <c r="AD93" s="7">
        <f t="shared" si="17"/>
        <v>6.9074200904912621E-3</v>
      </c>
      <c r="AF93" s="10"/>
      <c r="AG93" s="10"/>
      <c r="AH93" s="10"/>
      <c r="AI93" s="10"/>
    </row>
    <row r="94" spans="1:35">
      <c r="A94" s="1" t="s">
        <v>498</v>
      </c>
      <c r="B94" s="1" t="s">
        <v>539</v>
      </c>
      <c r="C94" s="94">
        <v>34</v>
      </c>
      <c r="D94" s="29">
        <v>33</v>
      </c>
      <c r="E94" s="29">
        <v>33.299999999999997</v>
      </c>
      <c r="F94" s="29">
        <v>32.299999999999997</v>
      </c>
      <c r="G94" s="5">
        <f t="shared" si="10"/>
        <v>33.15</v>
      </c>
      <c r="H94" s="94">
        <v>31.7</v>
      </c>
      <c r="I94" s="29">
        <v>33</v>
      </c>
      <c r="J94" s="29">
        <v>32.799999999999997</v>
      </c>
      <c r="K94" s="29">
        <v>33.299999999999997</v>
      </c>
      <c r="L94" s="5">
        <f t="shared" si="11"/>
        <v>32.700000000000003</v>
      </c>
      <c r="M94" s="94">
        <v>35.5</v>
      </c>
      <c r="N94" s="29">
        <v>37</v>
      </c>
      <c r="O94" s="29">
        <v>38.700000000000003</v>
      </c>
      <c r="P94" s="29">
        <v>39.4</v>
      </c>
      <c r="Q94" s="5">
        <f t="shared" si="12"/>
        <v>37.65</v>
      </c>
      <c r="R94" s="2">
        <f t="shared" si="13"/>
        <v>35.25</v>
      </c>
      <c r="T94" s="7">
        <f t="shared" si="14"/>
        <v>1.9832990280428168E-4</v>
      </c>
      <c r="V94" s="51">
        <f>claims!D94</f>
        <v>0</v>
      </c>
      <c r="W94" s="51">
        <f>claims!E94</f>
        <v>0</v>
      </c>
      <c r="X94" s="51">
        <f>claims!F94</f>
        <v>0</v>
      </c>
      <c r="Z94" s="7">
        <f t="shared" si="15"/>
        <v>0</v>
      </c>
      <c r="AA94" s="7">
        <f t="shared" si="16"/>
        <v>0</v>
      </c>
      <c r="AB94" s="7">
        <f t="shared" si="18"/>
        <v>0</v>
      </c>
      <c r="AD94" s="7">
        <f t="shared" si="17"/>
        <v>0</v>
      </c>
      <c r="AF94" s="10"/>
      <c r="AG94" s="10"/>
      <c r="AH94" s="10"/>
      <c r="AI94" s="10"/>
    </row>
    <row r="95" spans="1:35">
      <c r="A95" s="1" t="s">
        <v>141</v>
      </c>
      <c r="B95" s="1" t="s">
        <v>142</v>
      </c>
      <c r="C95" s="94">
        <v>626.79999999999995</v>
      </c>
      <c r="D95" s="29">
        <v>630.1</v>
      </c>
      <c r="E95" s="29">
        <v>625.6</v>
      </c>
      <c r="F95" s="29">
        <v>622.29999999999995</v>
      </c>
      <c r="G95" s="5">
        <f t="shared" si="10"/>
        <v>626.20000000000005</v>
      </c>
      <c r="H95" s="94">
        <v>611.5</v>
      </c>
      <c r="I95" s="29">
        <v>620.9</v>
      </c>
      <c r="J95" s="29">
        <v>609.9</v>
      </c>
      <c r="K95" s="29">
        <v>601.5</v>
      </c>
      <c r="L95" s="5">
        <f t="shared" si="11"/>
        <v>610.95000000000005</v>
      </c>
      <c r="M95" s="94">
        <v>591.1</v>
      </c>
      <c r="N95" s="29">
        <v>600.1</v>
      </c>
      <c r="O95" s="29">
        <v>615.9</v>
      </c>
      <c r="P95" s="29">
        <v>608.20000000000005</v>
      </c>
      <c r="Q95" s="5">
        <f t="shared" si="12"/>
        <v>603.82500000000005</v>
      </c>
      <c r="R95" s="2">
        <f t="shared" si="13"/>
        <v>609.92916666666667</v>
      </c>
      <c r="T95" s="7">
        <f t="shared" si="14"/>
        <v>3.4316933997871357E-3</v>
      </c>
      <c r="V95" s="51">
        <f>claims!D95</f>
        <v>12</v>
      </c>
      <c r="W95" s="51">
        <f>claims!E95</f>
        <v>15</v>
      </c>
      <c r="X95" s="51">
        <f>claims!F95</f>
        <v>3</v>
      </c>
      <c r="Z95" s="7">
        <f t="shared" si="15"/>
        <v>1.916320664324497E-2</v>
      </c>
      <c r="AA95" s="7">
        <f t="shared" si="16"/>
        <v>2.4551927326295114E-2</v>
      </c>
      <c r="AB95" s="7">
        <f t="shared" si="18"/>
        <v>4.9683269159110669E-3</v>
      </c>
      <c r="AD95" s="7">
        <f t="shared" si="17"/>
        <v>1.3862007007261401E-2</v>
      </c>
      <c r="AF95" s="10"/>
      <c r="AG95" s="10"/>
      <c r="AH95" s="10"/>
      <c r="AI95" s="10"/>
    </row>
    <row r="96" spans="1:35">
      <c r="A96" s="1" t="s">
        <v>143</v>
      </c>
      <c r="B96" s="1" t="s">
        <v>144</v>
      </c>
      <c r="C96" s="94">
        <v>199.3</v>
      </c>
      <c r="D96" s="29">
        <v>188.3</v>
      </c>
      <c r="E96" s="29">
        <v>184.3</v>
      </c>
      <c r="F96" s="29">
        <v>182.8</v>
      </c>
      <c r="G96" s="5">
        <f t="shared" si="10"/>
        <v>188.67500000000001</v>
      </c>
      <c r="H96" s="94">
        <v>168.5</v>
      </c>
      <c r="I96" s="29">
        <v>165.7</v>
      </c>
      <c r="J96" s="29">
        <v>170.2</v>
      </c>
      <c r="K96" s="29">
        <v>172.4</v>
      </c>
      <c r="L96" s="5">
        <f t="shared" si="11"/>
        <v>169.2</v>
      </c>
      <c r="M96" s="94">
        <v>171</v>
      </c>
      <c r="N96" s="29">
        <v>175</v>
      </c>
      <c r="O96" s="29">
        <v>176.5</v>
      </c>
      <c r="P96" s="29">
        <v>180.7</v>
      </c>
      <c r="Q96" s="5">
        <f t="shared" si="12"/>
        <v>175.8</v>
      </c>
      <c r="R96" s="2">
        <f t="shared" si="13"/>
        <v>175.74583333333337</v>
      </c>
      <c r="T96" s="7">
        <f t="shared" si="14"/>
        <v>9.88812880659787E-4</v>
      </c>
      <c r="V96" s="51">
        <f>claims!D96</f>
        <v>10</v>
      </c>
      <c r="W96" s="51">
        <f>claims!E96</f>
        <v>6</v>
      </c>
      <c r="X96" s="51">
        <f>claims!F96</f>
        <v>9</v>
      </c>
      <c r="Z96" s="7">
        <f t="shared" si="15"/>
        <v>5.3001192526831852E-2</v>
      </c>
      <c r="AA96" s="7">
        <f t="shared" si="16"/>
        <v>3.5460992907801421E-2</v>
      </c>
      <c r="AB96" s="7">
        <f t="shared" si="18"/>
        <v>5.1194539249146756E-2</v>
      </c>
      <c r="AD96" s="7">
        <f t="shared" si="17"/>
        <v>4.6251132681645823E-2</v>
      </c>
      <c r="AF96" s="10"/>
      <c r="AG96" s="10"/>
      <c r="AH96" s="10"/>
      <c r="AI96" s="10"/>
    </row>
    <row r="97" spans="1:35">
      <c r="A97" s="1" t="s">
        <v>145</v>
      </c>
      <c r="B97" s="1" t="s">
        <v>146</v>
      </c>
      <c r="C97" s="94">
        <v>20</v>
      </c>
      <c r="D97" s="29">
        <v>20</v>
      </c>
      <c r="E97" s="29">
        <v>20</v>
      </c>
      <c r="F97" s="29">
        <v>20</v>
      </c>
      <c r="G97" s="5">
        <f t="shared" si="10"/>
        <v>20</v>
      </c>
      <c r="H97" s="94">
        <v>20</v>
      </c>
      <c r="I97" s="29">
        <v>17</v>
      </c>
      <c r="J97" s="29">
        <v>17.7</v>
      </c>
      <c r="K97" s="29">
        <v>16</v>
      </c>
      <c r="L97" s="5">
        <f t="shared" si="11"/>
        <v>17.675000000000001</v>
      </c>
      <c r="M97" s="94">
        <v>21</v>
      </c>
      <c r="N97" s="29">
        <v>17</v>
      </c>
      <c r="O97" s="29">
        <v>18</v>
      </c>
      <c r="P97" s="29">
        <v>18</v>
      </c>
      <c r="Q97" s="5">
        <f t="shared" si="12"/>
        <v>18.5</v>
      </c>
      <c r="R97" s="2">
        <f t="shared" si="13"/>
        <v>18.474999999999998</v>
      </c>
      <c r="T97" s="7">
        <f t="shared" si="14"/>
        <v>1.0394737459032919E-4</v>
      </c>
      <c r="V97" s="51">
        <f>claims!D97</f>
        <v>0</v>
      </c>
      <c r="W97" s="51">
        <f>claims!E97</f>
        <v>0</v>
      </c>
      <c r="X97" s="51">
        <f>claims!F97</f>
        <v>0</v>
      </c>
      <c r="Z97" s="7">
        <f t="shared" si="15"/>
        <v>0</v>
      </c>
      <c r="AA97" s="7">
        <f t="shared" si="16"/>
        <v>0</v>
      </c>
      <c r="AB97" s="7">
        <f t="shared" si="18"/>
        <v>0</v>
      </c>
      <c r="AD97" s="7">
        <f t="shared" si="17"/>
        <v>0</v>
      </c>
      <c r="AF97" s="10"/>
      <c r="AG97" s="10"/>
      <c r="AH97" s="10"/>
      <c r="AI97" s="10"/>
    </row>
    <row r="98" spans="1:35">
      <c r="A98" s="1" t="s">
        <v>147</v>
      </c>
      <c r="B98" s="1" t="s">
        <v>148</v>
      </c>
      <c r="C98" s="94">
        <v>347.2</v>
      </c>
      <c r="D98" s="29">
        <v>352.4</v>
      </c>
      <c r="E98" s="29">
        <v>357.5</v>
      </c>
      <c r="F98" s="29">
        <v>356</v>
      </c>
      <c r="G98" s="5">
        <f t="shared" si="10"/>
        <v>353.27499999999998</v>
      </c>
      <c r="H98" s="94">
        <v>351.1</v>
      </c>
      <c r="I98" s="29">
        <v>354.3</v>
      </c>
      <c r="J98" s="29">
        <v>363</v>
      </c>
      <c r="K98" s="29">
        <v>371.4</v>
      </c>
      <c r="L98" s="5">
        <f t="shared" si="11"/>
        <v>359.95000000000005</v>
      </c>
      <c r="M98" s="94">
        <v>369.8</v>
      </c>
      <c r="N98" s="29">
        <v>380.1</v>
      </c>
      <c r="O98" s="29">
        <v>390.9</v>
      </c>
      <c r="P98" s="29">
        <v>407.5</v>
      </c>
      <c r="Q98" s="5">
        <f t="shared" si="12"/>
        <v>387.07500000000005</v>
      </c>
      <c r="R98" s="2">
        <f t="shared" si="13"/>
        <v>372.40000000000009</v>
      </c>
      <c r="T98" s="7">
        <f t="shared" si="14"/>
        <v>2.0952639944486389E-3</v>
      </c>
      <c r="V98" s="51">
        <f>claims!D98</f>
        <v>0</v>
      </c>
      <c r="W98" s="51">
        <f>claims!E98</f>
        <v>0</v>
      </c>
      <c r="X98" s="51">
        <f>claims!F98</f>
        <v>1</v>
      </c>
      <c r="Z98" s="7">
        <f t="shared" si="15"/>
        <v>0</v>
      </c>
      <c r="AA98" s="7">
        <f t="shared" si="16"/>
        <v>0</v>
      </c>
      <c r="AB98" s="7">
        <f t="shared" si="18"/>
        <v>2.5834786540076208E-3</v>
      </c>
      <c r="AD98" s="7">
        <f t="shared" si="17"/>
        <v>1.2917393270038104E-3</v>
      </c>
      <c r="AF98" s="10"/>
      <c r="AG98" s="10"/>
      <c r="AH98" s="10"/>
      <c r="AI98" s="10"/>
    </row>
    <row r="99" spans="1:35">
      <c r="A99" s="1" t="s">
        <v>149</v>
      </c>
      <c r="B99" s="1" t="s">
        <v>472</v>
      </c>
      <c r="C99" s="94">
        <v>2669.1</v>
      </c>
      <c r="D99" s="29">
        <v>2644.7</v>
      </c>
      <c r="E99" s="29">
        <v>2632.3</v>
      </c>
      <c r="F99" s="29">
        <v>2628.4</v>
      </c>
      <c r="G99" s="5">
        <f t="shared" si="10"/>
        <v>2643.625</v>
      </c>
      <c r="H99" s="94">
        <v>2580.1</v>
      </c>
      <c r="I99" s="29">
        <v>2620</v>
      </c>
      <c r="J99" s="29">
        <v>2629</v>
      </c>
      <c r="K99" s="29">
        <v>2606</v>
      </c>
      <c r="L99" s="5">
        <f t="shared" si="11"/>
        <v>2608.7750000000001</v>
      </c>
      <c r="M99" s="94">
        <v>2597.9</v>
      </c>
      <c r="N99" s="29">
        <v>2616.5</v>
      </c>
      <c r="O99" s="29">
        <v>2664.1000000000004</v>
      </c>
      <c r="P99" s="29">
        <v>2707.6</v>
      </c>
      <c r="Q99" s="5">
        <f t="shared" si="12"/>
        <v>2646.5250000000001</v>
      </c>
      <c r="R99" s="2">
        <f t="shared" si="13"/>
        <v>2633.4583333333335</v>
      </c>
      <c r="T99" s="7">
        <f t="shared" si="14"/>
        <v>1.4816837880542572E-2</v>
      </c>
      <c r="V99" s="51">
        <f>claims!D99</f>
        <v>2</v>
      </c>
      <c r="W99" s="51">
        <f>claims!E99</f>
        <v>5</v>
      </c>
      <c r="X99" s="51">
        <f>claims!F99</f>
        <v>7</v>
      </c>
      <c r="Z99" s="7">
        <f t="shared" si="15"/>
        <v>7.5653695210175424E-4</v>
      </c>
      <c r="AA99" s="7">
        <f t="shared" si="16"/>
        <v>1.9166083698287509E-3</v>
      </c>
      <c r="AB99" s="7">
        <f t="shared" si="18"/>
        <v>2.6449778483105201E-3</v>
      </c>
      <c r="AD99" s="7">
        <f t="shared" si="17"/>
        <v>2.0874478727818026E-3</v>
      </c>
      <c r="AF99" s="10"/>
      <c r="AG99" s="10"/>
      <c r="AH99" s="10"/>
      <c r="AI99" s="10"/>
    </row>
    <row r="100" spans="1:35">
      <c r="A100" s="1" t="s">
        <v>150</v>
      </c>
      <c r="B100" s="1" t="s">
        <v>529</v>
      </c>
      <c r="C100" s="94">
        <v>67.2</v>
      </c>
      <c r="D100" s="29">
        <v>66.900000000000006</v>
      </c>
      <c r="E100" s="29">
        <v>66.3</v>
      </c>
      <c r="F100" s="29">
        <v>66.599999999999994</v>
      </c>
      <c r="G100" s="5">
        <f t="shared" si="10"/>
        <v>66.75</v>
      </c>
      <c r="H100" s="94">
        <v>67.2</v>
      </c>
      <c r="I100" s="29">
        <v>67.3</v>
      </c>
      <c r="J100" s="29">
        <v>68</v>
      </c>
      <c r="K100" s="29">
        <v>68.2</v>
      </c>
      <c r="L100" s="5">
        <f t="shared" si="11"/>
        <v>67.674999999999997</v>
      </c>
      <c r="M100" s="94">
        <v>66.3</v>
      </c>
      <c r="N100" s="29">
        <v>68.8</v>
      </c>
      <c r="O100" s="29">
        <v>71.8</v>
      </c>
      <c r="P100" s="29">
        <v>70.8</v>
      </c>
      <c r="Q100" s="5">
        <f t="shared" si="12"/>
        <v>69.424999999999997</v>
      </c>
      <c r="R100" s="2">
        <f t="shared" si="13"/>
        <v>68.395833333333329</v>
      </c>
      <c r="T100" s="7">
        <f t="shared" si="14"/>
        <v>3.8482096389270493E-4</v>
      </c>
      <c r="V100" s="51">
        <f>claims!D100</f>
        <v>0</v>
      </c>
      <c r="W100" s="51">
        <f>claims!E100</f>
        <v>0</v>
      </c>
      <c r="X100" s="51">
        <f>claims!F100</f>
        <v>0</v>
      </c>
      <c r="Z100" s="7">
        <f t="shared" si="15"/>
        <v>0</v>
      </c>
      <c r="AA100" s="7">
        <f t="shared" si="16"/>
        <v>0</v>
      </c>
      <c r="AB100" s="7">
        <f t="shared" si="18"/>
        <v>0</v>
      </c>
      <c r="AD100" s="7">
        <f t="shared" si="17"/>
        <v>0</v>
      </c>
      <c r="AF100" s="10"/>
      <c r="AG100" s="10"/>
      <c r="AH100" s="10"/>
      <c r="AI100" s="10"/>
    </row>
    <row r="101" spans="1:35">
      <c r="A101" s="1" t="s">
        <v>501</v>
      </c>
      <c r="B101" s="1" t="s">
        <v>502</v>
      </c>
      <c r="C101" s="94">
        <v>736.7</v>
      </c>
      <c r="D101" s="29">
        <v>733.3</v>
      </c>
      <c r="E101" s="29">
        <v>737.3</v>
      </c>
      <c r="F101" s="29">
        <v>729.8</v>
      </c>
      <c r="G101" s="5">
        <f t="shared" si="10"/>
        <v>734.27500000000009</v>
      </c>
      <c r="H101" s="94">
        <v>722.9</v>
      </c>
      <c r="I101" s="29">
        <v>727.2</v>
      </c>
      <c r="J101" s="29">
        <v>720.6</v>
      </c>
      <c r="K101" s="29">
        <v>723.3</v>
      </c>
      <c r="L101" s="5">
        <f t="shared" si="11"/>
        <v>723.5</v>
      </c>
      <c r="M101" s="94">
        <v>719.2</v>
      </c>
      <c r="N101" s="29">
        <v>719.6</v>
      </c>
      <c r="O101" s="29">
        <v>725.9</v>
      </c>
      <c r="P101" s="29">
        <v>747.4</v>
      </c>
      <c r="Q101" s="5">
        <f t="shared" si="12"/>
        <v>728.02500000000009</v>
      </c>
      <c r="R101" s="2">
        <f t="shared" si="13"/>
        <v>727.55833333333339</v>
      </c>
      <c r="T101" s="7">
        <f t="shared" si="14"/>
        <v>4.0935198165800053E-3</v>
      </c>
      <c r="V101" s="51">
        <f>claims!D101</f>
        <v>1</v>
      </c>
      <c r="W101" s="51">
        <f>claims!E101</f>
        <v>5</v>
      </c>
      <c r="X101" s="51">
        <f>claims!F101</f>
        <v>5</v>
      </c>
      <c r="Z101" s="7">
        <f t="shared" si="15"/>
        <v>1.3618875761805861E-3</v>
      </c>
      <c r="AA101" s="7">
        <f t="shared" si="16"/>
        <v>6.9108500345542506E-3</v>
      </c>
      <c r="AB101" s="7">
        <f t="shared" si="18"/>
        <v>6.8678960200542552E-3</v>
      </c>
      <c r="AD101" s="7">
        <f t="shared" si="17"/>
        <v>5.9645459509086425E-3</v>
      </c>
      <c r="AF101" s="10"/>
      <c r="AG101" s="10"/>
      <c r="AH101" s="10"/>
      <c r="AI101" s="10"/>
    </row>
    <row r="102" spans="1:35">
      <c r="A102" s="1" t="s">
        <v>544</v>
      </c>
      <c r="B102" s="1" t="s">
        <v>545</v>
      </c>
      <c r="C102" s="94">
        <v>1934.6</v>
      </c>
      <c r="D102" s="29">
        <v>1927.9</v>
      </c>
      <c r="E102" s="29">
        <v>1873.2</v>
      </c>
      <c r="F102" s="29">
        <v>1788.5</v>
      </c>
      <c r="G102" s="5">
        <f t="shared" si="10"/>
        <v>1881.05</v>
      </c>
      <c r="H102" s="94">
        <v>1710.6</v>
      </c>
      <c r="I102" s="29">
        <v>1662.7</v>
      </c>
      <c r="J102" s="29">
        <v>1750.6</v>
      </c>
      <c r="K102" s="29">
        <v>1779.6</v>
      </c>
      <c r="L102" s="5">
        <f t="shared" si="11"/>
        <v>1725.875</v>
      </c>
      <c r="M102" s="94">
        <v>1895.5</v>
      </c>
      <c r="N102" s="29">
        <v>1960.5</v>
      </c>
      <c r="O102" s="29">
        <v>2018.6</v>
      </c>
      <c r="P102" s="29">
        <v>2087.1</v>
      </c>
      <c r="Q102" s="5">
        <f t="shared" si="12"/>
        <v>1990.4250000000002</v>
      </c>
      <c r="R102" s="2">
        <f t="shared" si="13"/>
        <v>1884.0125</v>
      </c>
      <c r="T102" s="7">
        <f t="shared" ref="T102:T133" si="19">+R102/$R$267</f>
        <v>1.0600170666866717E-2</v>
      </c>
      <c r="V102" s="51">
        <f>claims!D102</f>
        <v>253</v>
      </c>
      <c r="W102" s="51">
        <f>claims!E102</f>
        <v>220</v>
      </c>
      <c r="X102" s="51">
        <f>claims!F102</f>
        <v>281</v>
      </c>
      <c r="Z102" s="7">
        <f t="shared" si="15"/>
        <v>0.13449934876797534</v>
      </c>
      <c r="AA102" s="7">
        <f t="shared" si="16"/>
        <v>0.12747157239081625</v>
      </c>
      <c r="AB102" s="7">
        <f t="shared" si="18"/>
        <v>0.14117587952321739</v>
      </c>
      <c r="AD102" s="7">
        <f t="shared" si="17"/>
        <v>0.13549502201987665</v>
      </c>
      <c r="AF102" s="10"/>
      <c r="AG102" s="10"/>
      <c r="AH102" s="10"/>
      <c r="AI102" s="10"/>
    </row>
    <row r="103" spans="1:35">
      <c r="A103" s="1" t="s">
        <v>151</v>
      </c>
      <c r="B103" s="1" t="s">
        <v>152</v>
      </c>
      <c r="C103" s="94">
        <v>33297.699999999997</v>
      </c>
      <c r="D103" s="29">
        <v>33239.5</v>
      </c>
      <c r="E103" s="29">
        <v>32612</v>
      </c>
      <c r="F103" s="29">
        <v>31224.7</v>
      </c>
      <c r="G103" s="5">
        <f t="shared" si="10"/>
        <v>32593.474999999999</v>
      </c>
      <c r="H103" s="94">
        <v>29676.1</v>
      </c>
      <c r="I103" s="29">
        <v>28941.4</v>
      </c>
      <c r="J103" s="29">
        <v>28619.200000000001</v>
      </c>
      <c r="K103" s="29">
        <v>29072.3</v>
      </c>
      <c r="L103" s="5">
        <f t="shared" si="11"/>
        <v>29077.25</v>
      </c>
      <c r="M103" s="94">
        <v>29363.4</v>
      </c>
      <c r="N103" s="29">
        <v>29622</v>
      </c>
      <c r="O103" s="29">
        <v>29896.5</v>
      </c>
      <c r="P103" s="29">
        <v>30029.3</v>
      </c>
      <c r="Q103" s="5">
        <f t="shared" si="12"/>
        <v>29727.8</v>
      </c>
      <c r="R103" s="2">
        <f t="shared" si="13"/>
        <v>29988.5625</v>
      </c>
      <c r="T103" s="7">
        <f t="shared" si="19"/>
        <v>0.16872705491815962</v>
      </c>
      <c r="V103" s="51">
        <f>claims!D103</f>
        <v>2314</v>
      </c>
      <c r="W103" s="51">
        <f>claims!E103</f>
        <v>2223</v>
      </c>
      <c r="X103" s="51">
        <f>claims!F103</f>
        <v>1662</v>
      </c>
      <c r="Z103" s="7">
        <f t="shared" si="15"/>
        <v>7.0995805141980103E-2</v>
      </c>
      <c r="AA103" s="7">
        <f t="shared" si="16"/>
        <v>7.6451521378397197E-2</v>
      </c>
      <c r="AB103" s="7">
        <f t="shared" si="18"/>
        <v>5.5907265253399174E-2</v>
      </c>
      <c r="AD103" s="7">
        <f t="shared" si="17"/>
        <v>6.5270107276495334E-2</v>
      </c>
      <c r="AF103" s="10"/>
      <c r="AG103" s="10"/>
      <c r="AH103" s="10"/>
      <c r="AI103" s="10"/>
    </row>
    <row r="104" spans="1:35" s="11" customFormat="1">
      <c r="A104" s="11" t="s">
        <v>506</v>
      </c>
      <c r="B104" s="11" t="s">
        <v>505</v>
      </c>
      <c r="C104" s="94"/>
      <c r="D104" s="5"/>
      <c r="E104" s="5"/>
      <c r="F104" s="5">
        <v>906.4</v>
      </c>
      <c r="G104" s="5">
        <f t="shared" si="10"/>
        <v>906.4</v>
      </c>
      <c r="H104" s="94"/>
      <c r="I104" s="5"/>
      <c r="J104" s="5"/>
      <c r="K104" s="5">
        <v>875.6</v>
      </c>
      <c r="L104" s="5">
        <f t="shared" si="11"/>
        <v>875.6</v>
      </c>
      <c r="M104" s="94"/>
      <c r="N104" s="5"/>
      <c r="O104" s="5"/>
      <c r="P104" s="5">
        <v>900.7</v>
      </c>
      <c r="Q104" s="5">
        <f t="shared" si="12"/>
        <v>900.7</v>
      </c>
      <c r="R104" s="2">
        <f t="shared" si="13"/>
        <v>893.28333333333342</v>
      </c>
      <c r="T104" s="7">
        <f t="shared" si="19"/>
        <v>5.0259516787711997E-3</v>
      </c>
      <c r="V104" s="51">
        <f>claims!D104</f>
        <v>6</v>
      </c>
      <c r="W104" s="51">
        <f>claims!E104</f>
        <v>9</v>
      </c>
      <c r="X104" s="51">
        <f>claims!F104</f>
        <v>6</v>
      </c>
      <c r="Z104" s="7">
        <f t="shared" si="15"/>
        <v>6.6195939982347752E-3</v>
      </c>
      <c r="AA104" s="7">
        <f t="shared" si="16"/>
        <v>1.027866605756053E-2</v>
      </c>
      <c r="AB104" s="7">
        <f t="shared" si="18"/>
        <v>6.6614855112690123E-3</v>
      </c>
      <c r="AD104" s="7">
        <f t="shared" si="17"/>
        <v>7.8602304411938117E-3</v>
      </c>
      <c r="AF104" s="10"/>
      <c r="AG104" s="10"/>
      <c r="AH104" s="10"/>
      <c r="AI104" s="10"/>
    </row>
    <row r="105" spans="1:35">
      <c r="A105" s="1" t="s">
        <v>153</v>
      </c>
      <c r="B105" s="1" t="s">
        <v>154</v>
      </c>
      <c r="C105" s="94">
        <v>995.6</v>
      </c>
      <c r="D105" s="29">
        <v>996.8</v>
      </c>
      <c r="E105" s="29">
        <v>992.2</v>
      </c>
      <c r="F105" s="29">
        <v>1011.4</v>
      </c>
      <c r="G105" s="5">
        <f t="shared" si="10"/>
        <v>999.00000000000011</v>
      </c>
      <c r="H105" s="94">
        <v>1035.8</v>
      </c>
      <c r="I105" s="29">
        <v>1062</v>
      </c>
      <c r="J105" s="29">
        <v>1087.5</v>
      </c>
      <c r="K105" s="29">
        <v>1115.2</v>
      </c>
      <c r="L105" s="5">
        <f t="shared" si="11"/>
        <v>1075.125</v>
      </c>
      <c r="M105" s="94">
        <v>1136.4000000000001</v>
      </c>
      <c r="N105" s="29">
        <v>1105.7</v>
      </c>
      <c r="O105" s="29">
        <v>1102.9000000000001</v>
      </c>
      <c r="P105" s="29">
        <v>1138.0999999999999</v>
      </c>
      <c r="Q105" s="5">
        <f t="shared" si="12"/>
        <v>1120.7750000000001</v>
      </c>
      <c r="R105" s="2">
        <f t="shared" si="13"/>
        <v>1085.2625</v>
      </c>
      <c r="T105" s="7">
        <f t="shared" si="19"/>
        <v>6.1060994650250144E-3</v>
      </c>
      <c r="V105" s="51">
        <f>claims!D105</f>
        <v>0</v>
      </c>
      <c r="W105" s="51">
        <f>claims!E105</f>
        <v>0</v>
      </c>
      <c r="X105" s="51">
        <f>claims!F105</f>
        <v>3</v>
      </c>
      <c r="Z105" s="7">
        <f t="shared" si="15"/>
        <v>0</v>
      </c>
      <c r="AA105" s="7">
        <f t="shared" si="16"/>
        <v>0</v>
      </c>
      <c r="AB105" s="7">
        <f t="shared" si="18"/>
        <v>2.6767192344582988E-3</v>
      </c>
      <c r="AD105" s="7">
        <f t="shared" si="17"/>
        <v>1.3383596172291494E-3</v>
      </c>
      <c r="AF105" s="10"/>
      <c r="AG105" s="10"/>
      <c r="AH105" s="10"/>
      <c r="AI105" s="10"/>
    </row>
    <row r="106" spans="1:35">
      <c r="A106" s="1" t="s">
        <v>576</v>
      </c>
      <c r="B106" s="1" t="s">
        <v>577</v>
      </c>
      <c r="C106" s="94">
        <v>0</v>
      </c>
      <c r="D106" s="29">
        <v>0</v>
      </c>
      <c r="E106" s="29">
        <v>0</v>
      </c>
      <c r="F106" s="29">
        <v>0</v>
      </c>
      <c r="G106" s="5">
        <f>AVERAGE(C106:F106)</f>
        <v>0</v>
      </c>
      <c r="H106" s="94">
        <v>0</v>
      </c>
      <c r="I106" s="29">
        <v>0</v>
      </c>
      <c r="J106" s="29">
        <v>0</v>
      </c>
      <c r="K106" s="29">
        <v>0</v>
      </c>
      <c r="L106" s="5">
        <f t="shared" si="11"/>
        <v>0</v>
      </c>
      <c r="M106" s="94"/>
      <c r="N106" s="29">
        <v>84.8</v>
      </c>
      <c r="O106" s="29">
        <v>87.9</v>
      </c>
      <c r="P106" s="29">
        <v>94.6</v>
      </c>
      <c r="Q106" s="5">
        <f>AVERAGE(M106:P106)</f>
        <v>89.09999999999998</v>
      </c>
      <c r="R106" s="2">
        <f t="shared" si="13"/>
        <v>89.09999999999998</v>
      </c>
      <c r="T106" s="7">
        <f t="shared" si="19"/>
        <v>5.0131047772656722E-4</v>
      </c>
      <c r="V106" s="51">
        <f>claims!D106</f>
        <v>0</v>
      </c>
      <c r="W106" s="51">
        <f>claims!E106</f>
        <v>0</v>
      </c>
      <c r="X106" s="51">
        <f>claims!F106</f>
        <v>0</v>
      </c>
      <c r="Z106" s="7">
        <f t="shared" si="15"/>
        <v>0</v>
      </c>
      <c r="AA106" s="7">
        <f t="shared" si="16"/>
        <v>0</v>
      </c>
      <c r="AB106" s="7">
        <f t="shared" si="18"/>
        <v>0</v>
      </c>
      <c r="AD106" s="7">
        <f t="shared" si="17"/>
        <v>0</v>
      </c>
      <c r="AF106" s="10"/>
      <c r="AG106" s="10"/>
      <c r="AH106" s="10"/>
      <c r="AI106" s="10"/>
    </row>
    <row r="107" spans="1:35">
      <c r="A107" s="1" t="s">
        <v>155</v>
      </c>
      <c r="B107" s="1" t="s">
        <v>156</v>
      </c>
      <c r="C107" s="94">
        <v>1300.4000000000001</v>
      </c>
      <c r="D107" s="29">
        <v>1286.8</v>
      </c>
      <c r="E107" s="29">
        <v>1247.8</v>
      </c>
      <c r="F107" s="29">
        <v>1297.4000000000001</v>
      </c>
      <c r="G107" s="5">
        <f t="shared" si="10"/>
        <v>1283.0999999999999</v>
      </c>
      <c r="H107" s="94">
        <v>1411.5</v>
      </c>
      <c r="I107" s="29">
        <v>1322.2</v>
      </c>
      <c r="J107" s="29">
        <v>1206.0999999999999</v>
      </c>
      <c r="K107" s="29">
        <v>1122.9000000000001</v>
      </c>
      <c r="L107" s="5">
        <f t="shared" si="11"/>
        <v>1265.675</v>
      </c>
      <c r="M107" s="94">
        <v>1102.7</v>
      </c>
      <c r="N107" s="29">
        <v>1197.9000000000001</v>
      </c>
      <c r="O107" s="29">
        <v>1165.5</v>
      </c>
      <c r="P107" s="29">
        <v>799</v>
      </c>
      <c r="Q107" s="5">
        <f t="shared" si="12"/>
        <v>1066.2750000000001</v>
      </c>
      <c r="R107" s="2">
        <f t="shared" si="13"/>
        <v>1168.8791666666666</v>
      </c>
      <c r="T107" s="7">
        <f t="shared" si="19"/>
        <v>6.5765586245375819E-3</v>
      </c>
      <c r="V107" s="51">
        <f>claims!D107</f>
        <v>13</v>
      </c>
      <c r="W107" s="51">
        <f>claims!E107</f>
        <v>17</v>
      </c>
      <c r="X107" s="51">
        <f>claims!F107</f>
        <v>16</v>
      </c>
      <c r="Z107" s="7">
        <f t="shared" si="15"/>
        <v>1.0131712259371834E-2</v>
      </c>
      <c r="AA107" s="7">
        <f t="shared" si="16"/>
        <v>1.343156813557983E-2</v>
      </c>
      <c r="AB107" s="7">
        <f t="shared" si="18"/>
        <v>1.5005509835642774E-2</v>
      </c>
      <c r="AD107" s="7">
        <f t="shared" si="17"/>
        <v>1.3668563006243301E-2</v>
      </c>
      <c r="AF107" s="10"/>
      <c r="AG107" s="10"/>
      <c r="AH107" s="10"/>
      <c r="AI107" s="10"/>
    </row>
    <row r="108" spans="1:35">
      <c r="A108" s="1" t="s">
        <v>157</v>
      </c>
      <c r="B108" s="1" t="s">
        <v>158</v>
      </c>
      <c r="C108" s="94">
        <v>1535.3</v>
      </c>
      <c r="D108" s="29">
        <v>1495.7</v>
      </c>
      <c r="E108" s="29">
        <v>1517.4</v>
      </c>
      <c r="F108" s="29">
        <v>1530.8</v>
      </c>
      <c r="G108" s="5">
        <f t="shared" si="10"/>
        <v>1519.8</v>
      </c>
      <c r="H108" s="94">
        <v>1529.4</v>
      </c>
      <c r="I108" s="29">
        <v>1516.3</v>
      </c>
      <c r="J108" s="29">
        <v>1516.2</v>
      </c>
      <c r="K108" s="29">
        <v>1529.9</v>
      </c>
      <c r="L108" s="5">
        <f t="shared" si="11"/>
        <v>1522.9499999999998</v>
      </c>
      <c r="M108" s="94">
        <f>42.2+61.7+85.3+485.5+222.1+658+92.5</f>
        <v>1647.3000000000002</v>
      </c>
      <c r="N108" s="29">
        <f>43.7+62.9+89.4+497.3+218.2+660+93.1</f>
        <v>1664.6</v>
      </c>
      <c r="O108" s="29">
        <f>46.6+67+91.3+507.8+216.2+682.7+95.2</f>
        <v>1706.8000000000002</v>
      </c>
      <c r="P108" s="29">
        <f>48.4+68.1+92.2+506+214.9+686.6+97.2</f>
        <v>1713.4</v>
      </c>
      <c r="Q108" s="5">
        <f t="shared" si="12"/>
        <v>1683.0250000000001</v>
      </c>
      <c r="R108" s="2">
        <f t="shared" si="13"/>
        <v>1602.4625000000003</v>
      </c>
      <c r="T108" s="7">
        <f t="shared" si="19"/>
        <v>9.016063315532093E-3</v>
      </c>
      <c r="V108" s="51">
        <f>claims!D108</f>
        <v>15</v>
      </c>
      <c r="W108" s="51">
        <f>claims!E108</f>
        <v>19</v>
      </c>
      <c r="X108" s="51">
        <f>claims!F108</f>
        <v>23</v>
      </c>
      <c r="Z108" s="7">
        <f t="shared" si="15"/>
        <v>9.8697196999605209E-3</v>
      </c>
      <c r="AA108" s="7">
        <f t="shared" si="16"/>
        <v>1.2475787123674449E-2</v>
      </c>
      <c r="AB108" s="7">
        <f t="shared" si="18"/>
        <v>1.3665869490946361E-2</v>
      </c>
      <c r="AD108" s="7">
        <f t="shared" si="17"/>
        <v>1.2636483736691415E-2</v>
      </c>
      <c r="AF108" s="10"/>
      <c r="AG108" s="10"/>
      <c r="AH108" s="10"/>
      <c r="AI108" s="10"/>
    </row>
    <row r="109" spans="1:35">
      <c r="A109" s="1" t="s">
        <v>159</v>
      </c>
      <c r="B109" s="1" t="s">
        <v>160</v>
      </c>
      <c r="C109" s="94">
        <v>6856.1</v>
      </c>
      <c r="D109" s="29">
        <v>6720.7</v>
      </c>
      <c r="E109" s="29">
        <v>6834.4</v>
      </c>
      <c r="F109" s="29">
        <v>5343.3</v>
      </c>
      <c r="G109" s="5">
        <f t="shared" si="10"/>
        <v>6438.6249999999991</v>
      </c>
      <c r="H109" s="94">
        <v>6885.3</v>
      </c>
      <c r="I109" s="29">
        <v>6714.1</v>
      </c>
      <c r="J109" s="29">
        <v>6790.7</v>
      </c>
      <c r="K109" s="29">
        <v>5340.6</v>
      </c>
      <c r="L109" s="5">
        <f t="shared" si="11"/>
        <v>6432.6750000000011</v>
      </c>
      <c r="M109" s="94">
        <v>7030.3</v>
      </c>
      <c r="N109" s="29">
        <v>6858</v>
      </c>
      <c r="O109" s="29">
        <v>6978.7</v>
      </c>
      <c r="P109" s="29">
        <v>5550.5999999999995</v>
      </c>
      <c r="Q109" s="5">
        <f t="shared" si="12"/>
        <v>6604.4</v>
      </c>
      <c r="R109" s="2">
        <f t="shared" si="13"/>
        <v>6519.5291666666672</v>
      </c>
      <c r="T109" s="7">
        <f t="shared" si="19"/>
        <v>3.6681349956161124E-2</v>
      </c>
      <c r="V109" s="51">
        <f>claims!D109</f>
        <v>49</v>
      </c>
      <c r="W109" s="51">
        <f>claims!E109</f>
        <v>66</v>
      </c>
      <c r="X109" s="51">
        <f>claims!F109</f>
        <v>74</v>
      </c>
      <c r="Z109" s="7">
        <f t="shared" si="15"/>
        <v>7.6103205265099314E-3</v>
      </c>
      <c r="AA109" s="7">
        <f t="shared" si="16"/>
        <v>1.0260117291795403E-2</v>
      </c>
      <c r="AB109" s="7">
        <f t="shared" si="18"/>
        <v>1.1204651444491552E-2</v>
      </c>
      <c r="AD109" s="7">
        <f t="shared" si="17"/>
        <v>1.0290751573929233E-2</v>
      </c>
      <c r="AF109" s="10"/>
      <c r="AG109" s="10"/>
      <c r="AH109" s="10"/>
      <c r="AI109" s="10"/>
    </row>
    <row r="110" spans="1:35">
      <c r="A110" s="1" t="s">
        <v>161</v>
      </c>
      <c r="B110" s="1" t="s">
        <v>162</v>
      </c>
      <c r="C110" s="94">
        <v>1829.4</v>
      </c>
      <c r="D110" s="29">
        <v>1946.8</v>
      </c>
      <c r="E110" s="29">
        <v>1867.4</v>
      </c>
      <c r="F110" s="29">
        <v>1390.9</v>
      </c>
      <c r="G110" s="5">
        <f t="shared" si="10"/>
        <v>1758.625</v>
      </c>
      <c r="H110" s="94">
        <v>1901.5</v>
      </c>
      <c r="I110" s="29">
        <v>1997.7</v>
      </c>
      <c r="J110" s="29">
        <v>1888.8</v>
      </c>
      <c r="K110" s="29">
        <v>1452.2</v>
      </c>
      <c r="L110" s="5">
        <f t="shared" si="11"/>
        <v>1810.05</v>
      </c>
      <c r="M110" s="94">
        <v>1938.5</v>
      </c>
      <c r="N110" s="29">
        <v>2072.8999999999996</v>
      </c>
      <c r="O110" s="29">
        <v>1977</v>
      </c>
      <c r="P110" s="29">
        <v>1549.3</v>
      </c>
      <c r="Q110" s="5">
        <f t="shared" si="12"/>
        <v>1884.425</v>
      </c>
      <c r="R110" s="2">
        <f t="shared" si="13"/>
        <v>1838.6666666666667</v>
      </c>
      <c r="T110" s="7">
        <f t="shared" si="19"/>
        <v>1.0345037767077236E-2</v>
      </c>
      <c r="V110" s="51">
        <f>claims!D110</f>
        <v>29</v>
      </c>
      <c r="W110" s="51">
        <f>claims!E110</f>
        <v>29</v>
      </c>
      <c r="X110" s="51">
        <f>claims!F110</f>
        <v>32</v>
      </c>
      <c r="Z110" s="7">
        <f t="shared" si="15"/>
        <v>1.6490155661383184E-2</v>
      </c>
      <c r="AA110" s="7">
        <f t="shared" si="16"/>
        <v>1.6021656860307727E-2</v>
      </c>
      <c r="AB110" s="7">
        <f t="shared" si="18"/>
        <v>1.6981307295328815E-2</v>
      </c>
      <c r="AD110" s="7">
        <f t="shared" si="17"/>
        <v>1.6579565211330846E-2</v>
      </c>
      <c r="AF110" s="10"/>
      <c r="AG110" s="10"/>
      <c r="AH110" s="10"/>
      <c r="AI110" s="10"/>
    </row>
    <row r="111" spans="1:35">
      <c r="A111" s="1" t="s">
        <v>163</v>
      </c>
      <c r="B111" s="1" t="s">
        <v>164</v>
      </c>
      <c r="C111" s="94">
        <v>7195</v>
      </c>
      <c r="D111" s="29">
        <v>6808.2</v>
      </c>
      <c r="E111" s="29">
        <v>7133.2</v>
      </c>
      <c r="F111" s="29">
        <v>5570</v>
      </c>
      <c r="G111" s="5">
        <f t="shared" si="10"/>
        <v>6676.6</v>
      </c>
      <c r="H111" s="94">
        <v>7390.6</v>
      </c>
      <c r="I111" s="29">
        <v>7093.9</v>
      </c>
      <c r="J111" s="29">
        <v>7356.9</v>
      </c>
      <c r="K111" s="29">
        <v>5829.6</v>
      </c>
      <c r="L111" s="5">
        <f t="shared" si="11"/>
        <v>6917.75</v>
      </c>
      <c r="M111" s="94">
        <f>7538.5+240.5</f>
        <v>7779</v>
      </c>
      <c r="N111" s="29">
        <f>7247.4+243.4</f>
        <v>7490.7999999999993</v>
      </c>
      <c r="O111" s="29">
        <f>7490+248.8</f>
        <v>7738.8</v>
      </c>
      <c r="P111" s="29">
        <f>5954.8+250.2</f>
        <v>6205</v>
      </c>
      <c r="Q111" s="5">
        <f t="shared" si="12"/>
        <v>7303.4</v>
      </c>
      <c r="R111" s="2">
        <f t="shared" si="13"/>
        <v>7070.3833333333323</v>
      </c>
      <c r="T111" s="7">
        <f t="shared" si="19"/>
        <v>3.978066494436916E-2</v>
      </c>
      <c r="V111" s="51">
        <f>claims!D111</f>
        <v>84</v>
      </c>
      <c r="W111" s="51">
        <f>claims!E111</f>
        <v>101</v>
      </c>
      <c r="X111" s="51">
        <f>claims!F111</f>
        <v>105</v>
      </c>
      <c r="Z111" s="7">
        <f t="shared" si="15"/>
        <v>1.2581253931641853E-2</v>
      </c>
      <c r="AA111" s="7">
        <f t="shared" si="16"/>
        <v>1.4600122872321203E-2</v>
      </c>
      <c r="AB111" s="7">
        <f t="shared" si="18"/>
        <v>1.4376865569460801E-2</v>
      </c>
      <c r="AD111" s="7">
        <f t="shared" si="17"/>
        <v>1.4152016064111109E-2</v>
      </c>
      <c r="AF111" s="10"/>
      <c r="AG111" s="10"/>
      <c r="AH111" s="10"/>
      <c r="AI111" s="10"/>
    </row>
    <row r="112" spans="1:35">
      <c r="A112" s="1" t="s">
        <v>165</v>
      </c>
      <c r="B112" s="1" t="s">
        <v>166</v>
      </c>
      <c r="C112" s="94">
        <v>1369.7</v>
      </c>
      <c r="D112" s="29">
        <v>1382.5</v>
      </c>
      <c r="E112" s="29">
        <v>1339.5</v>
      </c>
      <c r="F112" s="29">
        <v>1018.9</v>
      </c>
      <c r="G112" s="5">
        <f t="shared" si="10"/>
        <v>1277.6499999999999</v>
      </c>
      <c r="H112" s="94">
        <v>1359.6</v>
      </c>
      <c r="I112" s="29">
        <v>1373.6</v>
      </c>
      <c r="J112" s="29">
        <v>1421.2</v>
      </c>
      <c r="K112" s="29">
        <v>1090</v>
      </c>
      <c r="L112" s="5">
        <f t="shared" si="11"/>
        <v>1311.1</v>
      </c>
      <c r="M112" s="94">
        <v>1455.6999999999998</v>
      </c>
      <c r="N112" s="29">
        <v>1380.5</v>
      </c>
      <c r="O112" s="29">
        <v>1511.1</v>
      </c>
      <c r="P112" s="29">
        <v>1149.0999999999999</v>
      </c>
      <c r="Q112" s="5">
        <f t="shared" si="12"/>
        <v>1374.1</v>
      </c>
      <c r="R112" s="2">
        <f t="shared" si="13"/>
        <v>1337.0249999999999</v>
      </c>
      <c r="T112" s="7">
        <f t="shared" si="19"/>
        <v>7.5226110155147434E-3</v>
      </c>
      <c r="V112" s="51">
        <f>claims!D112</f>
        <v>16</v>
      </c>
      <c r="W112" s="51">
        <f>claims!E112</f>
        <v>10</v>
      </c>
      <c r="X112" s="51">
        <f>claims!F112</f>
        <v>17</v>
      </c>
      <c r="Z112" s="7">
        <f t="shared" si="15"/>
        <v>1.2522991429577742E-2</v>
      </c>
      <c r="AA112" s="7">
        <f t="shared" si="16"/>
        <v>7.6271832812142481E-3</v>
      </c>
      <c r="AB112" s="7">
        <f t="shared" si="18"/>
        <v>1.2371734226038862E-2</v>
      </c>
      <c r="AD112" s="7">
        <f t="shared" si="17"/>
        <v>1.0815426778353803E-2</v>
      </c>
      <c r="AF112" s="10"/>
      <c r="AG112" s="10"/>
      <c r="AH112" s="10"/>
      <c r="AI112" s="10"/>
    </row>
    <row r="113" spans="1:35">
      <c r="A113" s="1" t="s">
        <v>167</v>
      </c>
      <c r="B113" s="1" t="s">
        <v>168</v>
      </c>
      <c r="C113" s="94">
        <v>831.8</v>
      </c>
      <c r="D113" s="29">
        <v>796.6</v>
      </c>
      <c r="E113" s="29">
        <v>828.3</v>
      </c>
      <c r="F113" s="29">
        <v>594.6</v>
      </c>
      <c r="G113" s="5">
        <f t="shared" si="10"/>
        <v>762.82499999999993</v>
      </c>
      <c r="H113" s="94">
        <v>824.3</v>
      </c>
      <c r="I113" s="29">
        <v>786.6</v>
      </c>
      <c r="J113" s="29">
        <v>807.4</v>
      </c>
      <c r="K113" s="29">
        <v>574.4</v>
      </c>
      <c r="L113" s="5">
        <f t="shared" si="11"/>
        <v>748.17500000000007</v>
      </c>
      <c r="M113" s="94">
        <v>819</v>
      </c>
      <c r="N113" s="29">
        <v>767.59999999999991</v>
      </c>
      <c r="O113" s="29">
        <v>819.2</v>
      </c>
      <c r="P113" s="29">
        <v>559.79999999999995</v>
      </c>
      <c r="Q113" s="5">
        <f t="shared" si="12"/>
        <v>741.40000000000009</v>
      </c>
      <c r="R113" s="2">
        <f t="shared" si="13"/>
        <v>747.22916666666663</v>
      </c>
      <c r="T113" s="7">
        <f t="shared" si="19"/>
        <v>4.204195404185089E-3</v>
      </c>
      <c r="V113" s="51">
        <f>claims!D113</f>
        <v>7</v>
      </c>
      <c r="W113" s="51">
        <f>claims!E113</f>
        <v>9</v>
      </c>
      <c r="X113" s="51">
        <f>claims!F113</f>
        <v>12</v>
      </c>
      <c r="Z113" s="7">
        <f t="shared" si="15"/>
        <v>9.1764166093140642E-3</v>
      </c>
      <c r="AA113" s="7">
        <f t="shared" si="16"/>
        <v>1.2029271226651518E-2</v>
      </c>
      <c r="AB113" s="7">
        <f t="shared" si="18"/>
        <v>1.6185594820609654E-2</v>
      </c>
      <c r="AD113" s="7">
        <f t="shared" si="17"/>
        <v>1.3631957254074345E-2</v>
      </c>
      <c r="AF113" s="10"/>
      <c r="AG113" s="10"/>
      <c r="AH113" s="10"/>
      <c r="AI113" s="10"/>
    </row>
    <row r="114" spans="1:35">
      <c r="A114" s="1" t="s">
        <v>169</v>
      </c>
      <c r="B114" s="1" t="s">
        <v>170</v>
      </c>
      <c r="C114" s="94">
        <v>1084.8</v>
      </c>
      <c r="D114" s="29">
        <v>1015.4</v>
      </c>
      <c r="E114" s="29">
        <v>1056.5</v>
      </c>
      <c r="F114" s="29">
        <v>666.4</v>
      </c>
      <c r="G114" s="5">
        <f t="shared" si="10"/>
        <v>955.77499999999998</v>
      </c>
      <c r="H114" s="94">
        <v>1096.7</v>
      </c>
      <c r="I114" s="29">
        <v>1040.9000000000001</v>
      </c>
      <c r="J114" s="29">
        <v>1062.5</v>
      </c>
      <c r="K114" s="29">
        <v>670.2</v>
      </c>
      <c r="L114" s="5">
        <f t="shared" si="11"/>
        <v>967.57500000000005</v>
      </c>
      <c r="M114" s="94">
        <v>1107.5</v>
      </c>
      <c r="N114" s="29">
        <v>1063.3</v>
      </c>
      <c r="O114" s="29">
        <v>1082.3000000000002</v>
      </c>
      <c r="P114" s="29">
        <v>694.5</v>
      </c>
      <c r="Q114" s="5">
        <f t="shared" si="12"/>
        <v>986.90000000000009</v>
      </c>
      <c r="R114" s="2">
        <f t="shared" si="13"/>
        <v>975.27083333333337</v>
      </c>
      <c r="T114" s="7">
        <f t="shared" si="19"/>
        <v>5.4872445271730731E-3</v>
      </c>
      <c r="V114" s="51">
        <f>claims!D114</f>
        <v>8</v>
      </c>
      <c r="W114" s="51">
        <f>claims!E114</f>
        <v>6</v>
      </c>
      <c r="X114" s="51">
        <f>claims!F114</f>
        <v>5</v>
      </c>
      <c r="Z114" s="7">
        <f t="shared" si="15"/>
        <v>8.3701708037979654E-3</v>
      </c>
      <c r="AA114" s="7">
        <f t="shared" si="16"/>
        <v>6.2010696845205791E-3</v>
      </c>
      <c r="AB114" s="7">
        <f t="shared" si="18"/>
        <v>5.0663694396595399E-3</v>
      </c>
      <c r="AD114" s="7">
        <f t="shared" si="17"/>
        <v>5.9952364153029571E-3</v>
      </c>
      <c r="AF114" s="10"/>
      <c r="AG114" s="10"/>
      <c r="AH114" s="10"/>
      <c r="AI114" s="10"/>
    </row>
    <row r="115" spans="1:35">
      <c r="A115" s="1" t="s">
        <v>171</v>
      </c>
      <c r="B115" s="1" t="s">
        <v>530</v>
      </c>
      <c r="C115" s="94">
        <v>4604.8999999999996</v>
      </c>
      <c r="D115" s="29">
        <v>4658.2</v>
      </c>
      <c r="E115" s="29">
        <v>4545.3999999999996</v>
      </c>
      <c r="F115" s="29">
        <v>4516.1000000000004</v>
      </c>
      <c r="G115" s="5">
        <f t="shared" si="10"/>
        <v>4581.1499999999996</v>
      </c>
      <c r="H115" s="94">
        <v>4552.2</v>
      </c>
      <c r="I115" s="29">
        <v>4595.2</v>
      </c>
      <c r="J115" s="29">
        <v>4502.8999999999996</v>
      </c>
      <c r="K115" s="29">
        <v>4553.8</v>
      </c>
      <c r="L115" s="5">
        <f t="shared" si="11"/>
        <v>4551.0249999999996</v>
      </c>
      <c r="M115" s="94">
        <v>4647.3</v>
      </c>
      <c r="N115" s="29">
        <v>4737.7</v>
      </c>
      <c r="O115" s="29">
        <v>4665.7999999999993</v>
      </c>
      <c r="P115" s="29">
        <v>4701</v>
      </c>
      <c r="Q115" s="5">
        <f t="shared" si="12"/>
        <v>4687.95</v>
      </c>
      <c r="R115" s="2">
        <f t="shared" si="13"/>
        <v>4624.5083333333323</v>
      </c>
      <c r="T115" s="7">
        <f t="shared" si="19"/>
        <v>2.6019242220357178E-2</v>
      </c>
      <c r="V115" s="51">
        <f>claims!D115</f>
        <v>37</v>
      </c>
      <c r="W115" s="51">
        <f>claims!E115</f>
        <v>25</v>
      </c>
      <c r="X115" s="51">
        <f>claims!F115</f>
        <v>38</v>
      </c>
      <c r="Z115" s="7">
        <f t="shared" si="15"/>
        <v>8.0765746592012921E-3</v>
      </c>
      <c r="AA115" s="7">
        <f t="shared" si="16"/>
        <v>5.4932680000659194E-3</v>
      </c>
      <c r="AB115" s="7">
        <f t="shared" si="18"/>
        <v>8.1058885013705357E-3</v>
      </c>
      <c r="AD115" s="7">
        <f t="shared" si="17"/>
        <v>7.2301293605741236E-3</v>
      </c>
      <c r="AF115" s="10"/>
      <c r="AG115" s="10"/>
      <c r="AH115" s="10"/>
      <c r="AI115" s="10"/>
    </row>
    <row r="116" spans="1:35">
      <c r="A116" s="1" t="s">
        <v>172</v>
      </c>
      <c r="B116" s="1" t="s">
        <v>173</v>
      </c>
      <c r="C116" s="94">
        <v>5620.6</v>
      </c>
      <c r="D116" s="29">
        <v>5349.2</v>
      </c>
      <c r="E116" s="29">
        <v>5456.3</v>
      </c>
      <c r="F116" s="29">
        <v>3966.7</v>
      </c>
      <c r="G116" s="5">
        <f t="shared" si="10"/>
        <v>5098.2</v>
      </c>
      <c r="H116" s="94">
        <v>5994.7</v>
      </c>
      <c r="I116" s="29">
        <v>5682.9</v>
      </c>
      <c r="J116" s="29">
        <v>5944.3</v>
      </c>
      <c r="K116" s="29">
        <v>4241.3999999999996</v>
      </c>
      <c r="L116" s="5">
        <f t="shared" si="11"/>
        <v>5465.8249999999989</v>
      </c>
      <c r="M116" s="94">
        <v>6452.5</v>
      </c>
      <c r="N116" s="29">
        <v>6177.9</v>
      </c>
      <c r="O116" s="29">
        <v>6438</v>
      </c>
      <c r="P116" s="29">
        <v>4672</v>
      </c>
      <c r="Q116" s="5">
        <f t="shared" si="12"/>
        <v>5935.1</v>
      </c>
      <c r="R116" s="2">
        <f t="shared" si="13"/>
        <v>5639.1916666666666</v>
      </c>
      <c r="T116" s="7">
        <f t="shared" si="19"/>
        <v>3.1728236458006105E-2</v>
      </c>
      <c r="V116" s="51">
        <f>claims!D116</f>
        <v>58</v>
      </c>
      <c r="W116" s="51">
        <f>claims!E116</f>
        <v>76</v>
      </c>
      <c r="X116" s="51">
        <f>claims!F116</f>
        <v>79</v>
      </c>
      <c r="Z116" s="7">
        <f t="shared" si="15"/>
        <v>1.1376564277588168E-2</v>
      </c>
      <c r="AA116" s="7">
        <f t="shared" si="16"/>
        <v>1.3904579820978537E-2</v>
      </c>
      <c r="AB116" s="7">
        <f t="shared" si="18"/>
        <v>1.3310643460093342E-2</v>
      </c>
      <c r="AD116" s="7">
        <f t="shared" si="17"/>
        <v>1.3186275716637545E-2</v>
      </c>
      <c r="AF116" s="10"/>
      <c r="AG116" s="10"/>
      <c r="AH116" s="10"/>
      <c r="AI116" s="10"/>
    </row>
    <row r="117" spans="1:35">
      <c r="A117" s="1" t="s">
        <v>174</v>
      </c>
      <c r="B117" s="1" t="s">
        <v>175</v>
      </c>
      <c r="C117" s="94">
        <v>2931.9</v>
      </c>
      <c r="D117" s="29">
        <v>2803.5</v>
      </c>
      <c r="E117" s="29">
        <v>3038.5</v>
      </c>
      <c r="F117" s="29">
        <v>2213.6</v>
      </c>
      <c r="G117" s="5">
        <f t="shared" si="10"/>
        <v>2746.875</v>
      </c>
      <c r="H117" s="94">
        <v>3047.4</v>
      </c>
      <c r="I117" s="29">
        <v>2886.6</v>
      </c>
      <c r="J117" s="29">
        <v>3089.6</v>
      </c>
      <c r="K117" s="29">
        <v>2262.4</v>
      </c>
      <c r="L117" s="5">
        <f t="shared" si="11"/>
        <v>2821.5</v>
      </c>
      <c r="M117" s="94">
        <v>3168.1000000000004</v>
      </c>
      <c r="N117" s="29">
        <v>2997.6</v>
      </c>
      <c r="O117" s="29">
        <v>3197.4</v>
      </c>
      <c r="P117" s="29">
        <v>2349.4</v>
      </c>
      <c r="Q117" s="5">
        <f t="shared" si="12"/>
        <v>2928.125</v>
      </c>
      <c r="R117" s="2">
        <f t="shared" si="13"/>
        <v>2862.375</v>
      </c>
      <c r="T117" s="7">
        <f t="shared" si="19"/>
        <v>1.6104810086224278E-2</v>
      </c>
      <c r="V117" s="51">
        <f>claims!D117</f>
        <v>12</v>
      </c>
      <c r="W117" s="51">
        <f>claims!E117</f>
        <v>21</v>
      </c>
      <c r="X117" s="51">
        <f>claims!F117</f>
        <v>27</v>
      </c>
      <c r="Z117" s="7">
        <f t="shared" si="15"/>
        <v>4.3686006825938567E-3</v>
      </c>
      <c r="AA117" s="7">
        <f t="shared" si="16"/>
        <v>7.4428495481127059E-3</v>
      </c>
      <c r="AB117" s="7">
        <f t="shared" si="18"/>
        <v>9.2209178228388478E-3</v>
      </c>
      <c r="AD117" s="7">
        <f t="shared" si="17"/>
        <v>7.8195088745559686E-3</v>
      </c>
      <c r="AF117" s="10"/>
      <c r="AG117" s="10"/>
      <c r="AH117" s="10"/>
      <c r="AI117" s="10"/>
    </row>
    <row r="118" spans="1:35">
      <c r="A118" s="1" t="s">
        <v>176</v>
      </c>
      <c r="B118" s="11" t="s">
        <v>549</v>
      </c>
      <c r="C118" s="94">
        <v>4738</v>
      </c>
      <c r="D118" s="29">
        <v>4516.3999999999996</v>
      </c>
      <c r="E118" s="29">
        <v>4636.8999999999996</v>
      </c>
      <c r="F118" s="29">
        <v>3298.8</v>
      </c>
      <c r="G118" s="5">
        <f t="shared" si="10"/>
        <v>4297.5249999999996</v>
      </c>
      <c r="H118" s="94">
        <v>4736.7</v>
      </c>
      <c r="I118" s="29">
        <v>4539.6000000000004</v>
      </c>
      <c r="J118" s="29">
        <v>4672</v>
      </c>
      <c r="K118" s="29">
        <v>3366</v>
      </c>
      <c r="L118" s="5">
        <f t="shared" si="11"/>
        <v>4328.5749999999998</v>
      </c>
      <c r="M118" s="94">
        <v>4925.5</v>
      </c>
      <c r="N118" s="29">
        <v>4697.2000000000007</v>
      </c>
      <c r="O118" s="29">
        <v>4857.6000000000004</v>
      </c>
      <c r="P118" s="29">
        <v>3520.5</v>
      </c>
      <c r="Q118" s="5">
        <f t="shared" si="12"/>
        <v>4500.2000000000007</v>
      </c>
      <c r="R118" s="2">
        <f t="shared" si="13"/>
        <v>4409.2125000000005</v>
      </c>
      <c r="T118" s="7">
        <f t="shared" si="19"/>
        <v>2.4807906001941105E-2</v>
      </c>
      <c r="V118" s="51">
        <f>claims!D118</f>
        <v>34</v>
      </c>
      <c r="W118" s="51">
        <f>claims!E118</f>
        <v>44</v>
      </c>
      <c r="X118" s="51">
        <f>claims!F118</f>
        <v>45</v>
      </c>
      <c r="Z118" s="7">
        <f t="shared" si="15"/>
        <v>7.91153047393558E-3</v>
      </c>
      <c r="AA118" s="7">
        <f t="shared" si="16"/>
        <v>1.0165008114679774E-2</v>
      </c>
      <c r="AB118" s="7">
        <f t="shared" si="18"/>
        <v>9.9995555753077617E-3</v>
      </c>
      <c r="AD118" s="7">
        <f t="shared" si="17"/>
        <v>9.7067022382030695E-3</v>
      </c>
      <c r="AF118" s="10"/>
      <c r="AG118" s="10"/>
      <c r="AH118" s="10"/>
      <c r="AI118" s="10"/>
    </row>
    <row r="119" spans="1:35">
      <c r="A119" s="1" t="s">
        <v>177</v>
      </c>
      <c r="B119" s="1" t="s">
        <v>178</v>
      </c>
      <c r="C119" s="94">
        <v>430.6</v>
      </c>
      <c r="D119" s="29">
        <v>418.2</v>
      </c>
      <c r="E119" s="29">
        <v>448.2</v>
      </c>
      <c r="F119" s="29">
        <v>319.60000000000002</v>
      </c>
      <c r="G119" s="5">
        <f t="shared" si="10"/>
        <v>404.15</v>
      </c>
      <c r="H119" s="94">
        <v>412.8</v>
      </c>
      <c r="I119" s="29">
        <v>391.4</v>
      </c>
      <c r="J119" s="29">
        <v>412.7</v>
      </c>
      <c r="K119" s="29">
        <v>281.60000000000002</v>
      </c>
      <c r="L119" s="5">
        <f t="shared" si="11"/>
        <v>374.625</v>
      </c>
      <c r="M119" s="94">
        <f>47.7+353.9</f>
        <v>401.59999999999997</v>
      </c>
      <c r="N119" s="29">
        <f>45+300.4</f>
        <v>345.4</v>
      </c>
      <c r="O119" s="29">
        <f>48+374.4</f>
        <v>422.4</v>
      </c>
      <c r="P119" s="29">
        <f>32.8+292.8</f>
        <v>325.60000000000002</v>
      </c>
      <c r="Q119" s="5">
        <f t="shared" si="12"/>
        <v>373.75</v>
      </c>
      <c r="R119" s="2">
        <f t="shared" si="13"/>
        <v>379.10833333333335</v>
      </c>
      <c r="T119" s="7">
        <f t="shared" si="19"/>
        <v>2.1330076284338502E-3</v>
      </c>
      <c r="V119" s="51">
        <f>claims!D119</f>
        <v>5</v>
      </c>
      <c r="W119" s="51">
        <f>claims!E119</f>
        <v>7</v>
      </c>
      <c r="X119" s="51">
        <f>claims!F119</f>
        <v>6</v>
      </c>
      <c r="Z119" s="7">
        <f t="shared" si="15"/>
        <v>1.2371644191513053E-2</v>
      </c>
      <c r="AA119" s="7">
        <f t="shared" si="16"/>
        <v>1.8685352018685351E-2</v>
      </c>
      <c r="AB119" s="7">
        <f t="shared" si="18"/>
        <v>1.6053511705685617E-2</v>
      </c>
      <c r="AD119" s="7">
        <f t="shared" si="17"/>
        <v>1.6317147224323435E-2</v>
      </c>
      <c r="AF119" s="10"/>
      <c r="AG119" s="10"/>
      <c r="AH119" s="10"/>
      <c r="AI119" s="10"/>
    </row>
    <row r="120" spans="1:35">
      <c r="A120" s="1" t="s">
        <v>179</v>
      </c>
      <c r="B120" s="1" t="s">
        <v>531</v>
      </c>
      <c r="C120" s="94">
        <v>43.6</v>
      </c>
      <c r="D120" s="29">
        <v>43.5</v>
      </c>
      <c r="E120" s="29">
        <v>44</v>
      </c>
      <c r="F120" s="29">
        <v>44</v>
      </c>
      <c r="G120" s="5">
        <f t="shared" si="10"/>
        <v>43.774999999999999</v>
      </c>
      <c r="H120" s="94">
        <v>42.1</v>
      </c>
      <c r="I120" s="29">
        <v>42.1</v>
      </c>
      <c r="J120" s="29">
        <v>43.8</v>
      </c>
      <c r="K120" s="29">
        <v>43.7</v>
      </c>
      <c r="L120" s="5">
        <f t="shared" si="11"/>
        <v>42.924999999999997</v>
      </c>
      <c r="M120" s="94">
        <v>44.5</v>
      </c>
      <c r="N120" s="29">
        <v>45.5</v>
      </c>
      <c r="O120" s="29">
        <v>45.5</v>
      </c>
      <c r="P120" s="29">
        <v>45</v>
      </c>
      <c r="Q120" s="5">
        <f t="shared" si="12"/>
        <v>45.125</v>
      </c>
      <c r="R120" s="2">
        <f t="shared" si="13"/>
        <v>44.166666666666664</v>
      </c>
      <c r="T120" s="7">
        <f t="shared" si="19"/>
        <v>2.4849845977841439E-4</v>
      </c>
      <c r="V120" s="51">
        <f>claims!D120</f>
        <v>0</v>
      </c>
      <c r="W120" s="51">
        <f>claims!E120</f>
        <v>0</v>
      </c>
      <c r="X120" s="51">
        <f>claims!F120</f>
        <v>0</v>
      </c>
      <c r="Z120" s="7">
        <f t="shared" si="15"/>
        <v>0</v>
      </c>
      <c r="AA120" s="7">
        <f t="shared" si="16"/>
        <v>0</v>
      </c>
      <c r="AB120" s="7">
        <f t="shared" si="18"/>
        <v>0</v>
      </c>
      <c r="AD120" s="7">
        <f t="shared" si="17"/>
        <v>0</v>
      </c>
      <c r="AF120" s="10"/>
      <c r="AG120" s="10"/>
      <c r="AH120" s="10"/>
      <c r="AI120" s="10"/>
    </row>
    <row r="121" spans="1:35">
      <c r="A121" s="1" t="s">
        <v>180</v>
      </c>
      <c r="B121" s="1" t="s">
        <v>181</v>
      </c>
      <c r="C121" s="94">
        <v>1144.2</v>
      </c>
      <c r="D121" s="29">
        <v>1083.8</v>
      </c>
      <c r="E121" s="29">
        <v>1143.8</v>
      </c>
      <c r="F121" s="29">
        <v>750.8</v>
      </c>
      <c r="G121" s="5">
        <f t="shared" si="10"/>
        <v>1030.6500000000001</v>
      </c>
      <c r="H121" s="94">
        <v>1108.5</v>
      </c>
      <c r="I121" s="29">
        <v>1087.0999999999999</v>
      </c>
      <c r="J121" s="29">
        <v>1120.2</v>
      </c>
      <c r="K121" s="29">
        <v>795.5</v>
      </c>
      <c r="L121" s="5">
        <f t="shared" si="11"/>
        <v>1027.825</v>
      </c>
      <c r="M121" s="94">
        <v>1152.5999999999999</v>
      </c>
      <c r="N121" s="29">
        <v>1145.9000000000001</v>
      </c>
      <c r="O121" s="29">
        <v>1135.9000000000001</v>
      </c>
      <c r="P121" s="29">
        <v>819.6</v>
      </c>
      <c r="Q121" s="5">
        <f t="shared" si="12"/>
        <v>1063.5</v>
      </c>
      <c r="R121" s="2">
        <f t="shared" si="13"/>
        <v>1046.1333333333334</v>
      </c>
      <c r="T121" s="7">
        <f t="shared" si="19"/>
        <v>5.8859438956118931E-3</v>
      </c>
      <c r="V121" s="51">
        <f>claims!D121</f>
        <v>9</v>
      </c>
      <c r="W121" s="51">
        <f>claims!E121</f>
        <v>15</v>
      </c>
      <c r="X121" s="51">
        <f>claims!F121</f>
        <v>12</v>
      </c>
      <c r="Z121" s="7">
        <f t="shared" si="15"/>
        <v>8.732353369233007E-3</v>
      </c>
      <c r="AA121" s="7">
        <f t="shared" si="16"/>
        <v>1.4593924062948458E-2</v>
      </c>
      <c r="AB121" s="7">
        <f t="shared" si="18"/>
        <v>1.1283497884344146E-2</v>
      </c>
      <c r="AD121" s="7">
        <f t="shared" si="17"/>
        <v>1.1961782524693728E-2</v>
      </c>
      <c r="AF121" s="10"/>
      <c r="AG121" s="10"/>
      <c r="AH121" s="10"/>
      <c r="AI121" s="10"/>
    </row>
    <row r="122" spans="1:35">
      <c r="A122" s="1" t="s">
        <v>182</v>
      </c>
      <c r="B122" s="1" t="s">
        <v>183</v>
      </c>
      <c r="C122" s="94">
        <v>1326.1</v>
      </c>
      <c r="D122" s="29">
        <v>1336.2</v>
      </c>
      <c r="E122" s="29">
        <v>1339.6</v>
      </c>
      <c r="F122" s="29">
        <v>1326.1</v>
      </c>
      <c r="G122" s="5">
        <f t="shared" si="10"/>
        <v>1332</v>
      </c>
      <c r="H122" s="94">
        <v>1321.1</v>
      </c>
      <c r="I122" s="29">
        <v>1334.7</v>
      </c>
      <c r="J122" s="29">
        <v>1333.2</v>
      </c>
      <c r="K122" s="29">
        <v>1334.8</v>
      </c>
      <c r="L122" s="5">
        <f t="shared" si="11"/>
        <v>1330.95</v>
      </c>
      <c r="M122" s="94">
        <v>1345</v>
      </c>
      <c r="N122" s="29">
        <v>1355</v>
      </c>
      <c r="O122" s="29">
        <v>1357.6999999999998</v>
      </c>
      <c r="P122" s="29">
        <v>1371.2</v>
      </c>
      <c r="Q122" s="5">
        <f t="shared" si="12"/>
        <v>1357.2249999999999</v>
      </c>
      <c r="R122" s="2">
        <f t="shared" si="13"/>
        <v>1344.2625</v>
      </c>
      <c r="T122" s="7">
        <f t="shared" si="19"/>
        <v>7.5633319423671127E-3</v>
      </c>
      <c r="V122" s="51">
        <f>claims!D122</f>
        <v>19</v>
      </c>
      <c r="W122" s="51">
        <f>claims!E122</f>
        <v>14</v>
      </c>
      <c r="X122" s="51">
        <f>claims!F122</f>
        <v>20</v>
      </c>
      <c r="Z122" s="7">
        <f t="shared" si="15"/>
        <v>1.4264264264264264E-2</v>
      </c>
      <c r="AA122" s="7">
        <f t="shared" si="16"/>
        <v>1.0518802359217099E-2</v>
      </c>
      <c r="AB122" s="7">
        <f t="shared" si="18"/>
        <v>1.4735950192488351E-2</v>
      </c>
      <c r="AD122" s="7">
        <f t="shared" si="17"/>
        <v>1.325161992669392E-2</v>
      </c>
      <c r="AF122" s="10"/>
      <c r="AG122" s="10"/>
      <c r="AH122" s="10"/>
      <c r="AI122" s="10"/>
    </row>
    <row r="123" spans="1:35">
      <c r="A123" s="1" t="s">
        <v>184</v>
      </c>
      <c r="B123" s="1" t="s">
        <v>532</v>
      </c>
      <c r="C123" s="94">
        <v>494.2</v>
      </c>
      <c r="D123" s="29">
        <v>498</v>
      </c>
      <c r="E123" s="29">
        <v>488.8</v>
      </c>
      <c r="F123" s="29">
        <v>399.8</v>
      </c>
      <c r="G123" s="5">
        <f t="shared" si="10"/>
        <v>470.2</v>
      </c>
      <c r="H123" s="94">
        <v>498.2</v>
      </c>
      <c r="I123" s="29">
        <v>478.1</v>
      </c>
      <c r="J123" s="29">
        <v>515.70000000000005</v>
      </c>
      <c r="K123" s="29">
        <v>402.9</v>
      </c>
      <c r="L123" s="5">
        <f t="shared" si="11"/>
        <v>473.72500000000002</v>
      </c>
      <c r="M123" s="94">
        <v>498.3</v>
      </c>
      <c r="N123" s="29">
        <v>491.5</v>
      </c>
      <c r="O123" s="29">
        <v>498.9</v>
      </c>
      <c r="P123" s="29">
        <v>390.20000000000005</v>
      </c>
      <c r="Q123" s="5">
        <f t="shared" si="12"/>
        <v>469.72499999999997</v>
      </c>
      <c r="R123" s="2">
        <f t="shared" si="13"/>
        <v>471.13749999999999</v>
      </c>
      <c r="T123" s="7">
        <f t="shared" si="19"/>
        <v>2.6507987115589292E-3</v>
      </c>
      <c r="V123" s="51">
        <f>claims!D123</f>
        <v>4</v>
      </c>
      <c r="W123" s="51">
        <f>claims!E123</f>
        <v>4</v>
      </c>
      <c r="X123" s="51">
        <f>claims!F123</f>
        <v>2</v>
      </c>
      <c r="Z123" s="7">
        <f t="shared" si="15"/>
        <v>8.507018290089324E-3</v>
      </c>
      <c r="AA123" s="7">
        <f t="shared" si="16"/>
        <v>8.4437173465618243E-3</v>
      </c>
      <c r="AB123" s="7">
        <f t="shared" si="18"/>
        <v>4.2578104209910058E-3</v>
      </c>
      <c r="AD123" s="7">
        <f t="shared" si="17"/>
        <v>6.3613140410309979E-3</v>
      </c>
      <c r="AF123" s="10"/>
      <c r="AG123" s="10"/>
      <c r="AH123" s="10"/>
      <c r="AI123" s="10"/>
    </row>
    <row r="124" spans="1:35">
      <c r="A124" s="1" t="s">
        <v>473</v>
      </c>
      <c r="B124" s="1" t="s">
        <v>474</v>
      </c>
      <c r="C124" s="94">
        <v>413.8</v>
      </c>
      <c r="D124" s="29">
        <v>410</v>
      </c>
      <c r="E124" s="29">
        <v>414.4</v>
      </c>
      <c r="F124" s="29">
        <v>419.7</v>
      </c>
      <c r="G124" s="5">
        <f t="shared" si="10"/>
        <v>414.47499999999997</v>
      </c>
      <c r="H124" s="94">
        <v>400.7</v>
      </c>
      <c r="I124" s="29">
        <v>392.5</v>
      </c>
      <c r="J124" s="29">
        <v>380.4</v>
      </c>
      <c r="K124" s="29">
        <v>381.2</v>
      </c>
      <c r="L124" s="5">
        <f t="shared" si="11"/>
        <v>388.7</v>
      </c>
      <c r="M124" s="94">
        <v>351.4</v>
      </c>
      <c r="N124" s="29">
        <v>355.1</v>
      </c>
      <c r="O124" s="29">
        <v>362.1</v>
      </c>
      <c r="P124" s="29">
        <v>368.8</v>
      </c>
      <c r="Q124" s="5">
        <f t="shared" si="12"/>
        <v>359.34999999999997</v>
      </c>
      <c r="R124" s="2">
        <f t="shared" si="13"/>
        <v>378.32083333333338</v>
      </c>
      <c r="T124" s="7">
        <f t="shared" si="19"/>
        <v>2.1285768540094995E-3</v>
      </c>
      <c r="V124" s="51">
        <f>claims!D124</f>
        <v>0</v>
      </c>
      <c r="W124" s="51">
        <f>claims!E124</f>
        <v>0</v>
      </c>
      <c r="X124" s="51">
        <f>claims!F124</f>
        <v>2</v>
      </c>
      <c r="Z124" s="7">
        <f t="shared" si="15"/>
        <v>0</v>
      </c>
      <c r="AA124" s="7">
        <f t="shared" si="16"/>
        <v>0</v>
      </c>
      <c r="AB124" s="7">
        <f t="shared" si="18"/>
        <v>5.5656045637957428E-3</v>
      </c>
      <c r="AD124" s="7">
        <f t="shared" si="17"/>
        <v>2.7828022818978718E-3</v>
      </c>
      <c r="AF124" s="10"/>
      <c r="AG124" s="10"/>
      <c r="AH124" s="10"/>
      <c r="AI124" s="10"/>
    </row>
    <row r="125" spans="1:35">
      <c r="A125" s="1" t="s">
        <v>185</v>
      </c>
      <c r="B125" s="1" t="s">
        <v>492</v>
      </c>
      <c r="C125" s="94">
        <v>353.9</v>
      </c>
      <c r="D125" s="29">
        <v>340.7</v>
      </c>
      <c r="E125" s="29">
        <v>344.3</v>
      </c>
      <c r="F125" s="29">
        <v>263.2</v>
      </c>
      <c r="G125" s="5">
        <f t="shared" si="10"/>
        <v>325.52499999999998</v>
      </c>
      <c r="H125" s="94">
        <v>366.2</v>
      </c>
      <c r="I125" s="29">
        <v>353.5</v>
      </c>
      <c r="J125" s="29">
        <v>351.3</v>
      </c>
      <c r="K125" s="29">
        <v>245.8</v>
      </c>
      <c r="L125" s="5">
        <f t="shared" si="11"/>
        <v>329.2</v>
      </c>
      <c r="M125" s="94">
        <v>347.7</v>
      </c>
      <c r="N125" s="29">
        <v>346.8</v>
      </c>
      <c r="O125" s="29">
        <v>342.4</v>
      </c>
      <c r="P125" s="29">
        <v>250.2</v>
      </c>
      <c r="Q125" s="5">
        <f t="shared" si="12"/>
        <v>321.77500000000003</v>
      </c>
      <c r="R125" s="2">
        <f t="shared" si="13"/>
        <v>324.875</v>
      </c>
      <c r="T125" s="7">
        <f t="shared" si="19"/>
        <v>1.8278702744266954E-3</v>
      </c>
      <c r="V125" s="51">
        <f>claims!D125</f>
        <v>4</v>
      </c>
      <c r="W125" s="51">
        <f>claims!E125</f>
        <v>8</v>
      </c>
      <c r="X125" s="51">
        <f>claims!F125</f>
        <v>9</v>
      </c>
      <c r="Z125" s="7">
        <f t="shared" si="15"/>
        <v>1.2287842715613241E-2</v>
      </c>
      <c r="AA125" s="7">
        <f t="shared" si="16"/>
        <v>2.4301336573511544E-2</v>
      </c>
      <c r="AB125" s="7">
        <f t="shared" si="18"/>
        <v>2.7969854712143576E-2</v>
      </c>
      <c r="AD125" s="7">
        <f t="shared" si="17"/>
        <v>2.4133346666511176E-2</v>
      </c>
      <c r="AF125" s="10"/>
      <c r="AG125" s="10"/>
      <c r="AH125" s="10"/>
      <c r="AI125" s="10"/>
    </row>
    <row r="126" spans="1:35">
      <c r="A126" s="1" t="s">
        <v>186</v>
      </c>
      <c r="B126" s="1" t="s">
        <v>187</v>
      </c>
      <c r="C126" s="94">
        <v>437</v>
      </c>
      <c r="D126" s="29">
        <v>421.7</v>
      </c>
      <c r="E126" s="29">
        <v>435.9</v>
      </c>
      <c r="F126" s="29">
        <v>313.60000000000002</v>
      </c>
      <c r="G126" s="5">
        <f t="shared" si="10"/>
        <v>402.04999999999995</v>
      </c>
      <c r="H126" s="94">
        <v>434.2</v>
      </c>
      <c r="I126" s="29">
        <v>416.9</v>
      </c>
      <c r="J126" s="29">
        <v>426.9</v>
      </c>
      <c r="K126" s="29">
        <v>332.4</v>
      </c>
      <c r="L126" s="5">
        <f t="shared" si="11"/>
        <v>402.6</v>
      </c>
      <c r="M126" s="94">
        <v>439.6</v>
      </c>
      <c r="N126" s="29">
        <v>427</v>
      </c>
      <c r="O126" s="29">
        <v>445.5</v>
      </c>
      <c r="P126" s="29">
        <v>357.8</v>
      </c>
      <c r="Q126" s="5">
        <f t="shared" si="12"/>
        <v>417.47499999999997</v>
      </c>
      <c r="R126" s="2">
        <f t="shared" si="13"/>
        <v>409.94583333333338</v>
      </c>
      <c r="T126" s="7">
        <f t="shared" si="19"/>
        <v>2.3065111285112132E-3</v>
      </c>
      <c r="V126" s="51">
        <f>claims!D126</f>
        <v>14</v>
      </c>
      <c r="W126" s="51">
        <f>claims!E126</f>
        <v>17</v>
      </c>
      <c r="X126" s="51">
        <f>claims!F126</f>
        <v>21</v>
      </c>
      <c r="Z126" s="7">
        <f t="shared" si="15"/>
        <v>3.4821539609501309E-2</v>
      </c>
      <c r="AA126" s="7">
        <f t="shared" si="16"/>
        <v>4.2225534028812718E-2</v>
      </c>
      <c r="AB126" s="7">
        <f t="shared" si="18"/>
        <v>5.0302413318162771E-2</v>
      </c>
      <c r="AD126" s="7">
        <f t="shared" si="17"/>
        <v>4.5029974603602509E-2</v>
      </c>
      <c r="AF126" s="10"/>
      <c r="AG126" s="10"/>
      <c r="AH126" s="10"/>
      <c r="AI126" s="10"/>
    </row>
    <row r="127" spans="1:35">
      <c r="A127" s="1" t="s">
        <v>542</v>
      </c>
      <c r="B127" s="1" t="s">
        <v>543</v>
      </c>
      <c r="C127" s="94">
        <v>489.6</v>
      </c>
      <c r="D127" s="29">
        <v>481.3</v>
      </c>
      <c r="E127" s="29">
        <v>487.1</v>
      </c>
      <c r="F127" s="29">
        <v>355.4</v>
      </c>
      <c r="G127" s="5">
        <f t="shared" si="10"/>
        <v>453.35</v>
      </c>
      <c r="H127" s="94">
        <v>485.2</v>
      </c>
      <c r="I127" s="29">
        <v>488.6</v>
      </c>
      <c r="J127" s="29">
        <v>498.5</v>
      </c>
      <c r="K127" s="29">
        <v>391.1</v>
      </c>
      <c r="L127" s="5">
        <f t="shared" si="11"/>
        <v>465.85</v>
      </c>
      <c r="M127" s="94">
        <v>515.20000000000005</v>
      </c>
      <c r="N127" s="29">
        <v>496</v>
      </c>
      <c r="O127" s="29">
        <v>494</v>
      </c>
      <c r="P127" s="29">
        <v>376.79999999999995</v>
      </c>
      <c r="Q127" s="5">
        <f t="shared" si="12"/>
        <v>470.5</v>
      </c>
      <c r="R127" s="2">
        <f t="shared" si="13"/>
        <v>466.0916666666667</v>
      </c>
      <c r="T127" s="7">
        <f t="shared" si="19"/>
        <v>2.622408934691792E-3</v>
      </c>
      <c r="V127" s="51">
        <f>claims!D127</f>
        <v>1</v>
      </c>
      <c r="W127" s="51">
        <f>claims!E127</f>
        <v>0</v>
      </c>
      <c r="X127" s="51">
        <f>claims!F127</f>
        <v>4</v>
      </c>
      <c r="Z127" s="7">
        <f t="shared" si="15"/>
        <v>2.2058012573067166E-3</v>
      </c>
      <c r="AA127" s="7">
        <f t="shared" si="16"/>
        <v>0</v>
      </c>
      <c r="AB127" s="7">
        <f t="shared" si="18"/>
        <v>8.5015940488841653E-3</v>
      </c>
      <c r="AD127" s="7">
        <f t="shared" si="17"/>
        <v>4.6184305673265353E-3</v>
      </c>
      <c r="AF127" s="10"/>
      <c r="AG127" s="10"/>
      <c r="AH127" s="10"/>
      <c r="AI127" s="10"/>
    </row>
    <row r="128" spans="1:35">
      <c r="A128" s="11" t="s">
        <v>559</v>
      </c>
      <c r="B128" s="11" t="s">
        <v>554</v>
      </c>
      <c r="C128" s="94">
        <v>1707.3</v>
      </c>
      <c r="D128" s="29">
        <v>1729.5</v>
      </c>
      <c r="E128" s="29">
        <v>1694</v>
      </c>
      <c r="F128" s="29">
        <v>1692</v>
      </c>
      <c r="G128" s="5">
        <f t="shared" si="10"/>
        <v>1705.7</v>
      </c>
      <c r="H128" s="94">
        <v>1709.8</v>
      </c>
      <c r="I128" s="29">
        <v>1715.5</v>
      </c>
      <c r="J128" s="29">
        <v>1650.7</v>
      </c>
      <c r="K128" s="29">
        <v>1651.8</v>
      </c>
      <c r="L128" s="5">
        <f t="shared" si="11"/>
        <v>1681.95</v>
      </c>
      <c r="M128" s="94">
        <v>1676.7</v>
      </c>
      <c r="N128" s="29">
        <v>1692</v>
      </c>
      <c r="O128" s="29">
        <v>1654.4</v>
      </c>
      <c r="P128" s="29">
        <v>1675.9</v>
      </c>
      <c r="Q128" s="5">
        <f t="shared" si="12"/>
        <v>1674.75</v>
      </c>
      <c r="R128" s="2">
        <f t="shared" si="13"/>
        <v>1682.3083333333334</v>
      </c>
      <c r="T128" s="7">
        <f t="shared" si="19"/>
        <v>9.4653063329598053E-3</v>
      </c>
      <c r="V128" s="51">
        <f>claims!D128</f>
        <v>30</v>
      </c>
      <c r="W128" s="51">
        <f>claims!E128</f>
        <v>23</v>
      </c>
      <c r="X128" s="51">
        <f>claims!F128</f>
        <v>35</v>
      </c>
      <c r="Z128" s="7">
        <f t="shared" si="15"/>
        <v>1.7588087002403704E-2</v>
      </c>
      <c r="AA128" s="7">
        <f t="shared" si="16"/>
        <v>1.3674603882398407E-2</v>
      </c>
      <c r="AB128" s="7">
        <f t="shared" si="18"/>
        <v>2.0898641588296761E-2</v>
      </c>
      <c r="AD128" s="7">
        <f t="shared" si="17"/>
        <v>1.7938869922015131E-2</v>
      </c>
      <c r="AF128" s="10"/>
      <c r="AG128" s="10"/>
      <c r="AH128" s="10"/>
      <c r="AI128" s="10"/>
    </row>
    <row r="129" spans="1:35">
      <c r="A129" s="1" t="s">
        <v>188</v>
      </c>
      <c r="B129" s="1" t="s">
        <v>189</v>
      </c>
      <c r="C129" s="94">
        <v>243.1</v>
      </c>
      <c r="D129" s="29">
        <v>267.60000000000002</v>
      </c>
      <c r="E129" s="29">
        <v>273.10000000000002</v>
      </c>
      <c r="F129" s="29">
        <v>271.89999999999998</v>
      </c>
      <c r="G129" s="5">
        <f t="shared" si="10"/>
        <v>263.92500000000001</v>
      </c>
      <c r="H129" s="94">
        <v>273.60000000000002</v>
      </c>
      <c r="I129" s="29">
        <v>278.10000000000002</v>
      </c>
      <c r="J129" s="29">
        <v>280.2</v>
      </c>
      <c r="K129" s="29">
        <v>258.5</v>
      </c>
      <c r="L129" s="5">
        <f t="shared" si="11"/>
        <v>272.60000000000002</v>
      </c>
      <c r="M129" s="94">
        <v>245.8</v>
      </c>
      <c r="N129" s="29">
        <v>250.5</v>
      </c>
      <c r="O129" s="29">
        <v>256.10000000000002</v>
      </c>
      <c r="P129" s="29">
        <v>270.7</v>
      </c>
      <c r="Q129" s="5">
        <f t="shared" si="12"/>
        <v>255.77500000000003</v>
      </c>
      <c r="R129" s="2">
        <f t="shared" si="13"/>
        <v>262.74166666666667</v>
      </c>
      <c r="T129" s="7">
        <f t="shared" si="19"/>
        <v>1.4782845166704959E-3</v>
      </c>
      <c r="V129" s="51">
        <f>claims!D129</f>
        <v>0</v>
      </c>
      <c r="W129" s="51">
        <f>claims!E129</f>
        <v>0</v>
      </c>
      <c r="X129" s="51">
        <f>claims!F129</f>
        <v>0</v>
      </c>
      <c r="Z129" s="7">
        <f t="shared" si="15"/>
        <v>0</v>
      </c>
      <c r="AA129" s="7">
        <f t="shared" si="16"/>
        <v>0</v>
      </c>
      <c r="AB129" s="7">
        <f t="shared" si="18"/>
        <v>0</v>
      </c>
      <c r="AD129" s="7">
        <f t="shared" si="17"/>
        <v>0</v>
      </c>
      <c r="AF129" s="10"/>
      <c r="AG129" s="10"/>
      <c r="AH129" s="10"/>
      <c r="AI129" s="10"/>
    </row>
    <row r="130" spans="1:35">
      <c r="A130" s="1" t="s">
        <v>190</v>
      </c>
      <c r="B130" s="1" t="s">
        <v>533</v>
      </c>
      <c r="C130" s="94">
        <v>58.7</v>
      </c>
      <c r="D130" s="29">
        <v>58.7</v>
      </c>
      <c r="E130" s="29">
        <v>59.2</v>
      </c>
      <c r="F130" s="29">
        <v>58.6</v>
      </c>
      <c r="G130" s="5">
        <f t="shared" si="10"/>
        <v>58.800000000000004</v>
      </c>
      <c r="H130" s="94">
        <v>57.3</v>
      </c>
      <c r="I130" s="29">
        <v>56.9</v>
      </c>
      <c r="J130" s="29">
        <v>54.9</v>
      </c>
      <c r="K130" s="29">
        <v>56.2</v>
      </c>
      <c r="L130" s="5">
        <f t="shared" si="11"/>
        <v>56.325000000000003</v>
      </c>
      <c r="M130" s="94">
        <v>57.2</v>
      </c>
      <c r="N130" s="29">
        <v>56.400000000000006</v>
      </c>
      <c r="O130" s="29">
        <v>53.5</v>
      </c>
      <c r="P130" s="29">
        <v>54.3</v>
      </c>
      <c r="Q130" s="5">
        <f t="shared" si="12"/>
        <v>55.350000000000009</v>
      </c>
      <c r="R130" s="2">
        <f t="shared" si="13"/>
        <v>56.25</v>
      </c>
      <c r="T130" s="7">
        <f t="shared" si="19"/>
        <v>3.1648388745364101E-4</v>
      </c>
      <c r="V130" s="51">
        <f>claims!D130</f>
        <v>0</v>
      </c>
      <c r="W130" s="51">
        <f>claims!E130</f>
        <v>0</v>
      </c>
      <c r="X130" s="51">
        <f>claims!F130</f>
        <v>2</v>
      </c>
      <c r="Z130" s="7">
        <f t="shared" si="15"/>
        <v>0</v>
      </c>
      <c r="AA130" s="7">
        <f t="shared" si="16"/>
        <v>0</v>
      </c>
      <c r="AB130" s="7">
        <f t="shared" si="18"/>
        <v>0.02</v>
      </c>
      <c r="AD130" s="7">
        <f t="shared" si="17"/>
        <v>0.01</v>
      </c>
      <c r="AF130" s="10"/>
      <c r="AG130" s="10"/>
      <c r="AH130" s="10"/>
      <c r="AI130" s="10"/>
    </row>
    <row r="131" spans="1:35">
      <c r="A131" s="1" t="s">
        <v>191</v>
      </c>
      <c r="B131" s="1" t="s">
        <v>192</v>
      </c>
      <c r="C131" s="94">
        <v>1245.9000000000001</v>
      </c>
      <c r="D131" s="29">
        <v>1216.3</v>
      </c>
      <c r="E131" s="29">
        <v>1241.3</v>
      </c>
      <c r="F131" s="29">
        <v>836</v>
      </c>
      <c r="G131" s="5">
        <f t="shared" si="10"/>
        <v>1134.875</v>
      </c>
      <c r="H131" s="94">
        <v>1280.5</v>
      </c>
      <c r="I131" s="29">
        <v>1221.2</v>
      </c>
      <c r="J131" s="29">
        <v>1254.3</v>
      </c>
      <c r="K131" s="29">
        <v>827.6</v>
      </c>
      <c r="L131" s="5">
        <f t="shared" si="11"/>
        <v>1145.9000000000001</v>
      </c>
      <c r="M131" s="94">
        <v>1265.7</v>
      </c>
      <c r="N131" s="29">
        <v>1230.8000000000002</v>
      </c>
      <c r="O131" s="29">
        <v>1263</v>
      </c>
      <c r="P131" s="29">
        <v>872.40000000000009</v>
      </c>
      <c r="Q131" s="5">
        <f t="shared" si="12"/>
        <v>1157.9749999999999</v>
      </c>
      <c r="R131" s="2">
        <f t="shared" si="13"/>
        <v>1150.1000000000001</v>
      </c>
      <c r="T131" s="7">
        <f t="shared" si="19"/>
        <v>6.4708998926299123E-3</v>
      </c>
      <c r="V131" s="51">
        <f>claims!D131</f>
        <v>5</v>
      </c>
      <c r="W131" s="51">
        <f>claims!E131</f>
        <v>15</v>
      </c>
      <c r="X131" s="51">
        <f>claims!F131</f>
        <v>12</v>
      </c>
      <c r="Z131" s="7">
        <f t="shared" si="15"/>
        <v>4.4057715607445751E-3</v>
      </c>
      <c r="AA131" s="7">
        <f t="shared" si="16"/>
        <v>1.30901474823283E-2</v>
      </c>
      <c r="AB131" s="7">
        <f t="shared" si="18"/>
        <v>1.036291802500054E-2</v>
      </c>
      <c r="AD131" s="7">
        <f t="shared" si="17"/>
        <v>1.0279136766733799E-2</v>
      </c>
      <c r="AF131" s="10"/>
      <c r="AG131" s="10"/>
      <c r="AH131" s="10"/>
      <c r="AI131" s="10"/>
    </row>
    <row r="132" spans="1:35">
      <c r="A132" s="1" t="s">
        <v>193</v>
      </c>
      <c r="B132" s="1" t="s">
        <v>534</v>
      </c>
      <c r="C132" s="94">
        <v>159</v>
      </c>
      <c r="D132" s="29">
        <v>156.6</v>
      </c>
      <c r="E132" s="29">
        <v>160.19999999999999</v>
      </c>
      <c r="F132" s="29">
        <v>126.6</v>
      </c>
      <c r="G132" s="5">
        <f t="shared" si="10"/>
        <v>150.6</v>
      </c>
      <c r="H132" s="94">
        <v>157.1</v>
      </c>
      <c r="I132" s="29">
        <v>154.5</v>
      </c>
      <c r="J132" s="29">
        <v>160</v>
      </c>
      <c r="K132" s="29">
        <v>126.3</v>
      </c>
      <c r="L132" s="5">
        <f t="shared" si="11"/>
        <v>149.47499999999999</v>
      </c>
      <c r="M132" s="94">
        <v>164.6</v>
      </c>
      <c r="N132" s="29">
        <v>159</v>
      </c>
      <c r="O132" s="29">
        <v>162.79999999999998</v>
      </c>
      <c r="P132" s="29">
        <v>124.4</v>
      </c>
      <c r="Q132" s="5">
        <f t="shared" si="12"/>
        <v>152.69999999999999</v>
      </c>
      <c r="R132" s="2">
        <f t="shared" si="13"/>
        <v>151.27499999999998</v>
      </c>
      <c r="T132" s="7">
        <f t="shared" si="19"/>
        <v>8.5113066799199165E-4</v>
      </c>
      <c r="V132" s="51">
        <f>claims!D132</f>
        <v>1</v>
      </c>
      <c r="W132" s="51">
        <f>claims!E132</f>
        <v>1</v>
      </c>
      <c r="X132" s="51">
        <f>claims!F132</f>
        <v>3</v>
      </c>
      <c r="Z132" s="7">
        <f t="shared" si="15"/>
        <v>6.6401062416998674E-3</v>
      </c>
      <c r="AA132" s="7">
        <f t="shared" si="16"/>
        <v>6.6900819535039308E-3</v>
      </c>
      <c r="AB132" s="7">
        <f t="shared" si="18"/>
        <v>1.964636542239686E-2</v>
      </c>
      <c r="AD132" s="7">
        <f t="shared" si="17"/>
        <v>1.3159894402649717E-2</v>
      </c>
      <c r="AF132" s="10"/>
      <c r="AG132" s="10"/>
      <c r="AH132" s="10"/>
      <c r="AI132" s="10"/>
    </row>
    <row r="133" spans="1:35">
      <c r="A133" s="1" t="s">
        <v>194</v>
      </c>
      <c r="B133" s="1" t="s">
        <v>535</v>
      </c>
      <c r="C133" s="94">
        <v>190.8</v>
      </c>
      <c r="D133" s="29">
        <v>183.4</v>
      </c>
      <c r="E133" s="29">
        <v>194.2</v>
      </c>
      <c r="F133" s="29">
        <v>183.5</v>
      </c>
      <c r="G133" s="5">
        <f t="shared" si="10"/>
        <v>187.97500000000002</v>
      </c>
      <c r="H133" s="94">
        <v>200</v>
      </c>
      <c r="I133" s="29">
        <v>187.6</v>
      </c>
      <c r="J133" s="29">
        <v>200.9</v>
      </c>
      <c r="K133" s="29">
        <v>160.1</v>
      </c>
      <c r="L133" s="5">
        <f t="shared" si="11"/>
        <v>187.15</v>
      </c>
      <c r="M133" s="94">
        <v>201.9</v>
      </c>
      <c r="N133" s="29">
        <v>192.4</v>
      </c>
      <c r="O133" s="29">
        <v>205.60000000000002</v>
      </c>
      <c r="P133" s="29">
        <v>180.3</v>
      </c>
      <c r="Q133" s="5">
        <f t="shared" si="12"/>
        <v>195.05</v>
      </c>
      <c r="R133" s="2">
        <f t="shared" si="13"/>
        <v>191.23750000000004</v>
      </c>
      <c r="T133" s="7">
        <f t="shared" si="19"/>
        <v>1.0759748875896122E-3</v>
      </c>
      <c r="V133" s="51">
        <f>claims!D133</f>
        <v>1</v>
      </c>
      <c r="W133" s="51">
        <f>claims!E133</f>
        <v>1</v>
      </c>
      <c r="X133" s="51">
        <f>claims!F133</f>
        <v>4</v>
      </c>
      <c r="Z133" s="7">
        <f t="shared" si="15"/>
        <v>5.3198563638781745E-3</v>
      </c>
      <c r="AA133" s="7">
        <f t="shared" si="16"/>
        <v>5.3433075073470475E-3</v>
      </c>
      <c r="AB133" s="7">
        <f t="shared" si="18"/>
        <v>2.0507562163547807E-2</v>
      </c>
      <c r="AD133" s="7">
        <f t="shared" si="17"/>
        <v>1.2921526311535947E-2</v>
      </c>
      <c r="AF133" s="10"/>
      <c r="AG133" s="10"/>
      <c r="AH133" s="10"/>
      <c r="AI133" s="10"/>
    </row>
    <row r="134" spans="1:35">
      <c r="A134" s="1" t="s">
        <v>195</v>
      </c>
      <c r="B134" s="1" t="s">
        <v>493</v>
      </c>
      <c r="C134" s="94">
        <v>198.7</v>
      </c>
      <c r="D134" s="29">
        <v>198.6</v>
      </c>
      <c r="E134" s="29">
        <v>207.8</v>
      </c>
      <c r="F134" s="29">
        <v>225.7</v>
      </c>
      <c r="G134" s="5">
        <f t="shared" ref="G134:G141" si="20">AVERAGE(C134:F134)</f>
        <v>207.7</v>
      </c>
      <c r="H134" s="94">
        <v>128.6</v>
      </c>
      <c r="I134" s="29">
        <v>200.2</v>
      </c>
      <c r="J134" s="29">
        <v>194.6</v>
      </c>
      <c r="K134" s="29">
        <v>243.6</v>
      </c>
      <c r="L134" s="5">
        <f t="shared" ref="L134:L141" si="21">AVERAGE(H134:K134)</f>
        <v>191.75</v>
      </c>
      <c r="M134" s="94">
        <v>214.7</v>
      </c>
      <c r="N134" s="29">
        <v>290.5</v>
      </c>
      <c r="O134" s="29">
        <v>211.9</v>
      </c>
      <c r="P134" s="29">
        <v>264</v>
      </c>
      <c r="Q134" s="5">
        <f t="shared" ref="Q134:Q140" si="22">AVERAGE(M134:P134)</f>
        <v>245.27500000000001</v>
      </c>
      <c r="R134" s="2">
        <f t="shared" ref="R134:R139" si="23">IF(G134&gt;0,(+G134+(L134*2)+(Q134*3))/6,IF(L134&gt;0,((L134*2)+(Q134*3))/5,Q134))</f>
        <v>221.17083333333335</v>
      </c>
      <c r="T134" s="7">
        <f t="shared" ref="T134:T141" si="24">+R134/$R$267</f>
        <v>1.2443912022167939E-3</v>
      </c>
      <c r="V134" s="51">
        <f>claims!D134</f>
        <v>2</v>
      </c>
      <c r="W134" s="51">
        <f>claims!E134</f>
        <v>2</v>
      </c>
      <c r="X134" s="51">
        <f>claims!F134</f>
        <v>1</v>
      </c>
      <c r="Z134" s="7">
        <f t="shared" ref="Z134:Z141" si="25">IF(G134&gt;100,IF(V134&lt;1,0,+V134/G134),IF(V134&lt;1,0,+V134/100))</f>
        <v>9.6292729898892638E-3</v>
      </c>
      <c r="AA134" s="7">
        <f t="shared" ref="AA134:AA141" si="26">IF(L134&gt;100,IF(W134&lt;1,0,+W134/L134),IF(W134&lt;1,0,+W134/100))</f>
        <v>1.0430247718383311E-2</v>
      </c>
      <c r="AB134" s="7">
        <f t="shared" si="18"/>
        <v>4.0770563653042503E-3</v>
      </c>
      <c r="AD134" s="7">
        <f t="shared" ref="AD134:AD141" si="27">(+Z134+(AA134*2)+(AB134*3))/6</f>
        <v>7.1201562537614388E-3</v>
      </c>
      <c r="AF134" s="10"/>
      <c r="AG134" s="10"/>
      <c r="AH134" s="10"/>
      <c r="AI134" s="10"/>
    </row>
    <row r="135" spans="1:35">
      <c r="A135" s="1" t="s">
        <v>196</v>
      </c>
      <c r="B135" s="1" t="s">
        <v>536</v>
      </c>
      <c r="C135" s="94">
        <v>2978.9</v>
      </c>
      <c r="D135" s="29">
        <v>3006.6</v>
      </c>
      <c r="E135" s="29">
        <v>3003.3</v>
      </c>
      <c r="F135" s="29">
        <v>3057.1</v>
      </c>
      <c r="G135" s="5">
        <f t="shared" si="20"/>
        <v>3011.4749999999999</v>
      </c>
      <c r="H135" s="94">
        <v>2949.3</v>
      </c>
      <c r="I135" s="29">
        <v>2932.3</v>
      </c>
      <c r="J135" s="29">
        <v>2953.1</v>
      </c>
      <c r="K135" s="29">
        <v>3011.5</v>
      </c>
      <c r="L135" s="5">
        <f t="shared" si="21"/>
        <v>2961.55</v>
      </c>
      <c r="M135" s="94">
        <v>2970.2</v>
      </c>
      <c r="N135" s="29">
        <v>3011</v>
      </c>
      <c r="O135" s="29">
        <v>3037.1</v>
      </c>
      <c r="P135" s="29">
        <v>3070.8</v>
      </c>
      <c r="Q135" s="5">
        <f t="shared" si="22"/>
        <v>3022.2749999999996</v>
      </c>
      <c r="R135" s="2">
        <f t="shared" si="23"/>
        <v>3000.2333333333336</v>
      </c>
      <c r="T135" s="7">
        <f t="shared" si="24"/>
        <v>1.6880453486245846E-2</v>
      </c>
      <c r="V135" s="51">
        <f>claims!D135</f>
        <v>101</v>
      </c>
      <c r="W135" s="51">
        <f>claims!E135</f>
        <v>90</v>
      </c>
      <c r="X135" s="51">
        <f>claims!F135</f>
        <v>111</v>
      </c>
      <c r="Z135" s="7">
        <f t="shared" si="25"/>
        <v>3.3538382354161997E-2</v>
      </c>
      <c r="AA135" s="7">
        <f t="shared" si="26"/>
        <v>3.038949198899225E-2</v>
      </c>
      <c r="AB135" s="7">
        <f t="shared" ref="AB135:AB141" si="28">IF(Q135&gt;100,IF(X135&lt;1,0,+X135/Q135),IF(X135&lt;1,0,+X135/100))</f>
        <v>3.6727299798992488E-2</v>
      </c>
      <c r="AD135" s="7">
        <f t="shared" si="27"/>
        <v>3.4083210954853997E-2</v>
      </c>
      <c r="AF135" s="10"/>
      <c r="AG135" s="10"/>
      <c r="AH135" s="10"/>
      <c r="AI135" s="10"/>
    </row>
    <row r="136" spans="1:35">
      <c r="A136" s="1" t="s">
        <v>197</v>
      </c>
      <c r="B136" s="1" t="s">
        <v>198</v>
      </c>
      <c r="C136" s="94">
        <v>275.7</v>
      </c>
      <c r="D136" s="29">
        <v>281.39999999999998</v>
      </c>
      <c r="E136" s="29">
        <v>284.3</v>
      </c>
      <c r="F136" s="29">
        <v>285.8</v>
      </c>
      <c r="G136" s="5">
        <f t="shared" si="20"/>
        <v>281.79999999999995</v>
      </c>
      <c r="H136" s="94">
        <v>290.39999999999998</v>
      </c>
      <c r="I136" s="29">
        <v>288.39999999999998</v>
      </c>
      <c r="J136" s="29">
        <v>292.39999999999998</v>
      </c>
      <c r="K136" s="29">
        <v>294.3</v>
      </c>
      <c r="L136" s="5">
        <f t="shared" si="21"/>
        <v>291.375</v>
      </c>
      <c r="M136" s="94">
        <v>294.7</v>
      </c>
      <c r="N136" s="29">
        <v>293.10000000000002</v>
      </c>
      <c r="O136" s="29">
        <v>296.5</v>
      </c>
      <c r="P136" s="29">
        <v>299</v>
      </c>
      <c r="Q136" s="5">
        <f t="shared" si="22"/>
        <v>295.82499999999999</v>
      </c>
      <c r="R136" s="2">
        <f t="shared" si="23"/>
        <v>292.00416666666666</v>
      </c>
      <c r="T136" s="7">
        <f t="shared" si="24"/>
        <v>1.6429264678991566E-3</v>
      </c>
      <c r="V136" s="51">
        <f>claims!D136</f>
        <v>4</v>
      </c>
      <c r="W136" s="51">
        <f>claims!E136</f>
        <v>6</v>
      </c>
      <c r="X136" s="51">
        <f>claims!F136</f>
        <v>3</v>
      </c>
      <c r="Z136" s="7">
        <f t="shared" si="25"/>
        <v>1.4194464158978001E-2</v>
      </c>
      <c r="AA136" s="7">
        <f t="shared" si="26"/>
        <v>2.0592020592020591E-2</v>
      </c>
      <c r="AB136" s="7">
        <f t="shared" si="28"/>
        <v>1.0141130736077072E-2</v>
      </c>
      <c r="AD136" s="7">
        <f t="shared" si="27"/>
        <v>1.4300316258541732E-2</v>
      </c>
      <c r="AF136" s="10"/>
      <c r="AG136" s="10"/>
      <c r="AH136" s="10"/>
      <c r="AI136" s="10"/>
    </row>
    <row r="137" spans="1:35">
      <c r="A137" s="1" t="s">
        <v>199</v>
      </c>
      <c r="B137" s="1" t="s">
        <v>200</v>
      </c>
      <c r="C137" s="94">
        <v>182.7</v>
      </c>
      <c r="D137" s="29">
        <v>185</v>
      </c>
      <c r="E137" s="29">
        <v>174.4</v>
      </c>
      <c r="F137" s="29">
        <v>168.7</v>
      </c>
      <c r="G137" s="5">
        <f t="shared" si="20"/>
        <v>177.7</v>
      </c>
      <c r="H137" s="94">
        <v>171.5</v>
      </c>
      <c r="I137" s="29">
        <v>167.4</v>
      </c>
      <c r="J137" s="29">
        <v>174.9</v>
      </c>
      <c r="K137" s="29">
        <v>170.8</v>
      </c>
      <c r="L137" s="5">
        <f t="shared" si="21"/>
        <v>171.14999999999998</v>
      </c>
      <c r="M137" s="94">
        <v>176</v>
      </c>
      <c r="N137" s="29">
        <v>179.10000000000002</v>
      </c>
      <c r="O137" s="29">
        <v>183</v>
      </c>
      <c r="P137" s="29">
        <v>183.4</v>
      </c>
      <c r="Q137" s="5">
        <f t="shared" si="22"/>
        <v>180.375</v>
      </c>
      <c r="R137" s="2">
        <f t="shared" si="23"/>
        <v>176.85416666666666</v>
      </c>
      <c r="T137" s="7">
        <f t="shared" si="24"/>
        <v>9.9504878540516962E-4</v>
      </c>
      <c r="V137" s="51">
        <f>claims!D137</f>
        <v>4</v>
      </c>
      <c r="W137" s="51">
        <f>claims!E137</f>
        <v>5</v>
      </c>
      <c r="X137" s="51">
        <f>claims!F137</f>
        <v>1</v>
      </c>
      <c r="Z137" s="7">
        <f t="shared" si="25"/>
        <v>2.2509848058525607E-2</v>
      </c>
      <c r="AA137" s="7">
        <f t="shared" si="26"/>
        <v>2.9214139643587499E-2</v>
      </c>
      <c r="AB137" s="7">
        <f t="shared" si="28"/>
        <v>5.544005544005544E-3</v>
      </c>
      <c r="AD137" s="7">
        <f t="shared" si="27"/>
        <v>1.6261690662952872E-2</v>
      </c>
      <c r="AF137" s="10"/>
      <c r="AG137" s="10"/>
      <c r="AH137" s="10"/>
      <c r="AI137" s="10"/>
    </row>
    <row r="138" spans="1:35">
      <c r="A138" s="1" t="s">
        <v>201</v>
      </c>
      <c r="B138" s="1" t="s">
        <v>202</v>
      </c>
      <c r="C138" s="94">
        <v>13</v>
      </c>
      <c r="D138" s="29">
        <v>13</v>
      </c>
      <c r="E138" s="29">
        <v>14</v>
      </c>
      <c r="F138" s="29">
        <v>14</v>
      </c>
      <c r="G138" s="5">
        <f t="shared" si="20"/>
        <v>13.5</v>
      </c>
      <c r="H138" s="94">
        <v>13.6</v>
      </c>
      <c r="I138" s="29">
        <v>14</v>
      </c>
      <c r="J138" s="29">
        <v>14</v>
      </c>
      <c r="K138" s="29">
        <v>13.2</v>
      </c>
      <c r="L138" s="5">
        <f t="shared" si="21"/>
        <v>13.7</v>
      </c>
      <c r="M138" s="94">
        <v>13.3</v>
      </c>
      <c r="N138" s="29">
        <v>13.6</v>
      </c>
      <c r="O138" s="29">
        <v>14</v>
      </c>
      <c r="P138" s="29">
        <v>13.5</v>
      </c>
      <c r="Q138" s="5">
        <f t="shared" si="22"/>
        <v>13.6</v>
      </c>
      <c r="R138" s="2">
        <f t="shared" si="23"/>
        <v>13.616666666666665</v>
      </c>
      <c r="T138" s="7">
        <f t="shared" si="24"/>
        <v>7.661254401470361E-5</v>
      </c>
      <c r="V138" s="51">
        <f>claims!D138</f>
        <v>0</v>
      </c>
      <c r="W138" s="51">
        <f>claims!E138</f>
        <v>0</v>
      </c>
      <c r="X138" s="51">
        <f>claims!F138</f>
        <v>0</v>
      </c>
      <c r="Z138" s="7">
        <f t="shared" si="25"/>
        <v>0</v>
      </c>
      <c r="AA138" s="7">
        <f t="shared" si="26"/>
        <v>0</v>
      </c>
      <c r="AB138" s="7">
        <f t="shared" si="28"/>
        <v>0</v>
      </c>
      <c r="AD138" s="7">
        <f t="shared" si="27"/>
        <v>0</v>
      </c>
      <c r="AF138" s="10"/>
      <c r="AG138" s="10"/>
      <c r="AH138" s="10"/>
      <c r="AI138" s="10"/>
    </row>
    <row r="139" spans="1:35">
      <c r="A139" s="1" t="s">
        <v>203</v>
      </c>
      <c r="B139" s="1" t="s">
        <v>454</v>
      </c>
      <c r="C139" s="5"/>
      <c r="D139" s="5"/>
      <c r="E139" s="5"/>
      <c r="F139" s="5">
        <v>1.9</v>
      </c>
      <c r="G139" s="5">
        <f t="shared" si="20"/>
        <v>1.9</v>
      </c>
      <c r="H139" s="5"/>
      <c r="I139" s="5"/>
      <c r="J139" s="5"/>
      <c r="K139" s="5">
        <v>4.7</v>
      </c>
      <c r="L139" s="5">
        <f t="shared" si="21"/>
        <v>4.7</v>
      </c>
      <c r="M139" s="5"/>
      <c r="N139" s="5"/>
      <c r="O139" s="5"/>
      <c r="P139" s="5">
        <v>9</v>
      </c>
      <c r="Q139" s="5">
        <f t="shared" si="22"/>
        <v>9</v>
      </c>
      <c r="R139" s="2">
        <f t="shared" si="23"/>
        <v>6.3833333333333329</v>
      </c>
      <c r="T139" s="7">
        <f t="shared" si="24"/>
        <v>3.5915060413257626E-5</v>
      </c>
      <c r="V139" s="51">
        <f>claims!D139</f>
        <v>0</v>
      </c>
      <c r="W139" s="51">
        <f>claims!E139</f>
        <v>0</v>
      </c>
      <c r="X139" s="51">
        <f>claims!F139</f>
        <v>0</v>
      </c>
      <c r="Z139" s="7">
        <f t="shared" si="25"/>
        <v>0</v>
      </c>
      <c r="AA139" s="7">
        <f t="shared" si="26"/>
        <v>0</v>
      </c>
      <c r="AB139" s="7">
        <f t="shared" si="28"/>
        <v>0</v>
      </c>
      <c r="AD139" s="7">
        <f t="shared" si="27"/>
        <v>0</v>
      </c>
    </row>
    <row r="140" spans="1:35">
      <c r="A140" s="11" t="s">
        <v>578</v>
      </c>
      <c r="B140" s="1" t="s">
        <v>580</v>
      </c>
      <c r="C140" s="5"/>
      <c r="D140" s="5"/>
      <c r="E140" s="5"/>
      <c r="F140" s="5">
        <v>0</v>
      </c>
      <c r="G140" s="5">
        <f t="shared" si="20"/>
        <v>0</v>
      </c>
      <c r="H140" s="5"/>
      <c r="I140" s="5"/>
      <c r="J140" s="5"/>
      <c r="K140" s="5">
        <v>6</v>
      </c>
      <c r="L140" s="5">
        <f>AVERAGE(H140:K140)</f>
        <v>6</v>
      </c>
      <c r="M140" s="5"/>
      <c r="N140" s="5"/>
      <c r="O140" s="5"/>
      <c r="P140" s="5">
        <v>9</v>
      </c>
      <c r="Q140" s="5">
        <f t="shared" si="22"/>
        <v>9</v>
      </c>
      <c r="R140" s="2">
        <f>IF(G140&gt;0,(+G140+(L140*2)+(Q140*3))/6,IF(L140&gt;0,((L140*2)+(Q140*3))/5,Q140))</f>
        <v>7.8</v>
      </c>
      <c r="T140" s="7">
        <f t="shared" si="24"/>
        <v>4.3885765726904881E-5</v>
      </c>
      <c r="V140" s="51">
        <f>claims!D140</f>
        <v>0</v>
      </c>
      <c r="W140" s="51">
        <f>claims!E140</f>
        <v>0</v>
      </c>
      <c r="X140" s="51">
        <f>claims!F140</f>
        <v>0</v>
      </c>
      <c r="Z140" s="7">
        <f t="shared" si="25"/>
        <v>0</v>
      </c>
      <c r="AA140" s="7">
        <f t="shared" si="26"/>
        <v>0</v>
      </c>
      <c r="AB140" s="7">
        <f t="shared" si="28"/>
        <v>0</v>
      </c>
      <c r="AD140" s="7">
        <f t="shared" si="27"/>
        <v>0</v>
      </c>
    </row>
    <row r="141" spans="1:35">
      <c r="A141" s="1" t="s">
        <v>579</v>
      </c>
      <c r="B141" s="1" t="s">
        <v>581</v>
      </c>
      <c r="C141" s="5">
        <v>77</v>
      </c>
      <c r="D141" s="5">
        <v>76</v>
      </c>
      <c r="E141" s="5">
        <v>72</v>
      </c>
      <c r="F141" s="5">
        <v>78</v>
      </c>
      <c r="G141" s="5">
        <f t="shared" si="20"/>
        <v>75.75</v>
      </c>
      <c r="H141" s="5">
        <v>76</v>
      </c>
      <c r="I141" s="5">
        <v>80</v>
      </c>
      <c r="J141" s="5">
        <v>80</v>
      </c>
      <c r="K141" s="5">
        <v>83</v>
      </c>
      <c r="L141" s="5">
        <f t="shared" si="21"/>
        <v>79.75</v>
      </c>
      <c r="M141" s="5"/>
      <c r="N141" s="5"/>
      <c r="O141" s="5"/>
      <c r="P141" s="5">
        <v>80.2</v>
      </c>
      <c r="Q141" s="5">
        <f>AVERAGE(M141:P141)</f>
        <v>80.2</v>
      </c>
      <c r="R141" s="2">
        <f>IF(G141&gt;0,(+G141+(L141*2)+(Q141*3))/6,IF(L141&gt;0,((L141*2)+(Q141*3))/5,Q141))</f>
        <v>79.308333333333337</v>
      </c>
      <c r="T141" s="7">
        <f t="shared" si="24"/>
        <v>4.4621883805871131E-4</v>
      </c>
      <c r="V141" s="51">
        <f>claims!D141</f>
        <v>0</v>
      </c>
      <c r="W141" s="51">
        <f>claims!E141</f>
        <v>0</v>
      </c>
      <c r="X141" s="51">
        <f>claims!F141</f>
        <v>0</v>
      </c>
      <c r="Z141" s="7">
        <f t="shared" si="25"/>
        <v>0</v>
      </c>
      <c r="AA141" s="7">
        <f t="shared" si="26"/>
        <v>0</v>
      </c>
      <c r="AB141" s="7">
        <f t="shared" si="28"/>
        <v>0</v>
      </c>
      <c r="AD141" s="7">
        <f t="shared" si="27"/>
        <v>0</v>
      </c>
    </row>
    <row r="142" spans="1:35" outlineLevel="1">
      <c r="A142" s="1" t="s">
        <v>204</v>
      </c>
      <c r="B142" s="1" t="s">
        <v>205</v>
      </c>
      <c r="C142" s="24"/>
      <c r="D142" s="5" t="s">
        <v>205</v>
      </c>
      <c r="E142" s="24"/>
      <c r="F142" s="5">
        <v>16</v>
      </c>
      <c r="G142" s="5">
        <f t="shared" ref="G142:G173" si="29">AVERAGE(C142:F142)</f>
        <v>16</v>
      </c>
      <c r="H142" s="24"/>
      <c r="I142" s="5" t="s">
        <v>205</v>
      </c>
      <c r="J142" s="24"/>
      <c r="K142" s="5">
        <v>17</v>
      </c>
      <c r="L142" s="5">
        <f t="shared" ref="L142:L173" si="30">AVERAGE(H142:K142)</f>
        <v>17</v>
      </c>
      <c r="M142" s="24"/>
      <c r="N142" s="5" t="s">
        <v>205</v>
      </c>
      <c r="O142" s="24"/>
      <c r="P142" s="5">
        <v>16</v>
      </c>
      <c r="Q142" s="5">
        <f t="shared" ref="Q142:Q172" si="31">AVERAGE(M142:P142)</f>
        <v>16</v>
      </c>
      <c r="R142" s="2">
        <f t="shared" ref="R142:R171" si="32">IF(G142&gt;0,(+G142+(L142*2)+(Q142*3))/6,IF(L142&gt;0,((L142*2)+(Q142*3))/5,Q142))</f>
        <v>16.333333333333332</v>
      </c>
      <c r="T142" s="7">
        <f t="shared" ref="T142:T173" si="33">+R142/$R$267</f>
        <v>9.1897543616168334E-5</v>
      </c>
      <c r="V142" s="51">
        <f>claims!D142</f>
        <v>1</v>
      </c>
      <c r="W142" s="51">
        <f>claims!E142</f>
        <v>0</v>
      </c>
      <c r="X142" s="51">
        <f>claims!F142</f>
        <v>0</v>
      </c>
      <c r="Z142" s="7">
        <f t="shared" ref="Z142:Z173" si="34">IF(G142&gt;100,IF(V142&lt;1,0,+V142/G142),IF(V142&lt;1,0,+V142/100))</f>
        <v>0.01</v>
      </c>
      <c r="AA142" s="7">
        <f t="shared" ref="AA142:AA173" si="35">IF(L142&gt;100,IF(W142&lt;1,0,+W142/L142),IF(W142&lt;1,0,+W142/100))</f>
        <v>0</v>
      </c>
      <c r="AB142" s="7">
        <f t="shared" ref="AB142:AB173" si="36">IF(Q142&gt;100,IF(X142&lt;1,0,+X142/Q142),IF(X142&lt;1,0,+X142/100))</f>
        <v>0</v>
      </c>
      <c r="AD142" s="7">
        <f t="shared" ref="AD142:AD173" si="37">(+Z142+(AA142*2)+(AB142*3))/6</f>
        <v>1.6666666666666668E-3</v>
      </c>
    </row>
    <row r="143" spans="1:35" outlineLevel="1">
      <c r="A143" s="1" t="s">
        <v>206</v>
      </c>
      <c r="B143" s="1" t="s">
        <v>207</v>
      </c>
      <c r="C143" s="24"/>
      <c r="D143" s="5" t="s">
        <v>207</v>
      </c>
      <c r="E143" s="24"/>
      <c r="F143" s="5">
        <v>7</v>
      </c>
      <c r="G143" s="5">
        <f t="shared" si="29"/>
        <v>7</v>
      </c>
      <c r="H143" s="24"/>
      <c r="I143" s="5" t="s">
        <v>207</v>
      </c>
      <c r="J143" s="24"/>
      <c r="K143" s="5">
        <v>7</v>
      </c>
      <c r="L143" s="5">
        <f t="shared" si="30"/>
        <v>7</v>
      </c>
      <c r="M143" s="24"/>
      <c r="N143" s="5" t="s">
        <v>207</v>
      </c>
      <c r="O143" s="24"/>
      <c r="P143" s="5">
        <v>7</v>
      </c>
      <c r="Q143" s="5">
        <f t="shared" si="31"/>
        <v>7</v>
      </c>
      <c r="R143" s="2">
        <f t="shared" si="32"/>
        <v>7</v>
      </c>
      <c r="T143" s="7">
        <f t="shared" si="33"/>
        <v>3.9384661549786436E-5</v>
      </c>
      <c r="V143" s="51">
        <f>claims!D143</f>
        <v>0</v>
      </c>
      <c r="W143" s="51">
        <f>claims!E143</f>
        <v>0</v>
      </c>
      <c r="X143" s="51">
        <f>claims!F143</f>
        <v>0</v>
      </c>
      <c r="Z143" s="7">
        <f t="shared" si="34"/>
        <v>0</v>
      </c>
      <c r="AA143" s="7">
        <f t="shared" si="35"/>
        <v>0</v>
      </c>
      <c r="AB143" s="7">
        <f t="shared" si="36"/>
        <v>0</v>
      </c>
      <c r="AD143" s="7">
        <f t="shared" si="37"/>
        <v>0</v>
      </c>
    </row>
    <row r="144" spans="1:35" outlineLevel="1">
      <c r="A144" s="1" t="s">
        <v>208</v>
      </c>
      <c r="B144" s="1" t="s">
        <v>209</v>
      </c>
      <c r="C144" s="24"/>
      <c r="D144" s="5" t="s">
        <v>209</v>
      </c>
      <c r="E144" s="24"/>
      <c r="F144" s="5">
        <v>23</v>
      </c>
      <c r="G144" s="5">
        <f t="shared" si="29"/>
        <v>23</v>
      </c>
      <c r="H144" s="24"/>
      <c r="I144" s="5" t="s">
        <v>209</v>
      </c>
      <c r="J144" s="24"/>
      <c r="K144" s="5">
        <v>20</v>
      </c>
      <c r="L144" s="5">
        <f t="shared" si="30"/>
        <v>20</v>
      </c>
      <c r="M144" s="24"/>
      <c r="N144" s="5" t="s">
        <v>209</v>
      </c>
      <c r="O144" s="24"/>
      <c r="P144" s="5">
        <v>20</v>
      </c>
      <c r="Q144" s="5">
        <f t="shared" si="31"/>
        <v>20</v>
      </c>
      <c r="R144" s="2">
        <f t="shared" si="32"/>
        <v>20.5</v>
      </c>
      <c r="T144" s="7">
        <f t="shared" si="33"/>
        <v>1.1534079453866028E-4</v>
      </c>
      <c r="V144" s="51">
        <f>claims!D144</f>
        <v>0</v>
      </c>
      <c r="W144" s="51">
        <f>claims!E144</f>
        <v>0</v>
      </c>
      <c r="X144" s="51">
        <f>claims!F144</f>
        <v>0</v>
      </c>
      <c r="Z144" s="7">
        <f t="shared" si="34"/>
        <v>0</v>
      </c>
      <c r="AA144" s="7">
        <f t="shared" si="35"/>
        <v>0</v>
      </c>
      <c r="AB144" s="7">
        <f t="shared" si="36"/>
        <v>0</v>
      </c>
      <c r="AD144" s="7">
        <f t="shared" si="37"/>
        <v>0</v>
      </c>
    </row>
    <row r="145" spans="1:30" outlineLevel="1">
      <c r="A145" s="1" t="s">
        <v>496</v>
      </c>
      <c r="B145" s="1" t="s">
        <v>569</v>
      </c>
      <c r="C145" s="24"/>
      <c r="D145" s="5" t="s">
        <v>494</v>
      </c>
      <c r="E145" s="24"/>
      <c r="F145" s="5">
        <v>23</v>
      </c>
      <c r="G145" s="5">
        <f t="shared" si="29"/>
        <v>23</v>
      </c>
      <c r="H145" s="24"/>
      <c r="I145" s="5" t="s">
        <v>494</v>
      </c>
      <c r="J145" s="24"/>
      <c r="K145" s="5">
        <v>23</v>
      </c>
      <c r="L145" s="5">
        <f t="shared" si="30"/>
        <v>23</v>
      </c>
      <c r="M145" s="24"/>
      <c r="N145" s="5" t="s">
        <v>494</v>
      </c>
      <c r="O145" s="24"/>
      <c r="P145" s="5">
        <v>24</v>
      </c>
      <c r="Q145" s="5">
        <f t="shared" si="31"/>
        <v>24</v>
      </c>
      <c r="R145" s="2">
        <f t="shared" si="32"/>
        <v>23.5</v>
      </c>
      <c r="T145" s="7">
        <f t="shared" si="33"/>
        <v>1.3221993520285446E-4</v>
      </c>
      <c r="V145" s="51">
        <f>claims!D145</f>
        <v>1</v>
      </c>
      <c r="W145" s="51">
        <f>claims!E145</f>
        <v>0</v>
      </c>
      <c r="X145" s="51">
        <f>claims!F145</f>
        <v>1</v>
      </c>
      <c r="Z145" s="7">
        <f t="shared" si="34"/>
        <v>0.01</v>
      </c>
      <c r="AA145" s="7">
        <f t="shared" si="35"/>
        <v>0</v>
      </c>
      <c r="AB145" s="7">
        <f t="shared" si="36"/>
        <v>0.01</v>
      </c>
      <c r="AD145" s="7">
        <f t="shared" si="37"/>
        <v>6.6666666666666671E-3</v>
      </c>
    </row>
    <row r="146" spans="1:30" outlineLevel="1">
      <c r="A146" s="1" t="s">
        <v>210</v>
      </c>
      <c r="B146" s="1" t="s">
        <v>211</v>
      </c>
      <c r="C146" s="24"/>
      <c r="D146" s="5" t="s">
        <v>211</v>
      </c>
      <c r="E146" s="24"/>
      <c r="F146" s="5">
        <v>22</v>
      </c>
      <c r="G146" s="5">
        <f t="shared" si="29"/>
        <v>22</v>
      </c>
      <c r="H146" s="24"/>
      <c r="I146" s="5" t="s">
        <v>211</v>
      </c>
      <c r="J146" s="24"/>
      <c r="K146" s="5">
        <v>23</v>
      </c>
      <c r="L146" s="5">
        <f t="shared" si="30"/>
        <v>23</v>
      </c>
      <c r="M146" s="24"/>
      <c r="N146" s="5" t="s">
        <v>211</v>
      </c>
      <c r="O146" s="24"/>
      <c r="P146" s="5">
        <v>24</v>
      </c>
      <c r="Q146" s="5">
        <f t="shared" si="31"/>
        <v>24</v>
      </c>
      <c r="R146" s="2">
        <f t="shared" si="32"/>
        <v>23.333333333333332</v>
      </c>
      <c r="T146" s="7">
        <f t="shared" si="33"/>
        <v>1.3128220516595476E-4</v>
      </c>
      <c r="V146" s="51">
        <f>claims!D146</f>
        <v>1</v>
      </c>
      <c r="W146" s="51">
        <f>claims!E146</f>
        <v>0</v>
      </c>
      <c r="X146" s="51">
        <f>claims!F146</f>
        <v>0</v>
      </c>
      <c r="Z146" s="7">
        <f t="shared" si="34"/>
        <v>0.01</v>
      </c>
      <c r="AA146" s="7">
        <f t="shared" si="35"/>
        <v>0</v>
      </c>
      <c r="AB146" s="7">
        <f t="shared" si="36"/>
        <v>0</v>
      </c>
      <c r="AD146" s="7">
        <f t="shared" si="37"/>
        <v>1.6666666666666668E-3</v>
      </c>
    </row>
    <row r="147" spans="1:30" outlineLevel="1">
      <c r="A147" s="1" t="s">
        <v>212</v>
      </c>
      <c r="B147" s="1" t="s">
        <v>213</v>
      </c>
      <c r="C147" s="24"/>
      <c r="D147" s="5" t="s">
        <v>213</v>
      </c>
      <c r="E147" s="24"/>
      <c r="F147" s="5">
        <v>3</v>
      </c>
      <c r="G147" s="5">
        <f t="shared" si="29"/>
        <v>3</v>
      </c>
      <c r="H147" s="24"/>
      <c r="I147" s="5" t="s">
        <v>213</v>
      </c>
      <c r="J147" s="24"/>
      <c r="K147" s="5">
        <v>2</v>
      </c>
      <c r="L147" s="5">
        <f t="shared" si="30"/>
        <v>2</v>
      </c>
      <c r="M147" s="24"/>
      <c r="N147" s="5" t="s">
        <v>213</v>
      </c>
      <c r="O147" s="24"/>
      <c r="P147" s="5">
        <v>2</v>
      </c>
      <c r="Q147" s="5">
        <f t="shared" si="31"/>
        <v>2</v>
      </c>
      <c r="R147" s="2">
        <f t="shared" si="32"/>
        <v>2.1666666666666665</v>
      </c>
      <c r="T147" s="7">
        <f t="shared" si="33"/>
        <v>1.2190490479695801E-5</v>
      </c>
      <c r="V147" s="51">
        <f>claims!D147</f>
        <v>0</v>
      </c>
      <c r="W147" s="51">
        <f>claims!E147</f>
        <v>0</v>
      </c>
      <c r="X147" s="51">
        <f>claims!F147</f>
        <v>0</v>
      </c>
      <c r="Z147" s="7">
        <f t="shared" si="34"/>
        <v>0</v>
      </c>
      <c r="AA147" s="7">
        <f t="shared" si="35"/>
        <v>0</v>
      </c>
      <c r="AB147" s="7">
        <f t="shared" si="36"/>
        <v>0</v>
      </c>
      <c r="AD147" s="7">
        <f t="shared" si="37"/>
        <v>0</v>
      </c>
    </row>
    <row r="148" spans="1:30" outlineLevel="1">
      <c r="A148" s="1" t="s">
        <v>214</v>
      </c>
      <c r="B148" s="1" t="s">
        <v>215</v>
      </c>
      <c r="C148" s="24"/>
      <c r="D148" s="5" t="s">
        <v>215</v>
      </c>
      <c r="E148" s="24"/>
      <c r="F148" s="5">
        <v>58</v>
      </c>
      <c r="G148" s="5">
        <f t="shared" si="29"/>
        <v>58</v>
      </c>
      <c r="H148" s="24"/>
      <c r="I148" s="5" t="s">
        <v>215</v>
      </c>
      <c r="J148" s="24"/>
      <c r="K148" s="5">
        <v>63</v>
      </c>
      <c r="L148" s="5">
        <f t="shared" si="30"/>
        <v>63</v>
      </c>
      <c r="M148" s="24"/>
      <c r="N148" s="5" t="s">
        <v>215</v>
      </c>
      <c r="O148" s="24"/>
      <c r="P148" s="5">
        <v>65</v>
      </c>
      <c r="Q148" s="5">
        <f t="shared" si="31"/>
        <v>65</v>
      </c>
      <c r="R148" s="2">
        <f t="shared" si="32"/>
        <v>63.166666666666664</v>
      </c>
      <c r="T148" s="7">
        <f t="shared" si="33"/>
        <v>3.5539968398497755E-4</v>
      </c>
      <c r="V148" s="51">
        <f>claims!D148</f>
        <v>0</v>
      </c>
      <c r="W148" s="51">
        <f>claims!E148</f>
        <v>2</v>
      </c>
      <c r="X148" s="51">
        <f>claims!F148</f>
        <v>2</v>
      </c>
      <c r="Z148" s="7">
        <f t="shared" si="34"/>
        <v>0</v>
      </c>
      <c r="AA148" s="7">
        <f t="shared" si="35"/>
        <v>0.02</v>
      </c>
      <c r="AB148" s="7">
        <f t="shared" si="36"/>
        <v>0.02</v>
      </c>
      <c r="AD148" s="7">
        <f t="shared" si="37"/>
        <v>1.6666666666666666E-2</v>
      </c>
    </row>
    <row r="149" spans="1:30" outlineLevel="1">
      <c r="A149" s="1" t="s">
        <v>216</v>
      </c>
      <c r="B149" s="1" t="s">
        <v>217</v>
      </c>
      <c r="C149" s="24"/>
      <c r="D149" s="5" t="s">
        <v>217</v>
      </c>
      <c r="E149" s="24"/>
      <c r="F149" s="5">
        <v>406</v>
      </c>
      <c r="G149" s="5">
        <f t="shared" si="29"/>
        <v>406</v>
      </c>
      <c r="H149" s="24"/>
      <c r="I149" s="5" t="s">
        <v>217</v>
      </c>
      <c r="J149" s="24"/>
      <c r="K149" s="5">
        <v>402.5</v>
      </c>
      <c r="L149" s="5">
        <f t="shared" si="30"/>
        <v>402.5</v>
      </c>
      <c r="M149" s="24"/>
      <c r="N149" s="5" t="s">
        <v>217</v>
      </c>
      <c r="O149" s="24"/>
      <c r="P149" s="5">
        <v>409</v>
      </c>
      <c r="Q149" s="5">
        <f t="shared" si="31"/>
        <v>409</v>
      </c>
      <c r="R149" s="2">
        <f t="shared" si="32"/>
        <v>406.33333333333331</v>
      </c>
      <c r="T149" s="7">
        <f t="shared" si="33"/>
        <v>2.2861858299614126E-3</v>
      </c>
      <c r="V149" s="51">
        <f>claims!D149</f>
        <v>8</v>
      </c>
      <c r="W149" s="51">
        <f>claims!E149</f>
        <v>4</v>
      </c>
      <c r="X149" s="51">
        <f>claims!F149</f>
        <v>12</v>
      </c>
      <c r="Z149" s="7">
        <f t="shared" si="34"/>
        <v>1.9704433497536946E-2</v>
      </c>
      <c r="AA149" s="7">
        <f t="shared" si="35"/>
        <v>9.9378881987577643E-3</v>
      </c>
      <c r="AB149" s="7">
        <f t="shared" si="36"/>
        <v>2.9339853300733496E-2</v>
      </c>
      <c r="AD149" s="7">
        <f t="shared" si="37"/>
        <v>2.1266628299542161E-2</v>
      </c>
    </row>
    <row r="150" spans="1:30" outlineLevel="1">
      <c r="A150" s="1" t="s">
        <v>218</v>
      </c>
      <c r="B150" s="1" t="s">
        <v>219</v>
      </c>
      <c r="C150" s="24"/>
      <c r="D150" s="5" t="s">
        <v>219</v>
      </c>
      <c r="E150" s="24"/>
      <c r="F150" s="5">
        <v>79.5</v>
      </c>
      <c r="G150" s="5">
        <f t="shared" si="29"/>
        <v>79.5</v>
      </c>
      <c r="H150" s="24"/>
      <c r="I150" s="5" t="s">
        <v>219</v>
      </c>
      <c r="J150" s="24"/>
      <c r="K150" s="5">
        <v>80</v>
      </c>
      <c r="L150" s="5">
        <f t="shared" si="30"/>
        <v>80</v>
      </c>
      <c r="M150" s="24"/>
      <c r="N150" s="5" t="s">
        <v>219</v>
      </c>
      <c r="O150" s="24"/>
      <c r="P150" s="5">
        <v>79</v>
      </c>
      <c r="Q150" s="5">
        <f t="shared" si="31"/>
        <v>79</v>
      </c>
      <c r="R150" s="2">
        <f t="shared" si="32"/>
        <v>79.416666666666671</v>
      </c>
      <c r="T150" s="7">
        <f t="shared" si="33"/>
        <v>4.468283625826961E-4</v>
      </c>
      <c r="V150" s="51">
        <f>claims!D150</f>
        <v>1</v>
      </c>
      <c r="W150" s="51">
        <f>claims!E150</f>
        <v>0</v>
      </c>
      <c r="X150" s="51">
        <f>claims!F150</f>
        <v>0</v>
      </c>
      <c r="Z150" s="7">
        <f t="shared" si="34"/>
        <v>0.01</v>
      </c>
      <c r="AA150" s="7">
        <f t="shared" si="35"/>
        <v>0</v>
      </c>
      <c r="AB150" s="7">
        <f t="shared" si="36"/>
        <v>0</v>
      </c>
      <c r="AD150" s="7">
        <f t="shared" si="37"/>
        <v>1.6666666666666668E-3</v>
      </c>
    </row>
    <row r="151" spans="1:30" outlineLevel="1">
      <c r="A151" s="1" t="s">
        <v>220</v>
      </c>
      <c r="B151" s="1" t="s">
        <v>221</v>
      </c>
      <c r="C151" s="24"/>
      <c r="D151" s="5" t="s">
        <v>221</v>
      </c>
      <c r="E151" s="24"/>
      <c r="F151" s="5">
        <v>75.5</v>
      </c>
      <c r="G151" s="5">
        <f t="shared" si="29"/>
        <v>75.5</v>
      </c>
      <c r="H151" s="24"/>
      <c r="I151" s="5" t="s">
        <v>221</v>
      </c>
      <c r="J151" s="24"/>
      <c r="K151" s="5">
        <v>73.5</v>
      </c>
      <c r="L151" s="5">
        <f t="shared" si="30"/>
        <v>73.5</v>
      </c>
      <c r="M151" s="24"/>
      <c r="N151" s="5" t="s">
        <v>221</v>
      </c>
      <c r="O151" s="24"/>
      <c r="P151" s="5">
        <v>78</v>
      </c>
      <c r="Q151" s="5">
        <f t="shared" si="31"/>
        <v>78</v>
      </c>
      <c r="R151" s="2">
        <f t="shared" si="32"/>
        <v>76.083333333333329</v>
      </c>
      <c r="T151" s="7">
        <f t="shared" si="33"/>
        <v>4.2807376184470251E-4</v>
      </c>
      <c r="V151" s="51">
        <f>claims!D151</f>
        <v>1</v>
      </c>
      <c r="W151" s="51">
        <f>claims!E151</f>
        <v>0</v>
      </c>
      <c r="X151" s="51">
        <f>claims!F151</f>
        <v>0</v>
      </c>
      <c r="Z151" s="7">
        <f t="shared" si="34"/>
        <v>0.01</v>
      </c>
      <c r="AA151" s="7">
        <f t="shared" si="35"/>
        <v>0</v>
      </c>
      <c r="AB151" s="7">
        <f t="shared" si="36"/>
        <v>0</v>
      </c>
      <c r="AD151" s="7">
        <f t="shared" si="37"/>
        <v>1.6666666666666668E-3</v>
      </c>
    </row>
    <row r="152" spans="1:30" outlineLevel="1">
      <c r="A152" s="1" t="s">
        <v>222</v>
      </c>
      <c r="B152" s="1" t="s">
        <v>223</v>
      </c>
      <c r="C152" s="24"/>
      <c r="D152" s="5" t="s">
        <v>223</v>
      </c>
      <c r="E152" s="24"/>
      <c r="F152" s="5">
        <v>42</v>
      </c>
      <c r="G152" s="5">
        <f t="shared" si="29"/>
        <v>42</v>
      </c>
      <c r="H152" s="24"/>
      <c r="I152" s="5" t="s">
        <v>223</v>
      </c>
      <c r="J152" s="24"/>
      <c r="K152" s="5">
        <v>43.5</v>
      </c>
      <c r="L152" s="5">
        <f t="shared" si="30"/>
        <v>43.5</v>
      </c>
      <c r="M152" s="24"/>
      <c r="N152" s="5" t="s">
        <v>223</v>
      </c>
      <c r="O152" s="24"/>
      <c r="P152" s="5">
        <v>46</v>
      </c>
      <c r="Q152" s="5">
        <f t="shared" si="31"/>
        <v>46</v>
      </c>
      <c r="R152" s="2">
        <f t="shared" si="32"/>
        <v>44.5</v>
      </c>
      <c r="T152" s="7">
        <f t="shared" si="33"/>
        <v>2.5037391985221374E-4</v>
      </c>
      <c r="V152" s="51">
        <f>claims!D152</f>
        <v>0</v>
      </c>
      <c r="W152" s="51">
        <f>claims!E152</f>
        <v>0</v>
      </c>
      <c r="X152" s="51">
        <f>claims!F152</f>
        <v>0</v>
      </c>
      <c r="Z152" s="7">
        <f t="shared" si="34"/>
        <v>0</v>
      </c>
      <c r="AA152" s="7">
        <f t="shared" si="35"/>
        <v>0</v>
      </c>
      <c r="AB152" s="7">
        <f t="shared" si="36"/>
        <v>0</v>
      </c>
      <c r="AD152" s="7">
        <f t="shared" si="37"/>
        <v>0</v>
      </c>
    </row>
    <row r="153" spans="1:30" outlineLevel="1">
      <c r="A153" s="1" t="s">
        <v>224</v>
      </c>
      <c r="B153" s="1" t="s">
        <v>225</v>
      </c>
      <c r="C153" s="24"/>
      <c r="D153" s="5" t="s">
        <v>225</v>
      </c>
      <c r="E153" s="24"/>
      <c r="F153" s="5">
        <v>10</v>
      </c>
      <c r="G153" s="5">
        <f t="shared" si="29"/>
        <v>10</v>
      </c>
      <c r="H153" s="24"/>
      <c r="I153" s="5" t="s">
        <v>225</v>
      </c>
      <c r="J153" s="24"/>
      <c r="K153" s="5">
        <v>9</v>
      </c>
      <c r="L153" s="5">
        <f t="shared" si="30"/>
        <v>9</v>
      </c>
      <c r="M153" s="24"/>
      <c r="N153" s="5" t="s">
        <v>225</v>
      </c>
      <c r="O153" s="24"/>
      <c r="P153" s="5">
        <v>10</v>
      </c>
      <c r="Q153" s="5">
        <f t="shared" si="31"/>
        <v>10</v>
      </c>
      <c r="R153" s="2">
        <f t="shared" si="32"/>
        <v>9.6666666666666661</v>
      </c>
      <c r="T153" s="7">
        <f t="shared" si="33"/>
        <v>5.438834214018126E-5</v>
      </c>
      <c r="V153" s="51">
        <f>claims!D153</f>
        <v>0</v>
      </c>
      <c r="W153" s="51">
        <f>claims!E153</f>
        <v>0</v>
      </c>
      <c r="X153" s="51">
        <f>claims!F153</f>
        <v>0</v>
      </c>
      <c r="Z153" s="7">
        <f t="shared" si="34"/>
        <v>0</v>
      </c>
      <c r="AA153" s="7">
        <f t="shared" si="35"/>
        <v>0</v>
      </c>
      <c r="AB153" s="7">
        <f t="shared" si="36"/>
        <v>0</v>
      </c>
      <c r="AD153" s="7">
        <f t="shared" si="37"/>
        <v>0</v>
      </c>
    </row>
    <row r="154" spans="1:30" outlineLevel="1">
      <c r="A154" s="1" t="s">
        <v>226</v>
      </c>
      <c r="B154" s="1" t="s">
        <v>227</v>
      </c>
      <c r="C154" s="24"/>
      <c r="D154" s="5" t="s">
        <v>227</v>
      </c>
      <c r="E154" s="24"/>
      <c r="F154" s="5">
        <v>45</v>
      </c>
      <c r="G154" s="5">
        <f t="shared" si="29"/>
        <v>45</v>
      </c>
      <c r="H154" s="24"/>
      <c r="I154" s="5" t="s">
        <v>227</v>
      </c>
      <c r="J154" s="24"/>
      <c r="K154" s="5">
        <v>43.5</v>
      </c>
      <c r="L154" s="5">
        <f t="shared" si="30"/>
        <v>43.5</v>
      </c>
      <c r="M154" s="24"/>
      <c r="N154" s="5" t="s">
        <v>227</v>
      </c>
      <c r="O154" s="24"/>
      <c r="P154" s="5">
        <v>41.5</v>
      </c>
      <c r="Q154" s="5">
        <f t="shared" si="31"/>
        <v>41.5</v>
      </c>
      <c r="R154" s="2">
        <f t="shared" si="32"/>
        <v>42.75</v>
      </c>
      <c r="T154" s="7">
        <f t="shared" si="33"/>
        <v>2.4052775446476715E-4</v>
      </c>
      <c r="V154" s="51">
        <f>claims!D154</f>
        <v>1</v>
      </c>
      <c r="W154" s="51">
        <f>claims!E154</f>
        <v>0</v>
      </c>
      <c r="X154" s="51">
        <f>claims!F154</f>
        <v>0</v>
      </c>
      <c r="Z154" s="7">
        <f t="shared" si="34"/>
        <v>0.01</v>
      </c>
      <c r="AA154" s="7">
        <f t="shared" si="35"/>
        <v>0</v>
      </c>
      <c r="AB154" s="7">
        <f t="shared" si="36"/>
        <v>0</v>
      </c>
      <c r="AD154" s="7">
        <f t="shared" si="37"/>
        <v>1.6666666666666668E-3</v>
      </c>
    </row>
    <row r="155" spans="1:30" outlineLevel="1">
      <c r="A155" s="1" t="s">
        <v>228</v>
      </c>
      <c r="B155" s="1" t="s">
        <v>229</v>
      </c>
      <c r="C155" s="24"/>
      <c r="D155" s="5" t="s">
        <v>229</v>
      </c>
      <c r="E155" s="24"/>
      <c r="F155" s="5">
        <v>87</v>
      </c>
      <c r="G155" s="5">
        <f t="shared" si="29"/>
        <v>87</v>
      </c>
      <c r="H155" s="24"/>
      <c r="I155" s="5" t="s">
        <v>229</v>
      </c>
      <c r="J155" s="24"/>
      <c r="K155" s="5">
        <v>93</v>
      </c>
      <c r="L155" s="5">
        <f t="shared" si="30"/>
        <v>93</v>
      </c>
      <c r="M155" s="24"/>
      <c r="N155" s="5" t="s">
        <v>229</v>
      </c>
      <c r="O155" s="24"/>
      <c r="P155" s="5">
        <v>101</v>
      </c>
      <c r="Q155" s="5">
        <f t="shared" si="31"/>
        <v>101</v>
      </c>
      <c r="R155" s="2">
        <f t="shared" si="32"/>
        <v>96</v>
      </c>
      <c r="T155" s="7">
        <f t="shared" si="33"/>
        <v>5.4013250125421394E-4</v>
      </c>
      <c r="V155" s="51">
        <f>claims!D155</f>
        <v>0</v>
      </c>
      <c r="W155" s="51">
        <f>claims!E155</f>
        <v>1</v>
      </c>
      <c r="X155" s="51">
        <f>claims!F155</f>
        <v>2</v>
      </c>
      <c r="Z155" s="7">
        <f t="shared" si="34"/>
        <v>0</v>
      </c>
      <c r="AA155" s="7">
        <f t="shared" si="35"/>
        <v>0.01</v>
      </c>
      <c r="AB155" s="7">
        <f t="shared" si="36"/>
        <v>1.9801980198019802E-2</v>
      </c>
      <c r="AD155" s="7">
        <f t="shared" si="37"/>
        <v>1.3234323432343235E-2</v>
      </c>
    </row>
    <row r="156" spans="1:30" outlineLevel="1">
      <c r="A156" s="1" t="s">
        <v>230</v>
      </c>
      <c r="B156" s="1" t="s">
        <v>231</v>
      </c>
      <c r="C156" s="24"/>
      <c r="D156" s="5" t="s">
        <v>231</v>
      </c>
      <c r="E156" s="24"/>
      <c r="F156" s="5">
        <v>112</v>
      </c>
      <c r="G156" s="5">
        <f t="shared" si="29"/>
        <v>112</v>
      </c>
      <c r="H156" s="24"/>
      <c r="I156" s="5" t="s">
        <v>231</v>
      </c>
      <c r="J156" s="24"/>
      <c r="K156" s="5">
        <v>112</v>
      </c>
      <c r="L156" s="5">
        <f t="shared" si="30"/>
        <v>112</v>
      </c>
      <c r="M156" s="24"/>
      <c r="N156" s="5" t="s">
        <v>231</v>
      </c>
      <c r="O156" s="24"/>
      <c r="P156" s="5">
        <v>111</v>
      </c>
      <c r="Q156" s="5">
        <f t="shared" si="31"/>
        <v>111</v>
      </c>
      <c r="R156" s="2">
        <f t="shared" si="32"/>
        <v>111.5</v>
      </c>
      <c r="T156" s="7">
        <f t="shared" si="33"/>
        <v>6.2734139468588392E-4</v>
      </c>
      <c r="V156" s="51">
        <f>claims!D156</f>
        <v>0</v>
      </c>
      <c r="W156" s="51">
        <f>claims!E156</f>
        <v>1</v>
      </c>
      <c r="X156" s="51">
        <f>claims!F156</f>
        <v>4</v>
      </c>
      <c r="Z156" s="7">
        <f t="shared" si="34"/>
        <v>0</v>
      </c>
      <c r="AA156" s="7">
        <f t="shared" si="35"/>
        <v>8.9285714285714281E-3</v>
      </c>
      <c r="AB156" s="7">
        <f t="shared" si="36"/>
        <v>3.6036036036036036E-2</v>
      </c>
      <c r="AD156" s="7">
        <f t="shared" si="37"/>
        <v>2.0994208494208494E-2</v>
      </c>
    </row>
    <row r="157" spans="1:30" outlineLevel="1">
      <c r="A157" s="1" t="s">
        <v>232</v>
      </c>
      <c r="B157" s="1" t="s">
        <v>233</v>
      </c>
      <c r="C157" s="24"/>
      <c r="D157" s="5" t="s">
        <v>233</v>
      </c>
      <c r="E157" s="24"/>
      <c r="F157" s="5">
        <v>14</v>
      </c>
      <c r="G157" s="5">
        <f t="shared" si="29"/>
        <v>14</v>
      </c>
      <c r="H157" s="24"/>
      <c r="I157" s="5" t="s">
        <v>233</v>
      </c>
      <c r="J157" s="24"/>
      <c r="K157" s="5">
        <v>12</v>
      </c>
      <c r="L157" s="5">
        <f t="shared" si="30"/>
        <v>12</v>
      </c>
      <c r="M157" s="24"/>
      <c r="N157" s="5" t="s">
        <v>233</v>
      </c>
      <c r="O157" s="24"/>
      <c r="P157" s="5">
        <v>12</v>
      </c>
      <c r="Q157" s="5">
        <f t="shared" si="31"/>
        <v>12</v>
      </c>
      <c r="R157" s="2">
        <f t="shared" si="32"/>
        <v>12.333333333333334</v>
      </c>
      <c r="T157" s="7">
        <f t="shared" si="33"/>
        <v>6.9392022730576104E-5</v>
      </c>
      <c r="V157" s="51">
        <f>claims!D157</f>
        <v>0</v>
      </c>
      <c r="W157" s="51">
        <f>claims!E157</f>
        <v>0</v>
      </c>
      <c r="X157" s="51">
        <f>claims!F157</f>
        <v>0</v>
      </c>
      <c r="Z157" s="7">
        <f t="shared" si="34"/>
        <v>0</v>
      </c>
      <c r="AA157" s="7">
        <f t="shared" si="35"/>
        <v>0</v>
      </c>
      <c r="AB157" s="7">
        <f t="shared" si="36"/>
        <v>0</v>
      </c>
      <c r="AD157" s="7">
        <f t="shared" si="37"/>
        <v>0</v>
      </c>
    </row>
    <row r="158" spans="1:30" outlineLevel="1">
      <c r="A158" s="1" t="s">
        <v>582</v>
      </c>
      <c r="B158" s="1" t="s">
        <v>583</v>
      </c>
      <c r="C158" s="24"/>
      <c r="D158" s="5" t="s">
        <v>583</v>
      </c>
      <c r="E158" s="24"/>
      <c r="F158" s="5">
        <v>7.5</v>
      </c>
      <c r="G158" s="5">
        <f t="shared" si="29"/>
        <v>7.5</v>
      </c>
      <c r="H158" s="24"/>
      <c r="I158" s="5" t="s">
        <v>583</v>
      </c>
      <c r="J158" s="24"/>
      <c r="K158" s="5">
        <v>8</v>
      </c>
      <c r="L158" s="5">
        <f t="shared" si="30"/>
        <v>8</v>
      </c>
      <c r="M158" s="24"/>
      <c r="N158" s="5" t="s">
        <v>583</v>
      </c>
      <c r="O158" s="24"/>
      <c r="P158" s="5">
        <v>8</v>
      </c>
      <c r="Q158" s="5">
        <f t="shared" si="31"/>
        <v>8</v>
      </c>
      <c r="R158" s="2">
        <f t="shared" si="32"/>
        <v>7.916666666666667</v>
      </c>
      <c r="T158" s="7">
        <f t="shared" si="33"/>
        <v>4.4542176752734656E-5</v>
      </c>
      <c r="V158" s="51">
        <v>0</v>
      </c>
      <c r="W158" s="51">
        <v>0</v>
      </c>
      <c r="X158" s="51">
        <v>0</v>
      </c>
      <c r="Z158" s="7">
        <f t="shared" si="34"/>
        <v>0</v>
      </c>
      <c r="AA158" s="7">
        <f t="shared" si="35"/>
        <v>0</v>
      </c>
      <c r="AB158" s="7">
        <f t="shared" si="36"/>
        <v>0</v>
      </c>
      <c r="AD158" s="7">
        <f t="shared" si="37"/>
        <v>0</v>
      </c>
    </row>
    <row r="159" spans="1:30" outlineLevel="1">
      <c r="A159" s="1" t="s">
        <v>234</v>
      </c>
      <c r="B159" s="1" t="s">
        <v>235</v>
      </c>
      <c r="C159" s="24"/>
      <c r="D159" s="5" t="s">
        <v>235</v>
      </c>
      <c r="E159" s="24"/>
      <c r="F159" s="5">
        <v>13</v>
      </c>
      <c r="G159" s="5">
        <f t="shared" si="29"/>
        <v>13</v>
      </c>
      <c r="H159" s="24"/>
      <c r="I159" s="5" t="s">
        <v>235</v>
      </c>
      <c r="J159" s="24"/>
      <c r="K159" s="5">
        <v>12</v>
      </c>
      <c r="L159" s="5">
        <f t="shared" si="30"/>
        <v>12</v>
      </c>
      <c r="M159" s="24"/>
      <c r="N159" s="5" t="s">
        <v>235</v>
      </c>
      <c r="O159" s="24"/>
      <c r="P159" s="5">
        <v>12</v>
      </c>
      <c r="Q159" s="5">
        <f t="shared" si="31"/>
        <v>12</v>
      </c>
      <c r="R159" s="2">
        <f t="shared" si="32"/>
        <v>12.166666666666666</v>
      </c>
      <c r="T159" s="7">
        <f t="shared" si="33"/>
        <v>6.8454292693676417E-5</v>
      </c>
      <c r="V159" s="51">
        <f>claims!D159</f>
        <v>0</v>
      </c>
      <c r="W159" s="51">
        <f>claims!E159</f>
        <v>0</v>
      </c>
      <c r="X159" s="51">
        <f>claims!F159</f>
        <v>0</v>
      </c>
      <c r="Z159" s="7">
        <f t="shared" si="34"/>
        <v>0</v>
      </c>
      <c r="AA159" s="7">
        <f t="shared" si="35"/>
        <v>0</v>
      </c>
      <c r="AB159" s="7">
        <f t="shared" si="36"/>
        <v>0</v>
      </c>
      <c r="AD159" s="7">
        <f t="shared" si="37"/>
        <v>0</v>
      </c>
    </row>
    <row r="160" spans="1:30" outlineLevel="1">
      <c r="A160" s="1" t="s">
        <v>236</v>
      </c>
      <c r="B160" s="1" t="s">
        <v>237</v>
      </c>
      <c r="C160" s="24"/>
      <c r="D160" s="5" t="s">
        <v>237</v>
      </c>
      <c r="E160" s="24"/>
      <c r="F160" s="5">
        <v>5</v>
      </c>
      <c r="G160" s="5">
        <f t="shared" si="29"/>
        <v>5</v>
      </c>
      <c r="H160" s="24"/>
      <c r="I160" s="5" t="s">
        <v>237</v>
      </c>
      <c r="J160" s="24"/>
      <c r="K160" s="5">
        <v>4</v>
      </c>
      <c r="L160" s="5">
        <f t="shared" si="30"/>
        <v>4</v>
      </c>
      <c r="M160" s="24"/>
      <c r="N160" s="5" t="s">
        <v>237</v>
      </c>
      <c r="O160" s="24"/>
      <c r="P160" s="5">
        <v>4</v>
      </c>
      <c r="Q160" s="5">
        <f t="shared" si="31"/>
        <v>4</v>
      </c>
      <c r="R160" s="2">
        <f t="shared" si="32"/>
        <v>4.166666666666667</v>
      </c>
      <c r="T160" s="7">
        <f t="shared" si="33"/>
        <v>2.3443250922491927E-5</v>
      </c>
      <c r="V160" s="51">
        <f>claims!D160</f>
        <v>0</v>
      </c>
      <c r="W160" s="51">
        <f>claims!E160</f>
        <v>0</v>
      </c>
      <c r="X160" s="51">
        <f>claims!F160</f>
        <v>0</v>
      </c>
      <c r="Z160" s="7">
        <f t="shared" si="34"/>
        <v>0</v>
      </c>
      <c r="AA160" s="7">
        <f t="shared" si="35"/>
        <v>0</v>
      </c>
      <c r="AB160" s="7">
        <f t="shared" si="36"/>
        <v>0</v>
      </c>
      <c r="AD160" s="7">
        <f t="shared" si="37"/>
        <v>0</v>
      </c>
    </row>
    <row r="161" spans="1:30" outlineLevel="1">
      <c r="A161" s="1" t="s">
        <v>238</v>
      </c>
      <c r="B161" s="1" t="s">
        <v>239</v>
      </c>
      <c r="C161" s="24"/>
      <c r="D161" s="5" t="s">
        <v>239</v>
      </c>
      <c r="E161" s="24"/>
      <c r="F161" s="5">
        <v>104</v>
      </c>
      <c r="G161" s="5">
        <f t="shared" si="29"/>
        <v>104</v>
      </c>
      <c r="H161" s="24"/>
      <c r="I161" s="5" t="s">
        <v>239</v>
      </c>
      <c r="J161" s="24"/>
      <c r="K161" s="5">
        <v>104</v>
      </c>
      <c r="L161" s="5">
        <f t="shared" si="30"/>
        <v>104</v>
      </c>
      <c r="M161" s="24"/>
      <c r="N161" s="5" t="s">
        <v>239</v>
      </c>
      <c r="O161" s="24"/>
      <c r="P161" s="5">
        <v>108</v>
      </c>
      <c r="Q161" s="5">
        <f t="shared" si="31"/>
        <v>108</v>
      </c>
      <c r="R161" s="2">
        <f t="shared" si="32"/>
        <v>106</v>
      </c>
      <c r="T161" s="7">
        <f t="shared" si="33"/>
        <v>5.963963034681946E-4</v>
      </c>
      <c r="V161" s="51">
        <f>claims!D161</f>
        <v>0</v>
      </c>
      <c r="W161" s="51">
        <f>claims!E161</f>
        <v>1</v>
      </c>
      <c r="X161" s="51">
        <f>claims!F161</f>
        <v>0</v>
      </c>
      <c r="Z161" s="7">
        <f t="shared" si="34"/>
        <v>0</v>
      </c>
      <c r="AA161" s="7">
        <f t="shared" si="35"/>
        <v>9.6153846153846159E-3</v>
      </c>
      <c r="AB161" s="7">
        <f t="shared" si="36"/>
        <v>0</v>
      </c>
      <c r="AD161" s="7">
        <f t="shared" si="37"/>
        <v>3.2051282051282055E-3</v>
      </c>
    </row>
    <row r="162" spans="1:30" outlineLevel="1">
      <c r="A162" s="1" t="s">
        <v>240</v>
      </c>
      <c r="B162" s="1" t="s">
        <v>241</v>
      </c>
      <c r="C162" s="24"/>
      <c r="D162" s="5" t="s">
        <v>241</v>
      </c>
      <c r="E162" s="24"/>
      <c r="F162" s="5">
        <v>8</v>
      </c>
      <c r="G162" s="5">
        <f t="shared" si="29"/>
        <v>8</v>
      </c>
      <c r="H162" s="24"/>
      <c r="I162" s="5" t="s">
        <v>241</v>
      </c>
      <c r="J162" s="24"/>
      <c r="K162" s="5">
        <v>8</v>
      </c>
      <c r="L162" s="5">
        <f t="shared" si="30"/>
        <v>8</v>
      </c>
      <c r="M162" s="24"/>
      <c r="N162" s="5" t="s">
        <v>241</v>
      </c>
      <c r="O162" s="24"/>
      <c r="P162" s="5">
        <v>7</v>
      </c>
      <c r="Q162" s="5">
        <f t="shared" si="31"/>
        <v>7</v>
      </c>
      <c r="R162" s="2">
        <f t="shared" si="32"/>
        <v>7.5</v>
      </c>
      <c r="T162" s="7">
        <f t="shared" si="33"/>
        <v>4.2197851660485464E-5</v>
      </c>
      <c r="V162" s="51">
        <f>claims!D162</f>
        <v>0</v>
      </c>
      <c r="W162" s="51">
        <f>claims!E162</f>
        <v>0</v>
      </c>
      <c r="X162" s="51">
        <f>claims!F162</f>
        <v>0</v>
      </c>
      <c r="Z162" s="7">
        <f t="shared" si="34"/>
        <v>0</v>
      </c>
      <c r="AA162" s="7">
        <f t="shared" si="35"/>
        <v>0</v>
      </c>
      <c r="AB162" s="7">
        <f t="shared" si="36"/>
        <v>0</v>
      </c>
      <c r="AD162" s="7">
        <f t="shared" si="37"/>
        <v>0</v>
      </c>
    </row>
    <row r="163" spans="1:30" outlineLevel="1">
      <c r="A163" s="1" t="s">
        <v>242</v>
      </c>
      <c r="B163" s="1" t="s">
        <v>243</v>
      </c>
      <c r="C163" s="24"/>
      <c r="D163" s="5" t="s">
        <v>243</v>
      </c>
      <c r="E163" s="24"/>
      <c r="F163" s="5">
        <v>7</v>
      </c>
      <c r="G163" s="5">
        <f t="shared" si="29"/>
        <v>7</v>
      </c>
      <c r="H163" s="24"/>
      <c r="I163" s="5" t="s">
        <v>243</v>
      </c>
      <c r="J163" s="24"/>
      <c r="K163" s="5">
        <v>8</v>
      </c>
      <c r="L163" s="5">
        <f t="shared" si="30"/>
        <v>8</v>
      </c>
      <c r="M163" s="24"/>
      <c r="N163" s="5" t="s">
        <v>243</v>
      </c>
      <c r="O163" s="24"/>
      <c r="P163" s="5">
        <v>8</v>
      </c>
      <c r="Q163" s="5">
        <f t="shared" si="31"/>
        <v>8</v>
      </c>
      <c r="R163" s="2">
        <f t="shared" si="32"/>
        <v>7.833333333333333</v>
      </c>
      <c r="T163" s="7">
        <f t="shared" si="33"/>
        <v>4.4073311734284819E-5</v>
      </c>
      <c r="V163" s="51">
        <f>claims!D163</f>
        <v>0</v>
      </c>
      <c r="W163" s="51">
        <f>claims!E163</f>
        <v>0</v>
      </c>
      <c r="X163" s="51">
        <f>claims!F163</f>
        <v>0</v>
      </c>
      <c r="Z163" s="7">
        <f t="shared" si="34"/>
        <v>0</v>
      </c>
      <c r="AA163" s="7">
        <f t="shared" si="35"/>
        <v>0</v>
      </c>
      <c r="AB163" s="7">
        <f t="shared" si="36"/>
        <v>0</v>
      </c>
      <c r="AD163" s="7">
        <f t="shared" si="37"/>
        <v>0</v>
      </c>
    </row>
    <row r="164" spans="1:30" outlineLevel="1">
      <c r="A164" s="1" t="s">
        <v>244</v>
      </c>
      <c r="B164" s="1" t="s">
        <v>245</v>
      </c>
      <c r="C164" s="24"/>
      <c r="D164" s="5" t="s">
        <v>245</v>
      </c>
      <c r="E164" s="24"/>
      <c r="F164" s="5">
        <v>9</v>
      </c>
      <c r="G164" s="5">
        <f t="shared" si="29"/>
        <v>9</v>
      </c>
      <c r="H164" s="24"/>
      <c r="I164" s="5" t="s">
        <v>245</v>
      </c>
      <c r="J164" s="24"/>
      <c r="K164" s="5">
        <v>10</v>
      </c>
      <c r="L164" s="5">
        <f t="shared" si="30"/>
        <v>10</v>
      </c>
      <c r="M164" s="24"/>
      <c r="N164" s="5" t="s">
        <v>245</v>
      </c>
      <c r="O164" s="24"/>
      <c r="P164" s="5">
        <v>10</v>
      </c>
      <c r="Q164" s="5">
        <f t="shared" si="31"/>
        <v>10</v>
      </c>
      <c r="R164" s="2">
        <f t="shared" si="32"/>
        <v>9.8333333333333339</v>
      </c>
      <c r="T164" s="7">
        <f t="shared" si="33"/>
        <v>5.5326072177080947E-5</v>
      </c>
      <c r="V164" s="51">
        <f>claims!D164</f>
        <v>0</v>
      </c>
      <c r="W164" s="51">
        <f>claims!E164</f>
        <v>0</v>
      </c>
      <c r="X164" s="51">
        <f>claims!F164</f>
        <v>0</v>
      </c>
      <c r="Z164" s="7">
        <f t="shared" si="34"/>
        <v>0</v>
      </c>
      <c r="AA164" s="7">
        <f t="shared" si="35"/>
        <v>0</v>
      </c>
      <c r="AB164" s="7">
        <f t="shared" si="36"/>
        <v>0</v>
      </c>
      <c r="AD164" s="7">
        <f t="shared" si="37"/>
        <v>0</v>
      </c>
    </row>
    <row r="165" spans="1:30" outlineLevel="1">
      <c r="A165" s="1" t="s">
        <v>487</v>
      </c>
      <c r="B165" s="1" t="s">
        <v>488</v>
      </c>
      <c r="C165" s="24"/>
      <c r="D165" s="5" t="s">
        <v>488</v>
      </c>
      <c r="E165" s="24"/>
      <c r="F165" s="5">
        <v>2</v>
      </c>
      <c r="G165" s="5">
        <f t="shared" si="29"/>
        <v>2</v>
      </c>
      <c r="H165" s="24"/>
      <c r="I165" s="5" t="s">
        <v>488</v>
      </c>
      <c r="J165" s="24"/>
      <c r="K165" s="5">
        <v>2</v>
      </c>
      <c r="L165" s="5">
        <f t="shared" si="30"/>
        <v>2</v>
      </c>
      <c r="M165" s="24"/>
      <c r="N165" s="5" t="s">
        <v>488</v>
      </c>
      <c r="O165" s="24"/>
      <c r="P165" s="5">
        <v>4</v>
      </c>
      <c r="Q165" s="5">
        <f t="shared" si="31"/>
        <v>4</v>
      </c>
      <c r="R165" s="2">
        <f t="shared" si="32"/>
        <v>3</v>
      </c>
      <c r="T165" s="7">
        <f t="shared" si="33"/>
        <v>1.6879140664194186E-5</v>
      </c>
      <c r="V165" s="51">
        <f>claims!D165</f>
        <v>0</v>
      </c>
      <c r="W165" s="51">
        <f>claims!E165</f>
        <v>0</v>
      </c>
      <c r="X165" s="51">
        <f>claims!F165</f>
        <v>0</v>
      </c>
      <c r="Z165" s="7">
        <f t="shared" si="34"/>
        <v>0</v>
      </c>
      <c r="AA165" s="7">
        <f t="shared" si="35"/>
        <v>0</v>
      </c>
      <c r="AB165" s="7">
        <f t="shared" si="36"/>
        <v>0</v>
      </c>
      <c r="AD165" s="7">
        <f t="shared" si="37"/>
        <v>0</v>
      </c>
    </row>
    <row r="166" spans="1:30" outlineLevel="1">
      <c r="A166" s="1" t="s">
        <v>246</v>
      </c>
      <c r="B166" s="1" t="s">
        <v>247</v>
      </c>
      <c r="C166" s="24"/>
      <c r="D166" s="5" t="s">
        <v>247</v>
      </c>
      <c r="E166" s="24"/>
      <c r="F166" s="5">
        <v>415</v>
      </c>
      <c r="G166" s="5">
        <f t="shared" si="29"/>
        <v>415</v>
      </c>
      <c r="H166" s="24"/>
      <c r="I166" s="5" t="s">
        <v>247</v>
      </c>
      <c r="J166" s="24"/>
      <c r="K166" s="5">
        <v>416</v>
      </c>
      <c r="L166" s="5">
        <f t="shared" si="30"/>
        <v>416</v>
      </c>
      <c r="M166" s="24"/>
      <c r="N166" s="5" t="s">
        <v>247</v>
      </c>
      <c r="O166" s="24"/>
      <c r="P166" s="5">
        <v>441.5</v>
      </c>
      <c r="Q166" s="5">
        <f t="shared" si="31"/>
        <v>441.5</v>
      </c>
      <c r="R166" s="2">
        <f t="shared" si="32"/>
        <v>428.58333333333331</v>
      </c>
      <c r="T166" s="7">
        <f t="shared" si="33"/>
        <v>2.4113727898875193E-3</v>
      </c>
      <c r="V166" s="51">
        <f>claims!D166</f>
        <v>1</v>
      </c>
      <c r="W166" s="51">
        <f>claims!E166</f>
        <v>4</v>
      </c>
      <c r="X166" s="51">
        <f>claims!F166</f>
        <v>1</v>
      </c>
      <c r="Z166" s="7">
        <f t="shared" si="34"/>
        <v>2.4096385542168677E-3</v>
      </c>
      <c r="AA166" s="7">
        <f t="shared" si="35"/>
        <v>9.6153846153846159E-3</v>
      </c>
      <c r="AB166" s="7">
        <f t="shared" si="36"/>
        <v>2.2650056625141564E-3</v>
      </c>
      <c r="AD166" s="7">
        <f t="shared" si="37"/>
        <v>4.7392374620880947E-3</v>
      </c>
    </row>
    <row r="167" spans="1:30" outlineLevel="1">
      <c r="A167" s="1" t="s">
        <v>248</v>
      </c>
      <c r="B167" s="1" t="s">
        <v>249</v>
      </c>
      <c r="C167" s="24"/>
      <c r="D167" s="5" t="s">
        <v>249</v>
      </c>
      <c r="E167" s="24"/>
      <c r="F167" s="5">
        <v>8</v>
      </c>
      <c r="G167" s="5">
        <f t="shared" si="29"/>
        <v>8</v>
      </c>
      <c r="H167" s="24"/>
      <c r="I167" s="5" t="s">
        <v>249</v>
      </c>
      <c r="J167" s="24"/>
      <c r="K167" s="5">
        <v>8</v>
      </c>
      <c r="L167" s="5">
        <f t="shared" si="30"/>
        <v>8</v>
      </c>
      <c r="M167" s="24"/>
      <c r="N167" s="5" t="s">
        <v>249</v>
      </c>
      <c r="O167" s="24"/>
      <c r="P167" s="5">
        <v>9</v>
      </c>
      <c r="Q167" s="5">
        <f t="shared" si="31"/>
        <v>9</v>
      </c>
      <c r="R167" s="2">
        <f t="shared" si="32"/>
        <v>8.5</v>
      </c>
      <c r="T167" s="7">
        <f t="shared" si="33"/>
        <v>4.7824231881883528E-5</v>
      </c>
      <c r="V167" s="51">
        <f>claims!D167</f>
        <v>0</v>
      </c>
      <c r="W167" s="51">
        <f>claims!E167</f>
        <v>0</v>
      </c>
      <c r="X167" s="51">
        <f>claims!F167</f>
        <v>0</v>
      </c>
      <c r="Z167" s="7">
        <f t="shared" si="34"/>
        <v>0</v>
      </c>
      <c r="AA167" s="7">
        <f t="shared" si="35"/>
        <v>0</v>
      </c>
      <c r="AB167" s="7">
        <f t="shared" si="36"/>
        <v>0</v>
      </c>
      <c r="AD167" s="7">
        <f t="shared" si="37"/>
        <v>0</v>
      </c>
    </row>
    <row r="168" spans="1:30" outlineLevel="1">
      <c r="A168" s="1" t="s">
        <v>250</v>
      </c>
      <c r="B168" s="1" t="s">
        <v>251</v>
      </c>
      <c r="C168" s="24"/>
      <c r="D168" s="5" t="s">
        <v>251</v>
      </c>
      <c r="E168" s="24"/>
      <c r="F168" s="5">
        <v>8</v>
      </c>
      <c r="G168" s="5">
        <f t="shared" si="29"/>
        <v>8</v>
      </c>
      <c r="H168" s="24"/>
      <c r="I168" s="5" t="s">
        <v>251</v>
      </c>
      <c r="J168" s="24"/>
      <c r="K168" s="5">
        <v>8</v>
      </c>
      <c r="L168" s="5">
        <f t="shared" si="30"/>
        <v>8</v>
      </c>
      <c r="M168" s="24"/>
      <c r="N168" s="5" t="s">
        <v>251</v>
      </c>
      <c r="O168" s="24"/>
      <c r="P168" s="5">
        <v>8</v>
      </c>
      <c r="Q168" s="5">
        <f t="shared" si="31"/>
        <v>8</v>
      </c>
      <c r="R168" s="2">
        <f t="shared" si="32"/>
        <v>8</v>
      </c>
      <c r="T168" s="7">
        <f t="shared" si="33"/>
        <v>4.5011041771184493E-5</v>
      </c>
      <c r="V168" s="51">
        <f>claims!D168</f>
        <v>0</v>
      </c>
      <c r="W168" s="51">
        <f>claims!E168</f>
        <v>0</v>
      </c>
      <c r="X168" s="51">
        <f>claims!F168</f>
        <v>0</v>
      </c>
      <c r="Z168" s="7">
        <f t="shared" si="34"/>
        <v>0</v>
      </c>
      <c r="AA168" s="7">
        <f t="shared" si="35"/>
        <v>0</v>
      </c>
      <c r="AB168" s="7">
        <f t="shared" si="36"/>
        <v>0</v>
      </c>
      <c r="AD168" s="7">
        <f t="shared" si="37"/>
        <v>0</v>
      </c>
    </row>
    <row r="169" spans="1:30" outlineLevel="1">
      <c r="A169" s="1" t="s">
        <v>252</v>
      </c>
      <c r="B169" s="1" t="s">
        <v>253</v>
      </c>
      <c r="C169" s="24"/>
      <c r="D169" s="5" t="s">
        <v>253</v>
      </c>
      <c r="E169" s="24"/>
      <c r="F169" s="5">
        <v>83</v>
      </c>
      <c r="G169" s="5">
        <f t="shared" si="29"/>
        <v>83</v>
      </c>
      <c r="H169" s="24"/>
      <c r="I169" s="5" t="s">
        <v>253</v>
      </c>
      <c r="J169" s="24"/>
      <c r="K169" s="5">
        <v>90</v>
      </c>
      <c r="L169" s="5">
        <f t="shared" si="30"/>
        <v>90</v>
      </c>
      <c r="M169" s="24"/>
      <c r="N169" s="5" t="s">
        <v>253</v>
      </c>
      <c r="O169" s="24"/>
      <c r="P169" s="5">
        <v>93</v>
      </c>
      <c r="Q169" s="5">
        <f t="shared" si="31"/>
        <v>93</v>
      </c>
      <c r="R169" s="2">
        <f t="shared" si="32"/>
        <v>90.333333333333329</v>
      </c>
      <c r="T169" s="7">
        <f t="shared" si="33"/>
        <v>5.0824967999962486E-4</v>
      </c>
      <c r="V169" s="51">
        <f>claims!D169</f>
        <v>0</v>
      </c>
      <c r="W169" s="51">
        <f>claims!E169</f>
        <v>0</v>
      </c>
      <c r="X169" s="51">
        <f>claims!F169</f>
        <v>2</v>
      </c>
      <c r="Z169" s="7">
        <f t="shared" si="34"/>
        <v>0</v>
      </c>
      <c r="AA169" s="7">
        <f t="shared" si="35"/>
        <v>0</v>
      </c>
      <c r="AB169" s="7">
        <f t="shared" si="36"/>
        <v>0.02</v>
      </c>
      <c r="AD169" s="7">
        <f t="shared" si="37"/>
        <v>0.01</v>
      </c>
    </row>
    <row r="170" spans="1:30" outlineLevel="1">
      <c r="A170" s="1" t="s">
        <v>254</v>
      </c>
      <c r="B170" s="1" t="s">
        <v>255</v>
      </c>
      <c r="C170" s="24"/>
      <c r="D170" s="5" t="s">
        <v>255</v>
      </c>
      <c r="E170" s="24"/>
      <c r="F170" s="5">
        <v>7</v>
      </c>
      <c r="G170" s="5">
        <f t="shared" si="29"/>
        <v>7</v>
      </c>
      <c r="H170" s="24"/>
      <c r="I170" s="5" t="s">
        <v>255</v>
      </c>
      <c r="J170" s="24"/>
      <c r="K170" s="5">
        <v>8</v>
      </c>
      <c r="L170" s="5">
        <f t="shared" si="30"/>
        <v>8</v>
      </c>
      <c r="M170" s="24"/>
      <c r="N170" s="5" t="s">
        <v>255</v>
      </c>
      <c r="O170" s="24"/>
      <c r="P170" s="5">
        <v>8</v>
      </c>
      <c r="Q170" s="5">
        <f t="shared" si="31"/>
        <v>8</v>
      </c>
      <c r="R170" s="2">
        <f t="shared" si="32"/>
        <v>7.833333333333333</v>
      </c>
      <c r="T170" s="7">
        <f t="shared" si="33"/>
        <v>4.4073311734284819E-5</v>
      </c>
      <c r="V170" s="51">
        <f>claims!D170</f>
        <v>0</v>
      </c>
      <c r="W170" s="51">
        <f>claims!E170</f>
        <v>0</v>
      </c>
      <c r="X170" s="51">
        <f>claims!F170</f>
        <v>0</v>
      </c>
      <c r="Z170" s="7">
        <f t="shared" si="34"/>
        <v>0</v>
      </c>
      <c r="AA170" s="7">
        <f t="shared" si="35"/>
        <v>0</v>
      </c>
      <c r="AB170" s="7">
        <f t="shared" si="36"/>
        <v>0</v>
      </c>
      <c r="AD170" s="7">
        <f t="shared" si="37"/>
        <v>0</v>
      </c>
    </row>
    <row r="171" spans="1:30" outlineLevel="1">
      <c r="A171" s="82" t="s">
        <v>256</v>
      </c>
      <c r="B171" s="82" t="s">
        <v>257</v>
      </c>
      <c r="C171" s="83"/>
      <c r="D171" s="44" t="s">
        <v>257</v>
      </c>
      <c r="E171" s="83"/>
      <c r="F171" s="44">
        <v>28</v>
      </c>
      <c r="G171" s="44">
        <f t="shared" si="29"/>
        <v>28</v>
      </c>
      <c r="H171" s="83"/>
      <c r="I171" s="44" t="s">
        <v>257</v>
      </c>
      <c r="J171" s="83"/>
      <c r="K171" s="44">
        <v>27</v>
      </c>
      <c r="L171" s="44">
        <f t="shared" si="30"/>
        <v>27</v>
      </c>
      <c r="M171" s="24"/>
      <c r="N171" s="5" t="s">
        <v>257</v>
      </c>
      <c r="O171" s="24"/>
      <c r="P171" s="5">
        <v>26.5</v>
      </c>
      <c r="Q171" s="5">
        <f t="shared" si="31"/>
        <v>26.5</v>
      </c>
      <c r="R171" s="2">
        <f t="shared" si="32"/>
        <v>26.916666666666668</v>
      </c>
      <c r="T171" s="7">
        <f t="shared" si="33"/>
        <v>1.5144340095929785E-4</v>
      </c>
      <c r="V171" s="51">
        <f>claims!D171</f>
        <v>1</v>
      </c>
      <c r="W171" s="51">
        <f>claims!E171</f>
        <v>0</v>
      </c>
      <c r="X171" s="51">
        <f>claims!F171</f>
        <v>0</v>
      </c>
      <c r="Z171" s="7">
        <f t="shared" si="34"/>
        <v>0.01</v>
      </c>
      <c r="AA171" s="7">
        <f t="shared" si="35"/>
        <v>0</v>
      </c>
      <c r="AB171" s="7">
        <f t="shared" si="36"/>
        <v>0</v>
      </c>
      <c r="AD171" s="7">
        <f t="shared" si="37"/>
        <v>1.6666666666666668E-3</v>
      </c>
    </row>
    <row r="172" spans="1:30" outlineLevel="1">
      <c r="A172" s="82" t="s">
        <v>258</v>
      </c>
      <c r="B172" s="82" t="s">
        <v>259</v>
      </c>
      <c r="C172" s="83"/>
      <c r="D172" s="44" t="s">
        <v>259</v>
      </c>
      <c r="E172" s="83"/>
      <c r="F172" s="44">
        <v>26</v>
      </c>
      <c r="G172" s="44">
        <f t="shared" si="29"/>
        <v>26</v>
      </c>
      <c r="H172" s="83"/>
      <c r="I172" s="44" t="s">
        <v>259</v>
      </c>
      <c r="J172" s="83"/>
      <c r="K172" s="44">
        <v>26</v>
      </c>
      <c r="L172" s="44">
        <f t="shared" si="30"/>
        <v>26</v>
      </c>
      <c r="M172" s="24"/>
      <c r="N172" s="5" t="s">
        <v>259</v>
      </c>
      <c r="O172" s="24"/>
      <c r="P172" s="5">
        <v>27</v>
      </c>
      <c r="Q172" s="5">
        <f t="shared" si="31"/>
        <v>27</v>
      </c>
      <c r="R172" s="2">
        <f t="shared" ref="R172:R203" si="38">IF(G172&gt;0,(+G172+(L172*2)+(Q172*3))/6,IF(L172&gt;0,((L172*2)+(Q172*3))/5,Q172))</f>
        <v>26.5</v>
      </c>
      <c r="T172" s="7">
        <f t="shared" si="33"/>
        <v>1.4909907586704865E-4</v>
      </c>
      <c r="V172" s="51">
        <f>claims!D172</f>
        <v>0</v>
      </c>
      <c r="W172" s="51">
        <f>claims!E172</f>
        <v>0</v>
      </c>
      <c r="X172" s="51">
        <f>claims!F172</f>
        <v>1</v>
      </c>
      <c r="Z172" s="7">
        <f t="shared" si="34"/>
        <v>0</v>
      </c>
      <c r="AA172" s="7">
        <f t="shared" si="35"/>
        <v>0</v>
      </c>
      <c r="AB172" s="7">
        <f t="shared" si="36"/>
        <v>0.01</v>
      </c>
      <c r="AD172" s="7">
        <f t="shared" si="37"/>
        <v>5.0000000000000001E-3</v>
      </c>
    </row>
    <row r="173" spans="1:30" outlineLevel="1">
      <c r="A173" s="82" t="s">
        <v>260</v>
      </c>
      <c r="B173" s="82" t="s">
        <v>261</v>
      </c>
      <c r="C173" s="83"/>
      <c r="D173" s="44" t="s">
        <v>261</v>
      </c>
      <c r="E173" s="83"/>
      <c r="F173" s="44">
        <v>160.5</v>
      </c>
      <c r="G173" s="44">
        <f t="shared" si="29"/>
        <v>160.5</v>
      </c>
      <c r="H173" s="83"/>
      <c r="I173" s="44" t="s">
        <v>261</v>
      </c>
      <c r="J173" s="83"/>
      <c r="K173" s="44">
        <v>143</v>
      </c>
      <c r="L173" s="44">
        <f t="shared" si="30"/>
        <v>143</v>
      </c>
      <c r="M173" s="24"/>
      <c r="N173" s="5" t="s">
        <v>261</v>
      </c>
      <c r="O173" s="24"/>
      <c r="P173" s="5">
        <v>138</v>
      </c>
      <c r="Q173" s="5">
        <f t="shared" ref="Q173:Q204" si="39">AVERAGE(M173:P173)</f>
        <v>138</v>
      </c>
      <c r="R173" s="2">
        <f t="shared" si="38"/>
        <v>143.41666666666666</v>
      </c>
      <c r="T173" s="7">
        <f t="shared" si="33"/>
        <v>8.0691669675217199E-4</v>
      </c>
      <c r="V173" s="51">
        <f>claims!D173</f>
        <v>3</v>
      </c>
      <c r="W173" s="51">
        <f>claims!E173</f>
        <v>2</v>
      </c>
      <c r="X173" s="51">
        <f>claims!F173</f>
        <v>3</v>
      </c>
      <c r="Z173" s="7">
        <f t="shared" si="34"/>
        <v>1.8691588785046728E-2</v>
      </c>
      <c r="AA173" s="7">
        <f t="shared" si="35"/>
        <v>1.3986013986013986E-2</v>
      </c>
      <c r="AB173" s="7">
        <f t="shared" si="36"/>
        <v>2.1739130434782608E-2</v>
      </c>
      <c r="AD173" s="7">
        <f t="shared" si="37"/>
        <v>1.8646834676903753E-2</v>
      </c>
    </row>
    <row r="174" spans="1:30" outlineLevel="1">
      <c r="A174" s="1" t="s">
        <v>262</v>
      </c>
      <c r="B174" s="1" t="s">
        <v>263</v>
      </c>
      <c r="C174" s="24"/>
      <c r="D174" s="5" t="s">
        <v>263</v>
      </c>
      <c r="E174" s="24"/>
      <c r="F174" s="5">
        <v>6</v>
      </c>
      <c r="G174" s="5">
        <f t="shared" ref="G174:G205" si="40">AVERAGE(C174:F174)</f>
        <v>6</v>
      </c>
      <c r="H174" s="24"/>
      <c r="I174" s="5" t="s">
        <v>263</v>
      </c>
      <c r="J174" s="24"/>
      <c r="K174" s="5">
        <v>6</v>
      </c>
      <c r="L174" s="5">
        <f t="shared" ref="L174:L205" si="41">AVERAGE(H174:K174)</f>
        <v>6</v>
      </c>
      <c r="M174" s="24"/>
      <c r="N174" s="5" t="s">
        <v>263</v>
      </c>
      <c r="O174" s="24"/>
      <c r="P174" s="5">
        <v>6</v>
      </c>
      <c r="Q174" s="5">
        <f t="shared" si="39"/>
        <v>6</v>
      </c>
      <c r="R174" s="2">
        <f t="shared" si="38"/>
        <v>6</v>
      </c>
      <c r="T174" s="7">
        <f t="shared" ref="T174:T205" si="42">+R174/$R$267</f>
        <v>3.3758281328388371E-5</v>
      </c>
      <c r="V174" s="51">
        <f>claims!D174</f>
        <v>0</v>
      </c>
      <c r="W174" s="51">
        <f>claims!E174</f>
        <v>0</v>
      </c>
      <c r="X174" s="51">
        <f>claims!F174</f>
        <v>0</v>
      </c>
      <c r="Z174" s="7">
        <f t="shared" ref="Z174:Z205" si="43">IF(G174&gt;100,IF(V174&lt;1,0,+V174/G174),IF(V174&lt;1,0,+V174/100))</f>
        <v>0</v>
      </c>
      <c r="AA174" s="7">
        <f t="shared" ref="AA174:AA205" si="44">IF(L174&gt;100,IF(W174&lt;1,0,+W174/L174),IF(W174&lt;1,0,+W174/100))</f>
        <v>0</v>
      </c>
      <c r="AB174" s="7">
        <f t="shared" ref="AB174:AB205" si="45">IF(Q174&gt;100,IF(X174&lt;1,0,+X174/Q174),IF(X174&lt;1,0,+X174/100))</f>
        <v>0</v>
      </c>
      <c r="AD174" s="7">
        <f t="shared" ref="AD174:AD205" si="46">(+Z174+(AA174*2)+(AB174*3))/6</f>
        <v>0</v>
      </c>
    </row>
    <row r="175" spans="1:30" outlineLevel="1">
      <c r="A175" s="1" t="s">
        <v>264</v>
      </c>
      <c r="B175" s="1" t="s">
        <v>265</v>
      </c>
      <c r="C175" s="24"/>
      <c r="D175" s="5" t="s">
        <v>265</v>
      </c>
      <c r="E175" s="24"/>
      <c r="F175" s="5">
        <v>10</v>
      </c>
      <c r="G175" s="5">
        <f t="shared" si="40"/>
        <v>10</v>
      </c>
      <c r="H175" s="24"/>
      <c r="I175" s="5" t="s">
        <v>265</v>
      </c>
      <c r="J175" s="24"/>
      <c r="K175" s="5">
        <v>10</v>
      </c>
      <c r="L175" s="5">
        <f t="shared" si="41"/>
        <v>10</v>
      </c>
      <c r="M175" s="24"/>
      <c r="N175" s="5" t="s">
        <v>265</v>
      </c>
      <c r="O175" s="24"/>
      <c r="P175" s="5">
        <v>10</v>
      </c>
      <c r="Q175" s="5">
        <f t="shared" si="39"/>
        <v>10</v>
      </c>
      <c r="R175" s="2">
        <f t="shared" si="38"/>
        <v>10</v>
      </c>
      <c r="T175" s="7">
        <f t="shared" si="42"/>
        <v>5.6263802213980621E-5</v>
      </c>
      <c r="V175" s="51">
        <f>claims!D175</f>
        <v>0</v>
      </c>
      <c r="W175" s="51">
        <f>claims!E175</f>
        <v>0</v>
      </c>
      <c r="X175" s="51">
        <f>claims!F175</f>
        <v>0</v>
      </c>
      <c r="Z175" s="7">
        <f t="shared" si="43"/>
        <v>0</v>
      </c>
      <c r="AA175" s="7">
        <f t="shared" si="44"/>
        <v>0</v>
      </c>
      <c r="AB175" s="7">
        <f t="shared" si="45"/>
        <v>0</v>
      </c>
      <c r="AD175" s="7">
        <f t="shared" si="46"/>
        <v>0</v>
      </c>
    </row>
    <row r="176" spans="1:30" outlineLevel="1">
      <c r="A176" s="1" t="s">
        <v>266</v>
      </c>
      <c r="B176" s="1" t="s">
        <v>267</v>
      </c>
      <c r="C176" s="24"/>
      <c r="D176" s="5" t="s">
        <v>267</v>
      </c>
      <c r="E176" s="24"/>
      <c r="F176" s="5">
        <v>7</v>
      </c>
      <c r="G176" s="5">
        <f t="shared" si="40"/>
        <v>7</v>
      </c>
      <c r="H176" s="24"/>
      <c r="I176" s="5" t="s">
        <v>267</v>
      </c>
      <c r="J176" s="24"/>
      <c r="K176" s="5">
        <v>7.5</v>
      </c>
      <c r="L176" s="5">
        <f t="shared" si="41"/>
        <v>7.5</v>
      </c>
      <c r="M176" s="24"/>
      <c r="N176" s="5" t="s">
        <v>267</v>
      </c>
      <c r="O176" s="24"/>
      <c r="P176" s="5">
        <v>8</v>
      </c>
      <c r="Q176" s="5">
        <f t="shared" si="39"/>
        <v>8</v>
      </c>
      <c r="R176" s="2">
        <f t="shared" si="38"/>
        <v>7.666666666666667</v>
      </c>
      <c r="T176" s="7">
        <f t="shared" si="42"/>
        <v>4.3135581697385145E-5</v>
      </c>
      <c r="V176" s="51">
        <f>claims!D176</f>
        <v>0</v>
      </c>
      <c r="W176" s="51">
        <f>claims!E176</f>
        <v>0</v>
      </c>
      <c r="X176" s="51">
        <f>claims!F176</f>
        <v>0</v>
      </c>
      <c r="Z176" s="7">
        <f t="shared" si="43"/>
        <v>0</v>
      </c>
      <c r="AA176" s="7">
        <f t="shared" si="44"/>
        <v>0</v>
      </c>
      <c r="AB176" s="7">
        <f t="shared" si="45"/>
        <v>0</v>
      </c>
      <c r="AD176" s="7">
        <f t="shared" si="46"/>
        <v>0</v>
      </c>
    </row>
    <row r="177" spans="1:30" outlineLevel="1">
      <c r="A177" s="1" t="s">
        <v>268</v>
      </c>
      <c r="B177" s="1" t="s">
        <v>269</v>
      </c>
      <c r="C177" s="24"/>
      <c r="D177" s="5" t="s">
        <v>269</v>
      </c>
      <c r="E177" s="24"/>
      <c r="F177" s="5">
        <v>16</v>
      </c>
      <c r="G177" s="5">
        <f t="shared" si="40"/>
        <v>16</v>
      </c>
      <c r="H177" s="24"/>
      <c r="I177" s="5" t="s">
        <v>269</v>
      </c>
      <c r="J177" s="24"/>
      <c r="K177" s="5">
        <v>17</v>
      </c>
      <c r="L177" s="5">
        <f t="shared" si="41"/>
        <v>17</v>
      </c>
      <c r="M177" s="24"/>
      <c r="N177" s="5" t="s">
        <v>269</v>
      </c>
      <c r="O177" s="24"/>
      <c r="P177" s="5">
        <v>18.5</v>
      </c>
      <c r="Q177" s="5">
        <f t="shared" si="39"/>
        <v>18.5</v>
      </c>
      <c r="R177" s="2">
        <f t="shared" si="38"/>
        <v>17.583333333333332</v>
      </c>
      <c r="T177" s="7">
        <f t="shared" si="42"/>
        <v>9.8930518892915916E-5</v>
      </c>
      <c r="V177" s="51">
        <f>claims!D177</f>
        <v>0</v>
      </c>
      <c r="W177" s="51">
        <f>claims!E177</f>
        <v>0</v>
      </c>
      <c r="X177" s="51">
        <f>claims!F177</f>
        <v>0</v>
      </c>
      <c r="Z177" s="7">
        <f t="shared" si="43"/>
        <v>0</v>
      </c>
      <c r="AA177" s="7">
        <f t="shared" si="44"/>
        <v>0</v>
      </c>
      <c r="AB177" s="7">
        <f t="shared" si="45"/>
        <v>0</v>
      </c>
      <c r="AD177" s="7">
        <f t="shared" si="46"/>
        <v>0</v>
      </c>
    </row>
    <row r="178" spans="1:30" outlineLevel="1">
      <c r="A178" s="1" t="s">
        <v>270</v>
      </c>
      <c r="B178" s="1" t="s">
        <v>271</v>
      </c>
      <c r="C178" s="24"/>
      <c r="D178" s="5" t="s">
        <v>271</v>
      </c>
      <c r="E178" s="24"/>
      <c r="F178" s="5">
        <v>2.5</v>
      </c>
      <c r="G178" s="5">
        <f t="shared" si="40"/>
        <v>2.5</v>
      </c>
      <c r="H178" s="24"/>
      <c r="I178" s="5" t="s">
        <v>271</v>
      </c>
      <c r="J178" s="24"/>
      <c r="K178" s="5">
        <v>2.5</v>
      </c>
      <c r="L178" s="5">
        <f t="shared" si="41"/>
        <v>2.5</v>
      </c>
      <c r="M178" s="24"/>
      <c r="N178" s="5" t="s">
        <v>271</v>
      </c>
      <c r="O178" s="24"/>
      <c r="P178" s="5">
        <v>2.5</v>
      </c>
      <c r="Q178" s="5">
        <f t="shared" si="39"/>
        <v>2.5</v>
      </c>
      <c r="R178" s="2">
        <f t="shared" si="38"/>
        <v>2.5</v>
      </c>
      <c r="T178" s="7">
        <f t="shared" si="42"/>
        <v>1.4065950553495155E-5</v>
      </c>
      <c r="V178" s="51">
        <f>claims!D178</f>
        <v>0</v>
      </c>
      <c r="W178" s="51">
        <f>claims!E178</f>
        <v>0</v>
      </c>
      <c r="X178" s="51">
        <f>claims!F178</f>
        <v>0</v>
      </c>
      <c r="Z178" s="7">
        <f t="shared" si="43"/>
        <v>0</v>
      </c>
      <c r="AA178" s="7">
        <f t="shared" si="44"/>
        <v>0</v>
      </c>
      <c r="AB178" s="7">
        <f t="shared" si="45"/>
        <v>0</v>
      </c>
      <c r="AD178" s="7">
        <f t="shared" si="46"/>
        <v>0</v>
      </c>
    </row>
    <row r="179" spans="1:30" outlineLevel="1">
      <c r="A179" s="1" t="s">
        <v>272</v>
      </c>
      <c r="B179" s="1" t="s">
        <v>273</v>
      </c>
      <c r="C179" s="24"/>
      <c r="D179" s="5" t="s">
        <v>273</v>
      </c>
      <c r="E179" s="24"/>
      <c r="F179" s="5">
        <v>79.5</v>
      </c>
      <c r="G179" s="5">
        <f t="shared" si="40"/>
        <v>79.5</v>
      </c>
      <c r="H179" s="24"/>
      <c r="I179" s="5" t="s">
        <v>273</v>
      </c>
      <c r="J179" s="24"/>
      <c r="K179" s="5">
        <v>85</v>
      </c>
      <c r="L179" s="5">
        <f t="shared" si="41"/>
        <v>85</v>
      </c>
      <c r="M179" s="24"/>
      <c r="N179" s="5" t="s">
        <v>273</v>
      </c>
      <c r="O179" s="24"/>
      <c r="P179" s="5">
        <v>90.5</v>
      </c>
      <c r="Q179" s="5">
        <f t="shared" si="39"/>
        <v>90.5</v>
      </c>
      <c r="R179" s="2">
        <f t="shared" si="38"/>
        <v>86.833333333333329</v>
      </c>
      <c r="T179" s="7">
        <f t="shared" si="42"/>
        <v>4.8855734922473174E-4</v>
      </c>
      <c r="V179" s="51">
        <f>claims!D179</f>
        <v>0</v>
      </c>
      <c r="W179" s="51">
        <f>claims!E179</f>
        <v>1</v>
      </c>
      <c r="X179" s="51">
        <f>claims!F179</f>
        <v>2</v>
      </c>
      <c r="Z179" s="7">
        <f t="shared" si="43"/>
        <v>0</v>
      </c>
      <c r="AA179" s="7">
        <f t="shared" si="44"/>
        <v>0.01</v>
      </c>
      <c r="AB179" s="7">
        <f t="shared" si="45"/>
        <v>0.02</v>
      </c>
      <c r="AD179" s="7">
        <f t="shared" si="46"/>
        <v>1.3333333333333334E-2</v>
      </c>
    </row>
    <row r="180" spans="1:30" outlineLevel="1">
      <c r="A180" s="1" t="s">
        <v>274</v>
      </c>
      <c r="B180" s="1" t="s">
        <v>275</v>
      </c>
      <c r="C180" s="24"/>
      <c r="D180" s="5" t="s">
        <v>275</v>
      </c>
      <c r="E180" s="24"/>
      <c r="F180" s="5">
        <v>57</v>
      </c>
      <c r="G180" s="5">
        <f t="shared" si="40"/>
        <v>57</v>
      </c>
      <c r="H180" s="24"/>
      <c r="I180" s="5" t="s">
        <v>275</v>
      </c>
      <c r="J180" s="24"/>
      <c r="K180" s="5">
        <v>57</v>
      </c>
      <c r="L180" s="5">
        <f t="shared" si="41"/>
        <v>57</v>
      </c>
      <c r="M180" s="24"/>
      <c r="N180" s="5" t="s">
        <v>275</v>
      </c>
      <c r="O180" s="24"/>
      <c r="P180" s="5">
        <v>57</v>
      </c>
      <c r="Q180" s="5">
        <f t="shared" si="39"/>
        <v>57</v>
      </c>
      <c r="R180" s="2">
        <f t="shared" si="38"/>
        <v>57</v>
      </c>
      <c r="T180" s="7">
        <f t="shared" si="42"/>
        <v>3.2070367261968953E-4</v>
      </c>
      <c r="V180" s="51">
        <f>claims!D180</f>
        <v>0</v>
      </c>
      <c r="W180" s="51">
        <f>claims!E180</f>
        <v>0</v>
      </c>
      <c r="X180" s="51">
        <f>claims!F180</f>
        <v>1</v>
      </c>
      <c r="Z180" s="7">
        <f t="shared" si="43"/>
        <v>0</v>
      </c>
      <c r="AA180" s="7">
        <f t="shared" si="44"/>
        <v>0</v>
      </c>
      <c r="AB180" s="7">
        <f t="shared" si="45"/>
        <v>0.01</v>
      </c>
      <c r="AD180" s="7">
        <f t="shared" si="46"/>
        <v>5.0000000000000001E-3</v>
      </c>
    </row>
    <row r="181" spans="1:30" outlineLevel="1">
      <c r="A181" s="1" t="s">
        <v>276</v>
      </c>
      <c r="B181" s="1" t="s">
        <v>277</v>
      </c>
      <c r="C181" s="24"/>
      <c r="D181" s="5" t="s">
        <v>277</v>
      </c>
      <c r="E181" s="24"/>
      <c r="F181" s="5">
        <v>2</v>
      </c>
      <c r="G181" s="5">
        <f t="shared" si="40"/>
        <v>2</v>
      </c>
      <c r="H181" s="24"/>
      <c r="I181" s="5" t="s">
        <v>277</v>
      </c>
      <c r="J181" s="24"/>
      <c r="K181" s="5">
        <v>2</v>
      </c>
      <c r="L181" s="5">
        <f t="shared" si="41"/>
        <v>2</v>
      </c>
      <c r="M181" s="24"/>
      <c r="N181" s="5" t="s">
        <v>277</v>
      </c>
      <c r="O181" s="24"/>
      <c r="P181" s="5">
        <v>2</v>
      </c>
      <c r="Q181" s="5">
        <f t="shared" si="39"/>
        <v>2</v>
      </c>
      <c r="R181" s="2">
        <f t="shared" si="38"/>
        <v>2</v>
      </c>
      <c r="T181" s="7">
        <f t="shared" si="42"/>
        <v>1.1252760442796123E-5</v>
      </c>
      <c r="V181" s="51">
        <f>claims!D181</f>
        <v>0</v>
      </c>
      <c r="W181" s="51">
        <f>claims!E181</f>
        <v>0</v>
      </c>
      <c r="X181" s="51">
        <f>claims!F181</f>
        <v>0</v>
      </c>
      <c r="Z181" s="7">
        <f t="shared" si="43"/>
        <v>0</v>
      </c>
      <c r="AA181" s="7">
        <f t="shared" si="44"/>
        <v>0</v>
      </c>
      <c r="AB181" s="7">
        <f t="shared" si="45"/>
        <v>0</v>
      </c>
      <c r="AD181" s="7">
        <f t="shared" si="46"/>
        <v>0</v>
      </c>
    </row>
    <row r="182" spans="1:30" outlineLevel="1">
      <c r="A182" s="1" t="s">
        <v>278</v>
      </c>
      <c r="B182" s="1" t="s">
        <v>279</v>
      </c>
      <c r="C182" s="24"/>
      <c r="D182" s="5" t="s">
        <v>279</v>
      </c>
      <c r="E182" s="24"/>
      <c r="F182" s="5">
        <v>36</v>
      </c>
      <c r="G182" s="5">
        <f t="shared" si="40"/>
        <v>36</v>
      </c>
      <c r="H182" s="24"/>
      <c r="I182" s="5" t="s">
        <v>279</v>
      </c>
      <c r="J182" s="24"/>
      <c r="K182" s="5">
        <v>39</v>
      </c>
      <c r="L182" s="5">
        <f t="shared" si="41"/>
        <v>39</v>
      </c>
      <c r="M182" s="24"/>
      <c r="N182" s="5" t="s">
        <v>279</v>
      </c>
      <c r="O182" s="24"/>
      <c r="P182" s="5">
        <v>35.5</v>
      </c>
      <c r="Q182" s="5">
        <f t="shared" si="39"/>
        <v>35.5</v>
      </c>
      <c r="R182" s="2">
        <f t="shared" si="38"/>
        <v>36.75</v>
      </c>
      <c r="T182" s="7">
        <f t="shared" si="42"/>
        <v>2.0676947313637877E-4</v>
      </c>
      <c r="V182" s="51">
        <f>claims!D182</f>
        <v>0</v>
      </c>
      <c r="W182" s="51">
        <f>claims!E182</f>
        <v>0</v>
      </c>
      <c r="X182" s="51">
        <f>claims!F182</f>
        <v>0</v>
      </c>
      <c r="Z182" s="7">
        <f t="shared" si="43"/>
        <v>0</v>
      </c>
      <c r="AA182" s="7">
        <f t="shared" si="44"/>
        <v>0</v>
      </c>
      <c r="AB182" s="7">
        <f t="shared" si="45"/>
        <v>0</v>
      </c>
      <c r="AD182" s="7">
        <f t="shared" si="46"/>
        <v>0</v>
      </c>
    </row>
    <row r="183" spans="1:30" outlineLevel="1">
      <c r="A183" s="1" t="s">
        <v>280</v>
      </c>
      <c r="B183" s="1" t="s">
        <v>281</v>
      </c>
      <c r="C183" s="24"/>
      <c r="D183" s="5" t="s">
        <v>281</v>
      </c>
      <c r="E183" s="24"/>
      <c r="F183" s="5">
        <v>33</v>
      </c>
      <c r="G183" s="5">
        <f t="shared" si="40"/>
        <v>33</v>
      </c>
      <c r="H183" s="24"/>
      <c r="I183" s="5" t="s">
        <v>281</v>
      </c>
      <c r="J183" s="24"/>
      <c r="K183" s="5">
        <v>34</v>
      </c>
      <c r="L183" s="5">
        <f t="shared" si="41"/>
        <v>34</v>
      </c>
      <c r="M183" s="24"/>
      <c r="N183" s="5" t="s">
        <v>281</v>
      </c>
      <c r="O183" s="24"/>
      <c r="P183" s="5">
        <v>33</v>
      </c>
      <c r="Q183" s="5">
        <f t="shared" si="39"/>
        <v>33</v>
      </c>
      <c r="R183" s="2">
        <f t="shared" si="38"/>
        <v>33.333333333333336</v>
      </c>
      <c r="T183" s="7">
        <f t="shared" si="42"/>
        <v>1.8754600737993542E-4</v>
      </c>
      <c r="V183" s="51">
        <f>claims!D183</f>
        <v>0</v>
      </c>
      <c r="W183" s="51">
        <f>claims!E183</f>
        <v>1</v>
      </c>
      <c r="X183" s="51">
        <f>claims!F183</f>
        <v>2</v>
      </c>
      <c r="Z183" s="7">
        <f t="shared" si="43"/>
        <v>0</v>
      </c>
      <c r="AA183" s="7">
        <f t="shared" si="44"/>
        <v>0.01</v>
      </c>
      <c r="AB183" s="7">
        <f t="shared" si="45"/>
        <v>0.02</v>
      </c>
      <c r="AD183" s="7">
        <f t="shared" si="46"/>
        <v>1.3333333333333334E-2</v>
      </c>
    </row>
    <row r="184" spans="1:30" outlineLevel="1">
      <c r="A184" s="1" t="s">
        <v>282</v>
      </c>
      <c r="B184" s="1" t="s">
        <v>283</v>
      </c>
      <c r="C184" s="24"/>
      <c r="D184" s="5" t="s">
        <v>283</v>
      </c>
      <c r="E184" s="24"/>
      <c r="F184" s="5">
        <v>26.5</v>
      </c>
      <c r="G184" s="5">
        <f t="shared" si="40"/>
        <v>26.5</v>
      </c>
      <c r="H184" s="24"/>
      <c r="I184" s="5" t="s">
        <v>283</v>
      </c>
      <c r="J184" s="24"/>
      <c r="K184" s="5">
        <v>24</v>
      </c>
      <c r="L184" s="5">
        <f t="shared" si="41"/>
        <v>24</v>
      </c>
      <c r="M184" s="24"/>
      <c r="N184" s="5" t="s">
        <v>283</v>
      </c>
      <c r="O184" s="24"/>
      <c r="P184" s="5">
        <v>26.5</v>
      </c>
      <c r="Q184" s="5">
        <f t="shared" si="39"/>
        <v>26.5</v>
      </c>
      <c r="R184" s="2">
        <f t="shared" si="38"/>
        <v>25.666666666666668</v>
      </c>
      <c r="T184" s="7">
        <f t="shared" si="42"/>
        <v>1.4441042568255025E-4</v>
      </c>
      <c r="V184" s="51">
        <f>claims!D184</f>
        <v>0</v>
      </c>
      <c r="W184" s="51">
        <f>claims!E184</f>
        <v>0</v>
      </c>
      <c r="X184" s="51">
        <f>claims!F184</f>
        <v>0</v>
      </c>
      <c r="Z184" s="7">
        <f t="shared" si="43"/>
        <v>0</v>
      </c>
      <c r="AA184" s="7">
        <f t="shared" si="44"/>
        <v>0</v>
      </c>
      <c r="AB184" s="7">
        <f t="shared" si="45"/>
        <v>0</v>
      </c>
      <c r="AD184" s="7">
        <f t="shared" si="46"/>
        <v>0</v>
      </c>
    </row>
    <row r="185" spans="1:30" outlineLevel="1">
      <c r="A185" s="1" t="s">
        <v>284</v>
      </c>
      <c r="B185" s="1" t="s">
        <v>285</v>
      </c>
      <c r="C185" s="24"/>
      <c r="D185" s="5" t="s">
        <v>285</v>
      </c>
      <c r="E185" s="24"/>
      <c r="F185" s="5">
        <v>9</v>
      </c>
      <c r="G185" s="5">
        <f t="shared" si="40"/>
        <v>9</v>
      </c>
      <c r="H185" s="24"/>
      <c r="I185" s="5" t="s">
        <v>285</v>
      </c>
      <c r="J185" s="24"/>
      <c r="K185" s="5">
        <v>9</v>
      </c>
      <c r="L185" s="5">
        <f t="shared" si="41"/>
        <v>9</v>
      </c>
      <c r="M185" s="24"/>
      <c r="N185" s="5" t="s">
        <v>285</v>
      </c>
      <c r="O185" s="24"/>
      <c r="P185" s="5">
        <v>10</v>
      </c>
      <c r="Q185" s="5">
        <f t="shared" si="39"/>
        <v>10</v>
      </c>
      <c r="R185" s="2">
        <f t="shared" si="38"/>
        <v>9.5</v>
      </c>
      <c r="T185" s="7">
        <f t="shared" si="42"/>
        <v>5.3450612103281586E-5</v>
      </c>
      <c r="V185" s="51">
        <f>claims!D185</f>
        <v>0</v>
      </c>
      <c r="W185" s="51">
        <f>claims!E185</f>
        <v>0</v>
      </c>
      <c r="X185" s="51">
        <f>claims!F185</f>
        <v>0</v>
      </c>
      <c r="Z185" s="7">
        <f t="shared" si="43"/>
        <v>0</v>
      </c>
      <c r="AA185" s="7">
        <f t="shared" si="44"/>
        <v>0</v>
      </c>
      <c r="AB185" s="7">
        <f t="shared" si="45"/>
        <v>0</v>
      </c>
      <c r="AD185" s="7">
        <f t="shared" si="46"/>
        <v>0</v>
      </c>
    </row>
    <row r="186" spans="1:30" outlineLevel="1">
      <c r="A186" s="1" t="s">
        <v>286</v>
      </c>
      <c r="B186" s="1" t="s">
        <v>287</v>
      </c>
      <c r="C186" s="24"/>
      <c r="D186" s="5" t="s">
        <v>287</v>
      </c>
      <c r="E186" s="24"/>
      <c r="F186" s="5">
        <v>16</v>
      </c>
      <c r="G186" s="5">
        <f t="shared" si="40"/>
        <v>16</v>
      </c>
      <c r="H186" s="24"/>
      <c r="I186" s="5" t="s">
        <v>287</v>
      </c>
      <c r="J186" s="24"/>
      <c r="K186" s="5">
        <v>15.5</v>
      </c>
      <c r="L186" s="5">
        <f t="shared" si="41"/>
        <v>15.5</v>
      </c>
      <c r="M186" s="24"/>
      <c r="N186" s="5" t="s">
        <v>287</v>
      </c>
      <c r="O186" s="24"/>
      <c r="P186" s="5">
        <v>16</v>
      </c>
      <c r="Q186" s="5">
        <f t="shared" si="39"/>
        <v>16</v>
      </c>
      <c r="R186" s="2">
        <f t="shared" si="38"/>
        <v>15.833333333333334</v>
      </c>
      <c r="T186" s="7">
        <f t="shared" si="42"/>
        <v>8.9084353505469312E-5</v>
      </c>
      <c r="V186" s="51">
        <f>claims!D186</f>
        <v>0</v>
      </c>
      <c r="W186" s="51">
        <f>claims!E186</f>
        <v>0</v>
      </c>
      <c r="X186" s="51">
        <f>claims!F186</f>
        <v>0</v>
      </c>
      <c r="Z186" s="7">
        <f t="shared" si="43"/>
        <v>0</v>
      </c>
      <c r="AA186" s="7">
        <f t="shared" si="44"/>
        <v>0</v>
      </c>
      <c r="AB186" s="7">
        <f t="shared" si="45"/>
        <v>0</v>
      </c>
      <c r="AD186" s="7">
        <f t="shared" si="46"/>
        <v>0</v>
      </c>
    </row>
    <row r="187" spans="1:30" outlineLevel="1">
      <c r="A187" s="1" t="s">
        <v>288</v>
      </c>
      <c r="B187" s="1" t="s">
        <v>289</v>
      </c>
      <c r="C187" s="24"/>
      <c r="D187" s="5" t="s">
        <v>289</v>
      </c>
      <c r="E187" s="24"/>
      <c r="F187" s="5">
        <v>513</v>
      </c>
      <c r="G187" s="5">
        <f t="shared" si="40"/>
        <v>513</v>
      </c>
      <c r="H187" s="24"/>
      <c r="I187" s="5" t="s">
        <v>289</v>
      </c>
      <c r="J187" s="24"/>
      <c r="K187" s="5">
        <v>544</v>
      </c>
      <c r="L187" s="5">
        <f t="shared" si="41"/>
        <v>544</v>
      </c>
      <c r="M187" s="24"/>
      <c r="N187" s="5" t="s">
        <v>289</v>
      </c>
      <c r="O187" s="24"/>
      <c r="P187" s="5">
        <v>564</v>
      </c>
      <c r="Q187" s="5">
        <f t="shared" si="39"/>
        <v>564</v>
      </c>
      <c r="R187" s="2">
        <f t="shared" si="38"/>
        <v>548.83333333333337</v>
      </c>
      <c r="T187" s="7">
        <f t="shared" si="42"/>
        <v>3.0879450115106366E-3</v>
      </c>
      <c r="V187" s="51">
        <f>claims!D187</f>
        <v>2</v>
      </c>
      <c r="W187" s="51">
        <f>claims!E187</f>
        <v>2</v>
      </c>
      <c r="X187" s="51">
        <f>claims!F187</f>
        <v>2</v>
      </c>
      <c r="Z187" s="7">
        <f t="shared" si="43"/>
        <v>3.8986354775828458E-3</v>
      </c>
      <c r="AA187" s="7">
        <f t="shared" si="44"/>
        <v>3.6764705882352941E-3</v>
      </c>
      <c r="AB187" s="7">
        <f t="shared" si="45"/>
        <v>3.5460992907801418E-3</v>
      </c>
      <c r="AD187" s="7">
        <f t="shared" si="46"/>
        <v>3.6483124210656432E-3</v>
      </c>
    </row>
    <row r="188" spans="1:30" outlineLevel="1">
      <c r="A188" s="1" t="s">
        <v>290</v>
      </c>
      <c r="B188" s="1" t="s">
        <v>291</v>
      </c>
      <c r="C188" s="24"/>
      <c r="D188" s="5" t="s">
        <v>291</v>
      </c>
      <c r="E188" s="24"/>
      <c r="F188" s="5">
        <v>13.5</v>
      </c>
      <c r="G188" s="5">
        <f t="shared" si="40"/>
        <v>13.5</v>
      </c>
      <c r="H188" s="24"/>
      <c r="I188" s="5" t="s">
        <v>291</v>
      </c>
      <c r="J188" s="24"/>
      <c r="K188" s="5">
        <v>12.5</v>
      </c>
      <c r="L188" s="5">
        <f t="shared" si="41"/>
        <v>12.5</v>
      </c>
      <c r="M188" s="24"/>
      <c r="N188" s="5" t="s">
        <v>291</v>
      </c>
      <c r="O188" s="24"/>
      <c r="P188" s="5">
        <v>13.5</v>
      </c>
      <c r="Q188" s="5">
        <f t="shared" si="39"/>
        <v>13.5</v>
      </c>
      <c r="R188" s="2">
        <f t="shared" si="38"/>
        <v>13.166666666666666</v>
      </c>
      <c r="T188" s="7">
        <f t="shared" si="42"/>
        <v>7.4080672915074474E-5</v>
      </c>
      <c r="V188" s="51">
        <f>claims!D188</f>
        <v>0</v>
      </c>
      <c r="W188" s="51">
        <f>claims!E188</f>
        <v>0</v>
      </c>
      <c r="X188" s="51">
        <f>claims!F188</f>
        <v>0</v>
      </c>
      <c r="Z188" s="7">
        <f t="shared" si="43"/>
        <v>0</v>
      </c>
      <c r="AA188" s="7">
        <f t="shared" si="44"/>
        <v>0</v>
      </c>
      <c r="AB188" s="7">
        <f t="shared" si="45"/>
        <v>0</v>
      </c>
      <c r="AD188" s="7">
        <f t="shared" si="46"/>
        <v>0</v>
      </c>
    </row>
    <row r="189" spans="1:30" outlineLevel="1">
      <c r="A189" s="1" t="s">
        <v>292</v>
      </c>
      <c r="B189" s="1" t="s">
        <v>293</v>
      </c>
      <c r="C189" s="24"/>
      <c r="D189" s="5" t="s">
        <v>293</v>
      </c>
      <c r="E189" s="24"/>
      <c r="F189" s="5">
        <v>2</v>
      </c>
      <c r="G189" s="5">
        <f t="shared" si="40"/>
        <v>2</v>
      </c>
      <c r="H189" s="24"/>
      <c r="I189" s="5" t="s">
        <v>293</v>
      </c>
      <c r="J189" s="24"/>
      <c r="K189" s="5">
        <v>3.5</v>
      </c>
      <c r="L189" s="5">
        <f t="shared" si="41"/>
        <v>3.5</v>
      </c>
      <c r="M189" s="24"/>
      <c r="N189" s="5" t="s">
        <v>293</v>
      </c>
      <c r="O189" s="24"/>
      <c r="P189" s="5">
        <v>2.5</v>
      </c>
      <c r="Q189" s="5">
        <f t="shared" si="39"/>
        <v>2.5</v>
      </c>
      <c r="R189" s="2">
        <f t="shared" si="38"/>
        <v>2.75</v>
      </c>
      <c r="T189" s="7">
        <f t="shared" si="42"/>
        <v>1.5472545608844671E-5</v>
      </c>
      <c r="V189" s="51">
        <f>claims!D189</f>
        <v>0</v>
      </c>
      <c r="W189" s="51">
        <f>claims!E189</f>
        <v>0</v>
      </c>
      <c r="X189" s="51">
        <f>claims!F189</f>
        <v>0</v>
      </c>
      <c r="Z189" s="7">
        <f t="shared" si="43"/>
        <v>0</v>
      </c>
      <c r="AA189" s="7">
        <f t="shared" si="44"/>
        <v>0</v>
      </c>
      <c r="AB189" s="7">
        <f t="shared" si="45"/>
        <v>0</v>
      </c>
      <c r="AD189" s="7">
        <f t="shared" si="46"/>
        <v>0</v>
      </c>
    </row>
    <row r="190" spans="1:30" outlineLevel="1">
      <c r="A190" s="1" t="s">
        <v>294</v>
      </c>
      <c r="B190" s="1" t="s">
        <v>295</v>
      </c>
      <c r="C190" s="24"/>
      <c r="D190" s="5" t="s">
        <v>295</v>
      </c>
      <c r="E190" s="24"/>
      <c r="F190" s="5">
        <v>12</v>
      </c>
      <c r="G190" s="5">
        <f t="shared" si="40"/>
        <v>12</v>
      </c>
      <c r="H190" s="24"/>
      <c r="I190" s="5" t="s">
        <v>295</v>
      </c>
      <c r="J190" s="24"/>
      <c r="K190" s="5">
        <v>11</v>
      </c>
      <c r="L190" s="5">
        <f t="shared" si="41"/>
        <v>11</v>
      </c>
      <c r="M190" s="24"/>
      <c r="N190" s="5" t="s">
        <v>295</v>
      </c>
      <c r="O190" s="24"/>
      <c r="P190" s="5">
        <v>12</v>
      </c>
      <c r="Q190" s="5">
        <f t="shared" si="39"/>
        <v>12</v>
      </c>
      <c r="R190" s="2">
        <f t="shared" si="38"/>
        <v>11.666666666666666</v>
      </c>
      <c r="T190" s="7">
        <f t="shared" si="42"/>
        <v>6.5641102582977381E-5</v>
      </c>
      <c r="V190" s="51">
        <f>claims!D190</f>
        <v>0</v>
      </c>
      <c r="W190" s="51">
        <f>claims!E190</f>
        <v>0</v>
      </c>
      <c r="X190" s="51">
        <f>claims!F190</f>
        <v>0</v>
      </c>
      <c r="Z190" s="7">
        <f t="shared" si="43"/>
        <v>0</v>
      </c>
      <c r="AA190" s="7">
        <f t="shared" si="44"/>
        <v>0</v>
      </c>
      <c r="AB190" s="7">
        <f t="shared" si="45"/>
        <v>0</v>
      </c>
      <c r="AD190" s="7">
        <f t="shared" si="46"/>
        <v>0</v>
      </c>
    </row>
    <row r="191" spans="1:30" outlineLevel="1">
      <c r="A191" s="1" t="s">
        <v>296</v>
      </c>
      <c r="B191" s="1" t="s">
        <v>297</v>
      </c>
      <c r="C191" s="24"/>
      <c r="D191" s="5" t="s">
        <v>297</v>
      </c>
      <c r="E191" s="24"/>
      <c r="F191" s="5">
        <v>203</v>
      </c>
      <c r="G191" s="5">
        <f t="shared" si="40"/>
        <v>203</v>
      </c>
      <c r="H191" s="24"/>
      <c r="I191" s="5" t="s">
        <v>297</v>
      </c>
      <c r="J191" s="24"/>
      <c r="K191" s="5">
        <v>196</v>
      </c>
      <c r="L191" s="5">
        <f t="shared" si="41"/>
        <v>196</v>
      </c>
      <c r="M191" s="24"/>
      <c r="N191" s="5" t="s">
        <v>297</v>
      </c>
      <c r="O191" s="24"/>
      <c r="P191" s="5">
        <v>199</v>
      </c>
      <c r="Q191" s="5">
        <f t="shared" si="39"/>
        <v>199</v>
      </c>
      <c r="R191" s="2">
        <f t="shared" si="38"/>
        <v>198.66666666666666</v>
      </c>
      <c r="T191" s="7">
        <f t="shared" si="42"/>
        <v>1.1177742039844148E-3</v>
      </c>
      <c r="V191" s="51">
        <f>claims!D191</f>
        <v>0</v>
      </c>
      <c r="W191" s="51">
        <f>claims!E191</f>
        <v>1</v>
      </c>
      <c r="X191" s="51">
        <f>claims!F191</f>
        <v>1</v>
      </c>
      <c r="Z191" s="7">
        <f t="shared" si="43"/>
        <v>0</v>
      </c>
      <c r="AA191" s="7">
        <f t="shared" si="44"/>
        <v>5.1020408163265302E-3</v>
      </c>
      <c r="AB191" s="7">
        <f t="shared" si="45"/>
        <v>5.0251256281407036E-3</v>
      </c>
      <c r="AD191" s="7">
        <f t="shared" si="46"/>
        <v>4.2132430861791951E-3</v>
      </c>
    </row>
    <row r="192" spans="1:30" outlineLevel="1">
      <c r="A192" s="1" t="s">
        <v>298</v>
      </c>
      <c r="B192" s="1" t="s">
        <v>299</v>
      </c>
      <c r="C192" s="24"/>
      <c r="D192" s="5" t="s">
        <v>299</v>
      </c>
      <c r="E192" s="24"/>
      <c r="F192" s="5">
        <v>12</v>
      </c>
      <c r="G192" s="5">
        <f t="shared" si="40"/>
        <v>12</v>
      </c>
      <c r="H192" s="24"/>
      <c r="I192" s="5" t="s">
        <v>299</v>
      </c>
      <c r="J192" s="24"/>
      <c r="K192" s="5">
        <v>12</v>
      </c>
      <c r="L192" s="5">
        <f t="shared" si="41"/>
        <v>12</v>
      </c>
      <c r="M192" s="24"/>
      <c r="N192" s="5" t="s">
        <v>299</v>
      </c>
      <c r="O192" s="24"/>
      <c r="P192" s="5">
        <v>11</v>
      </c>
      <c r="Q192" s="5">
        <f t="shared" si="39"/>
        <v>11</v>
      </c>
      <c r="R192" s="2">
        <f t="shared" si="38"/>
        <v>11.5</v>
      </c>
      <c r="T192" s="7">
        <f t="shared" si="42"/>
        <v>6.4703372546077707E-5</v>
      </c>
      <c r="V192" s="51">
        <f>claims!D192</f>
        <v>0</v>
      </c>
      <c r="W192" s="51">
        <f>claims!E192</f>
        <v>0</v>
      </c>
      <c r="X192" s="51">
        <f>claims!F192</f>
        <v>0</v>
      </c>
      <c r="Z192" s="7">
        <f t="shared" si="43"/>
        <v>0</v>
      </c>
      <c r="AA192" s="7">
        <f t="shared" si="44"/>
        <v>0</v>
      </c>
      <c r="AB192" s="7">
        <f t="shared" si="45"/>
        <v>0</v>
      </c>
      <c r="AD192" s="7">
        <f t="shared" si="46"/>
        <v>0</v>
      </c>
    </row>
    <row r="193" spans="1:30" outlineLevel="1">
      <c r="A193" s="1" t="s">
        <v>300</v>
      </c>
      <c r="B193" s="1" t="s">
        <v>301</v>
      </c>
      <c r="C193" s="24"/>
      <c r="D193" s="5" t="s">
        <v>301</v>
      </c>
      <c r="E193" s="24"/>
      <c r="F193" s="5">
        <v>5</v>
      </c>
      <c r="G193" s="5">
        <f t="shared" si="40"/>
        <v>5</v>
      </c>
      <c r="H193" s="24"/>
      <c r="I193" s="5" t="s">
        <v>301</v>
      </c>
      <c r="J193" s="24"/>
      <c r="K193" s="5">
        <v>5</v>
      </c>
      <c r="L193" s="5">
        <f t="shared" si="41"/>
        <v>5</v>
      </c>
      <c r="M193" s="24"/>
      <c r="N193" s="5" t="s">
        <v>301</v>
      </c>
      <c r="O193" s="24"/>
      <c r="P193" s="5">
        <v>5.5</v>
      </c>
      <c r="Q193" s="5">
        <f t="shared" si="39"/>
        <v>5.5</v>
      </c>
      <c r="R193" s="2">
        <f t="shared" si="38"/>
        <v>5.25</v>
      </c>
      <c r="T193" s="7">
        <f t="shared" si="42"/>
        <v>2.9538496162339825E-5</v>
      </c>
      <c r="V193" s="51">
        <f>claims!D193</f>
        <v>0</v>
      </c>
      <c r="W193" s="51">
        <f>claims!E193</f>
        <v>0</v>
      </c>
      <c r="X193" s="51">
        <f>claims!F193</f>
        <v>0</v>
      </c>
      <c r="Z193" s="7">
        <f t="shared" si="43"/>
        <v>0</v>
      </c>
      <c r="AA193" s="7">
        <f t="shared" si="44"/>
        <v>0</v>
      </c>
      <c r="AB193" s="7">
        <f t="shared" si="45"/>
        <v>0</v>
      </c>
      <c r="AD193" s="7">
        <f t="shared" si="46"/>
        <v>0</v>
      </c>
    </row>
    <row r="194" spans="1:30" outlineLevel="1">
      <c r="A194" s="1" t="s">
        <v>302</v>
      </c>
      <c r="B194" s="1" t="s">
        <v>303</v>
      </c>
      <c r="C194" s="24"/>
      <c r="D194" s="5" t="s">
        <v>303</v>
      </c>
      <c r="E194" s="24"/>
      <c r="F194" s="5">
        <v>13.5</v>
      </c>
      <c r="G194" s="5">
        <f t="shared" si="40"/>
        <v>13.5</v>
      </c>
      <c r="H194" s="24"/>
      <c r="I194" s="5" t="s">
        <v>303</v>
      </c>
      <c r="J194" s="24"/>
      <c r="K194" s="5">
        <v>13.5</v>
      </c>
      <c r="L194" s="5">
        <f t="shared" si="41"/>
        <v>13.5</v>
      </c>
      <c r="M194" s="24"/>
      <c r="N194" s="5" t="s">
        <v>303</v>
      </c>
      <c r="O194" s="24"/>
      <c r="P194" s="5">
        <v>13.5</v>
      </c>
      <c r="Q194" s="5">
        <f t="shared" si="39"/>
        <v>13.5</v>
      </c>
      <c r="R194" s="2">
        <f t="shared" si="38"/>
        <v>13.5</v>
      </c>
      <c r="T194" s="7">
        <f t="shared" si="42"/>
        <v>7.5956132988873836E-5</v>
      </c>
      <c r="V194" s="51">
        <f>claims!D194</f>
        <v>0</v>
      </c>
      <c r="W194" s="51">
        <f>claims!E194</f>
        <v>0</v>
      </c>
      <c r="X194" s="51">
        <f>claims!F194</f>
        <v>0</v>
      </c>
      <c r="Z194" s="7">
        <f t="shared" si="43"/>
        <v>0</v>
      </c>
      <c r="AA194" s="7">
        <f t="shared" si="44"/>
        <v>0</v>
      </c>
      <c r="AB194" s="7">
        <f t="shared" si="45"/>
        <v>0</v>
      </c>
      <c r="AD194" s="7">
        <f t="shared" si="46"/>
        <v>0</v>
      </c>
    </row>
    <row r="195" spans="1:30" outlineLevel="1">
      <c r="A195" s="1" t="s">
        <v>304</v>
      </c>
      <c r="B195" s="1" t="s">
        <v>305</v>
      </c>
      <c r="C195" s="24"/>
      <c r="D195" s="5" t="s">
        <v>305</v>
      </c>
      <c r="E195" s="24"/>
      <c r="F195" s="5">
        <v>12</v>
      </c>
      <c r="G195" s="5">
        <f t="shared" si="40"/>
        <v>12</v>
      </c>
      <c r="H195" s="24"/>
      <c r="I195" s="5" t="s">
        <v>305</v>
      </c>
      <c r="J195" s="24"/>
      <c r="K195" s="5">
        <v>12</v>
      </c>
      <c r="L195" s="5">
        <f t="shared" si="41"/>
        <v>12</v>
      </c>
      <c r="M195" s="24"/>
      <c r="N195" s="5" t="s">
        <v>305</v>
      </c>
      <c r="O195" s="24"/>
      <c r="P195" s="5">
        <v>12</v>
      </c>
      <c r="Q195" s="5">
        <f t="shared" si="39"/>
        <v>12</v>
      </c>
      <c r="R195" s="2">
        <f t="shared" si="38"/>
        <v>12</v>
      </c>
      <c r="T195" s="7">
        <f t="shared" si="42"/>
        <v>6.7516562656776743E-5</v>
      </c>
      <c r="V195" s="51">
        <f>claims!D195</f>
        <v>0</v>
      </c>
      <c r="W195" s="51">
        <f>claims!E195</f>
        <v>0</v>
      </c>
      <c r="X195" s="51">
        <f>claims!F195</f>
        <v>0</v>
      </c>
      <c r="Z195" s="7">
        <f t="shared" si="43"/>
        <v>0</v>
      </c>
      <c r="AA195" s="7">
        <f t="shared" si="44"/>
        <v>0</v>
      </c>
      <c r="AB195" s="7">
        <f t="shared" si="45"/>
        <v>0</v>
      </c>
      <c r="AD195" s="7">
        <f t="shared" si="46"/>
        <v>0</v>
      </c>
    </row>
    <row r="196" spans="1:30" outlineLevel="1">
      <c r="A196" s="1" t="s">
        <v>306</v>
      </c>
      <c r="B196" s="1" t="s">
        <v>307</v>
      </c>
      <c r="C196" s="24"/>
      <c r="D196" s="5" t="s">
        <v>307</v>
      </c>
      <c r="E196" s="24"/>
      <c r="F196" s="5">
        <v>7.5</v>
      </c>
      <c r="G196" s="5">
        <f t="shared" si="40"/>
        <v>7.5</v>
      </c>
      <c r="H196" s="24"/>
      <c r="I196" s="5" t="s">
        <v>307</v>
      </c>
      <c r="J196" s="24"/>
      <c r="K196" s="5">
        <v>7</v>
      </c>
      <c r="L196" s="5">
        <f t="shared" si="41"/>
        <v>7</v>
      </c>
      <c r="M196" s="24"/>
      <c r="N196" s="5" t="s">
        <v>307</v>
      </c>
      <c r="O196" s="24"/>
      <c r="P196" s="5">
        <v>8</v>
      </c>
      <c r="Q196" s="5">
        <f t="shared" si="39"/>
        <v>8</v>
      </c>
      <c r="R196" s="2">
        <f t="shared" si="38"/>
        <v>7.583333333333333</v>
      </c>
      <c r="T196" s="7">
        <f t="shared" si="42"/>
        <v>4.2666716678935301E-5</v>
      </c>
      <c r="V196" s="51">
        <f>claims!D196</f>
        <v>0</v>
      </c>
      <c r="W196" s="51">
        <f>claims!E196</f>
        <v>0</v>
      </c>
      <c r="X196" s="51">
        <f>claims!F196</f>
        <v>1</v>
      </c>
      <c r="Z196" s="7">
        <f t="shared" si="43"/>
        <v>0</v>
      </c>
      <c r="AA196" s="7">
        <f t="shared" si="44"/>
        <v>0</v>
      </c>
      <c r="AB196" s="7">
        <f t="shared" si="45"/>
        <v>0.01</v>
      </c>
      <c r="AD196" s="7">
        <f t="shared" si="46"/>
        <v>5.0000000000000001E-3</v>
      </c>
    </row>
    <row r="197" spans="1:30" outlineLevel="1">
      <c r="A197" s="1" t="s">
        <v>308</v>
      </c>
      <c r="B197" s="1" t="s">
        <v>309</v>
      </c>
      <c r="C197" s="24"/>
      <c r="D197" s="5" t="s">
        <v>309</v>
      </c>
      <c r="E197" s="24"/>
      <c r="F197" s="5">
        <v>16</v>
      </c>
      <c r="G197" s="5">
        <f t="shared" si="40"/>
        <v>16</v>
      </c>
      <c r="H197" s="24"/>
      <c r="I197" s="5" t="s">
        <v>309</v>
      </c>
      <c r="J197" s="24"/>
      <c r="K197" s="5">
        <v>14</v>
      </c>
      <c r="L197" s="5">
        <f t="shared" si="41"/>
        <v>14</v>
      </c>
      <c r="M197" s="24"/>
      <c r="N197" s="5" t="s">
        <v>309</v>
      </c>
      <c r="O197" s="24"/>
      <c r="P197" s="5">
        <v>14</v>
      </c>
      <c r="Q197" s="5">
        <f t="shared" si="39"/>
        <v>14</v>
      </c>
      <c r="R197" s="2">
        <f t="shared" si="38"/>
        <v>14.333333333333334</v>
      </c>
      <c r="T197" s="7">
        <f t="shared" si="42"/>
        <v>8.0644783173372219E-5</v>
      </c>
      <c r="V197" s="51">
        <f>claims!D197</f>
        <v>0</v>
      </c>
      <c r="W197" s="51">
        <f>claims!E197</f>
        <v>0</v>
      </c>
      <c r="X197" s="51">
        <f>claims!F197</f>
        <v>0</v>
      </c>
      <c r="Z197" s="7">
        <f t="shared" si="43"/>
        <v>0</v>
      </c>
      <c r="AA197" s="7">
        <f t="shared" si="44"/>
        <v>0</v>
      </c>
      <c r="AB197" s="7">
        <f t="shared" si="45"/>
        <v>0</v>
      </c>
      <c r="AD197" s="7">
        <f t="shared" si="46"/>
        <v>0</v>
      </c>
    </row>
    <row r="198" spans="1:30" outlineLevel="1">
      <c r="A198" s="1" t="s">
        <v>310</v>
      </c>
      <c r="B198" s="1" t="s">
        <v>311</v>
      </c>
      <c r="C198" s="24"/>
      <c r="D198" s="5" t="s">
        <v>311</v>
      </c>
      <c r="E198" s="24"/>
      <c r="F198" s="5">
        <v>7</v>
      </c>
      <c r="G198" s="5">
        <f t="shared" si="40"/>
        <v>7</v>
      </c>
      <c r="H198" s="24"/>
      <c r="I198" s="5" t="s">
        <v>311</v>
      </c>
      <c r="J198" s="24"/>
      <c r="K198" s="5">
        <v>5</v>
      </c>
      <c r="L198" s="5">
        <f t="shared" si="41"/>
        <v>5</v>
      </c>
      <c r="M198" s="24"/>
      <c r="N198" s="5" t="s">
        <v>311</v>
      </c>
      <c r="O198" s="24"/>
      <c r="P198" s="5">
        <v>6</v>
      </c>
      <c r="Q198" s="5">
        <f t="shared" si="39"/>
        <v>6</v>
      </c>
      <c r="R198" s="2">
        <f t="shared" si="38"/>
        <v>5.833333333333333</v>
      </c>
      <c r="T198" s="7">
        <f t="shared" si="42"/>
        <v>3.2820551291488691E-5</v>
      </c>
      <c r="V198" s="51">
        <f>claims!D198</f>
        <v>0</v>
      </c>
      <c r="W198" s="51">
        <f>claims!E198</f>
        <v>1</v>
      </c>
      <c r="X198" s="51">
        <f>claims!F198</f>
        <v>1</v>
      </c>
      <c r="Z198" s="7">
        <f t="shared" si="43"/>
        <v>0</v>
      </c>
      <c r="AA198" s="7">
        <f t="shared" si="44"/>
        <v>0.01</v>
      </c>
      <c r="AB198" s="7">
        <f t="shared" si="45"/>
        <v>0.01</v>
      </c>
      <c r="AD198" s="7">
        <f t="shared" si="46"/>
        <v>8.3333333333333332E-3</v>
      </c>
    </row>
    <row r="199" spans="1:30" outlineLevel="1">
      <c r="A199" s="1" t="s">
        <v>312</v>
      </c>
      <c r="B199" s="1" t="s">
        <v>571</v>
      </c>
      <c r="C199" s="24"/>
      <c r="D199" s="5" t="s">
        <v>313</v>
      </c>
      <c r="E199" s="24"/>
      <c r="F199" s="5">
        <v>20</v>
      </c>
      <c r="G199" s="5">
        <f t="shared" si="40"/>
        <v>20</v>
      </c>
      <c r="H199" s="24"/>
      <c r="I199" s="5" t="s">
        <v>313</v>
      </c>
      <c r="J199" s="24"/>
      <c r="K199" s="5">
        <v>21</v>
      </c>
      <c r="L199" s="5">
        <f t="shared" si="41"/>
        <v>21</v>
      </c>
      <c r="M199" s="24"/>
      <c r="N199" s="5" t="s">
        <v>313</v>
      </c>
      <c r="O199" s="24"/>
      <c r="P199" s="5">
        <v>19.5</v>
      </c>
      <c r="Q199" s="5">
        <f t="shared" si="39"/>
        <v>19.5</v>
      </c>
      <c r="R199" s="2">
        <f t="shared" si="38"/>
        <v>20.083333333333332</v>
      </c>
      <c r="T199" s="7">
        <f t="shared" si="42"/>
        <v>1.1299646944641107E-4</v>
      </c>
      <c r="V199" s="51">
        <f>claims!D199</f>
        <v>0</v>
      </c>
      <c r="W199" s="51">
        <f>claims!E199</f>
        <v>0</v>
      </c>
      <c r="X199" s="51">
        <f>claims!F199</f>
        <v>0</v>
      </c>
      <c r="Z199" s="7">
        <f t="shared" si="43"/>
        <v>0</v>
      </c>
      <c r="AA199" s="7">
        <f t="shared" si="44"/>
        <v>0</v>
      </c>
      <c r="AB199" s="7">
        <f t="shared" si="45"/>
        <v>0</v>
      </c>
      <c r="AD199" s="7">
        <f t="shared" si="46"/>
        <v>0</v>
      </c>
    </row>
    <row r="200" spans="1:30" outlineLevel="1">
      <c r="A200" s="1" t="s">
        <v>314</v>
      </c>
      <c r="B200" s="1" t="s">
        <v>315</v>
      </c>
      <c r="C200" s="24"/>
      <c r="D200" s="5" t="s">
        <v>315</v>
      </c>
      <c r="E200" s="24"/>
      <c r="F200" s="5">
        <v>92.5</v>
      </c>
      <c r="G200" s="5">
        <f t="shared" si="40"/>
        <v>92.5</v>
      </c>
      <c r="H200" s="24"/>
      <c r="I200" s="5" t="s">
        <v>315</v>
      </c>
      <c r="J200" s="24"/>
      <c r="K200" s="5">
        <v>69.5</v>
      </c>
      <c r="L200" s="5">
        <f t="shared" si="41"/>
        <v>69.5</v>
      </c>
      <c r="M200" s="24"/>
      <c r="N200" s="5" t="s">
        <v>315</v>
      </c>
      <c r="O200" s="24"/>
      <c r="P200" s="5">
        <v>71</v>
      </c>
      <c r="Q200" s="5">
        <f t="shared" si="39"/>
        <v>71</v>
      </c>
      <c r="R200" s="2">
        <f t="shared" si="38"/>
        <v>74.083333333333329</v>
      </c>
      <c r="T200" s="7">
        <f t="shared" si="42"/>
        <v>4.1682100140190642E-4</v>
      </c>
      <c r="V200" s="51">
        <f>claims!D200</f>
        <v>0</v>
      </c>
      <c r="W200" s="51">
        <f>claims!E200</f>
        <v>1</v>
      </c>
      <c r="X200" s="51">
        <f>claims!F200</f>
        <v>0</v>
      </c>
      <c r="Z200" s="7">
        <f t="shared" si="43"/>
        <v>0</v>
      </c>
      <c r="AA200" s="7">
        <f t="shared" si="44"/>
        <v>0.01</v>
      </c>
      <c r="AB200" s="7">
        <f t="shared" si="45"/>
        <v>0</v>
      </c>
      <c r="AD200" s="7">
        <f t="shared" si="46"/>
        <v>3.3333333333333335E-3</v>
      </c>
    </row>
    <row r="201" spans="1:30" outlineLevel="1">
      <c r="A201" s="1" t="s">
        <v>316</v>
      </c>
      <c r="B201" s="1" t="s">
        <v>317</v>
      </c>
      <c r="C201" s="24"/>
      <c r="D201" s="5" t="s">
        <v>317</v>
      </c>
      <c r="E201" s="24"/>
      <c r="F201" s="5">
        <v>13</v>
      </c>
      <c r="G201" s="5">
        <f t="shared" si="40"/>
        <v>13</v>
      </c>
      <c r="H201" s="24"/>
      <c r="I201" s="5" t="s">
        <v>317</v>
      </c>
      <c r="J201" s="24"/>
      <c r="K201" s="5">
        <v>15</v>
      </c>
      <c r="L201" s="5">
        <f t="shared" si="41"/>
        <v>15</v>
      </c>
      <c r="M201" s="24"/>
      <c r="N201" s="5" t="s">
        <v>317</v>
      </c>
      <c r="O201" s="24"/>
      <c r="P201" s="5">
        <v>19</v>
      </c>
      <c r="Q201" s="5">
        <f t="shared" si="39"/>
        <v>19</v>
      </c>
      <c r="R201" s="2">
        <f t="shared" si="38"/>
        <v>16.666666666666668</v>
      </c>
      <c r="T201" s="7">
        <f t="shared" si="42"/>
        <v>9.3773003689967709E-5</v>
      </c>
      <c r="V201" s="51">
        <f>claims!D201</f>
        <v>0</v>
      </c>
      <c r="W201" s="51">
        <f>claims!E201</f>
        <v>0</v>
      </c>
      <c r="X201" s="51">
        <f>claims!F201</f>
        <v>0</v>
      </c>
      <c r="Z201" s="7">
        <f t="shared" si="43"/>
        <v>0</v>
      </c>
      <c r="AA201" s="7">
        <f t="shared" si="44"/>
        <v>0</v>
      </c>
      <c r="AB201" s="7">
        <f t="shared" si="45"/>
        <v>0</v>
      </c>
      <c r="AD201" s="7">
        <f t="shared" si="46"/>
        <v>0</v>
      </c>
    </row>
    <row r="202" spans="1:30" outlineLevel="1">
      <c r="A202" s="1" t="s">
        <v>318</v>
      </c>
      <c r="B202" s="1" t="s">
        <v>319</v>
      </c>
      <c r="C202" s="24"/>
      <c r="D202" s="5" t="s">
        <v>319</v>
      </c>
      <c r="E202" s="24"/>
      <c r="F202" s="5">
        <v>49</v>
      </c>
      <c r="G202" s="5">
        <f t="shared" si="40"/>
        <v>49</v>
      </c>
      <c r="H202" s="24"/>
      <c r="I202" s="5" t="s">
        <v>319</v>
      </c>
      <c r="J202" s="24"/>
      <c r="K202" s="5">
        <v>49.5</v>
      </c>
      <c r="L202" s="5">
        <f t="shared" si="41"/>
        <v>49.5</v>
      </c>
      <c r="M202" s="24"/>
      <c r="N202" s="5" t="s">
        <v>319</v>
      </c>
      <c r="O202" s="24"/>
      <c r="P202" s="5">
        <v>53</v>
      </c>
      <c r="Q202" s="5">
        <f t="shared" si="39"/>
        <v>53</v>
      </c>
      <c r="R202" s="2">
        <f t="shared" si="38"/>
        <v>51.166666666666664</v>
      </c>
      <c r="T202" s="7">
        <f t="shared" si="42"/>
        <v>2.878831213282008E-4</v>
      </c>
      <c r="V202" s="51">
        <f>claims!D202</f>
        <v>0</v>
      </c>
      <c r="W202" s="51">
        <f>claims!E202</f>
        <v>1</v>
      </c>
      <c r="X202" s="51">
        <f>claims!F202</f>
        <v>1</v>
      </c>
      <c r="Z202" s="7">
        <f t="shared" si="43"/>
        <v>0</v>
      </c>
      <c r="AA202" s="7">
        <f t="shared" si="44"/>
        <v>0.01</v>
      </c>
      <c r="AB202" s="7">
        <f t="shared" si="45"/>
        <v>0.01</v>
      </c>
      <c r="AD202" s="7">
        <f t="shared" si="46"/>
        <v>8.3333333333333332E-3</v>
      </c>
    </row>
    <row r="203" spans="1:30" outlineLevel="1">
      <c r="A203" s="1" t="s">
        <v>320</v>
      </c>
      <c r="B203" s="1" t="s">
        <v>321</v>
      </c>
      <c r="C203" s="24"/>
      <c r="D203" s="5" t="s">
        <v>321</v>
      </c>
      <c r="E203" s="24"/>
      <c r="F203" s="5">
        <v>6</v>
      </c>
      <c r="G203" s="5">
        <f t="shared" si="40"/>
        <v>6</v>
      </c>
      <c r="H203" s="24"/>
      <c r="I203" s="5" t="s">
        <v>321</v>
      </c>
      <c r="J203" s="24"/>
      <c r="K203" s="5">
        <v>6.5</v>
      </c>
      <c r="L203" s="5">
        <f t="shared" si="41"/>
        <v>6.5</v>
      </c>
      <c r="M203" s="24"/>
      <c r="N203" s="5" t="s">
        <v>321</v>
      </c>
      <c r="O203" s="24"/>
      <c r="P203" s="5">
        <v>7.5</v>
      </c>
      <c r="Q203" s="5">
        <f t="shared" si="39"/>
        <v>7.5</v>
      </c>
      <c r="R203" s="2">
        <f t="shared" si="38"/>
        <v>6.916666666666667</v>
      </c>
      <c r="T203" s="7">
        <f t="shared" si="42"/>
        <v>3.8915796531336599E-5</v>
      </c>
      <c r="V203" s="51">
        <f>claims!D203</f>
        <v>0</v>
      </c>
      <c r="W203" s="51">
        <f>claims!E203</f>
        <v>0</v>
      </c>
      <c r="X203" s="51">
        <f>claims!F203</f>
        <v>0</v>
      </c>
      <c r="Z203" s="7">
        <f t="shared" si="43"/>
        <v>0</v>
      </c>
      <c r="AA203" s="7">
        <f t="shared" si="44"/>
        <v>0</v>
      </c>
      <c r="AB203" s="7">
        <f t="shared" si="45"/>
        <v>0</v>
      </c>
      <c r="AD203" s="7">
        <f t="shared" si="46"/>
        <v>0</v>
      </c>
    </row>
    <row r="204" spans="1:30" outlineLevel="1">
      <c r="A204" s="1" t="s">
        <v>322</v>
      </c>
      <c r="B204" s="1" t="s">
        <v>323</v>
      </c>
      <c r="C204" s="24"/>
      <c r="D204" s="5" t="s">
        <v>323</v>
      </c>
      <c r="E204" s="24"/>
      <c r="F204" s="5">
        <v>21</v>
      </c>
      <c r="G204" s="5">
        <f t="shared" si="40"/>
        <v>21</v>
      </c>
      <c r="H204" s="24"/>
      <c r="I204" s="5" t="s">
        <v>323</v>
      </c>
      <c r="J204" s="24"/>
      <c r="K204" s="5">
        <v>20</v>
      </c>
      <c r="L204" s="5">
        <f t="shared" si="41"/>
        <v>20</v>
      </c>
      <c r="M204" s="24"/>
      <c r="N204" s="5" t="s">
        <v>323</v>
      </c>
      <c r="O204" s="24"/>
      <c r="P204" s="5">
        <v>23</v>
      </c>
      <c r="Q204" s="5">
        <f t="shared" si="39"/>
        <v>23</v>
      </c>
      <c r="R204" s="2">
        <f t="shared" ref="R204:R235" si="47">IF(G204&gt;0,(+G204+(L204*2)+(Q204*3))/6,IF(L204&gt;0,((L204*2)+(Q204*3))/5,Q204))</f>
        <v>21.666666666666668</v>
      </c>
      <c r="T204" s="7">
        <f t="shared" si="42"/>
        <v>1.2190490479695802E-4</v>
      </c>
      <c r="V204" s="51">
        <f>claims!D204</f>
        <v>0</v>
      </c>
      <c r="W204" s="51">
        <f>claims!E204</f>
        <v>0</v>
      </c>
      <c r="X204" s="51">
        <f>claims!F204</f>
        <v>0</v>
      </c>
      <c r="Z204" s="7">
        <f t="shared" si="43"/>
        <v>0</v>
      </c>
      <c r="AA204" s="7">
        <f t="shared" si="44"/>
        <v>0</v>
      </c>
      <c r="AB204" s="7">
        <f t="shared" si="45"/>
        <v>0</v>
      </c>
      <c r="AD204" s="7">
        <f t="shared" si="46"/>
        <v>0</v>
      </c>
    </row>
    <row r="205" spans="1:30" outlineLevel="1">
      <c r="A205" s="1" t="s">
        <v>497</v>
      </c>
      <c r="B205" s="1" t="s">
        <v>495</v>
      </c>
      <c r="C205" s="24"/>
      <c r="D205" s="5" t="s">
        <v>495</v>
      </c>
      <c r="E205" s="24"/>
      <c r="F205" s="5">
        <v>6.5</v>
      </c>
      <c r="G205" s="5">
        <f t="shared" si="40"/>
        <v>6.5</v>
      </c>
      <c r="H205" s="24"/>
      <c r="I205" s="5" t="s">
        <v>495</v>
      </c>
      <c r="J205" s="24"/>
      <c r="K205" s="5">
        <v>6.5</v>
      </c>
      <c r="L205" s="5">
        <f t="shared" si="41"/>
        <v>6.5</v>
      </c>
      <c r="M205" s="24"/>
      <c r="N205" s="5" t="s">
        <v>495</v>
      </c>
      <c r="O205" s="24"/>
      <c r="P205" s="5">
        <v>8.5</v>
      </c>
      <c r="Q205" s="5">
        <f t="shared" ref="Q205:Q236" si="48">AVERAGE(M205:P205)</f>
        <v>8.5</v>
      </c>
      <c r="R205" s="2">
        <f t="shared" si="47"/>
        <v>7.5</v>
      </c>
      <c r="T205" s="7">
        <f t="shared" si="42"/>
        <v>4.2197851660485464E-5</v>
      </c>
      <c r="V205" s="51">
        <f>claims!D205</f>
        <v>0</v>
      </c>
      <c r="W205" s="51">
        <f>claims!E205</f>
        <v>0</v>
      </c>
      <c r="X205" s="51">
        <f>claims!F205</f>
        <v>0</v>
      </c>
      <c r="Z205" s="7">
        <f t="shared" si="43"/>
        <v>0</v>
      </c>
      <c r="AA205" s="7">
        <f t="shared" si="44"/>
        <v>0</v>
      </c>
      <c r="AB205" s="7">
        <f t="shared" si="45"/>
        <v>0</v>
      </c>
      <c r="AD205" s="7">
        <f t="shared" si="46"/>
        <v>0</v>
      </c>
    </row>
    <row r="206" spans="1:30" outlineLevel="1">
      <c r="A206" s="1" t="s">
        <v>324</v>
      </c>
      <c r="B206" s="1" t="s">
        <v>325</v>
      </c>
      <c r="C206" s="24"/>
      <c r="D206" s="5" t="s">
        <v>325</v>
      </c>
      <c r="E206" s="24"/>
      <c r="F206" s="5">
        <v>18.5</v>
      </c>
      <c r="G206" s="5">
        <f t="shared" ref="G206:G237" si="49">AVERAGE(C206:F206)</f>
        <v>18.5</v>
      </c>
      <c r="H206" s="24"/>
      <c r="I206" s="5" t="s">
        <v>325</v>
      </c>
      <c r="J206" s="24"/>
      <c r="K206" s="5">
        <v>20.5</v>
      </c>
      <c r="L206" s="5">
        <f t="shared" ref="L206:L237" si="50">AVERAGE(H206:K206)</f>
        <v>20.5</v>
      </c>
      <c r="M206" s="24"/>
      <c r="N206" s="5" t="s">
        <v>325</v>
      </c>
      <c r="O206" s="24"/>
      <c r="P206" s="5">
        <v>21.5</v>
      </c>
      <c r="Q206" s="5">
        <f t="shared" si="48"/>
        <v>21.5</v>
      </c>
      <c r="R206" s="2">
        <f t="shared" si="47"/>
        <v>20.666666666666668</v>
      </c>
      <c r="T206" s="7">
        <f t="shared" ref="T206:T237" si="51">+R206/$R$267</f>
        <v>1.1627852457555995E-4</v>
      </c>
      <c r="V206" s="51">
        <f>claims!D206</f>
        <v>0</v>
      </c>
      <c r="W206" s="51">
        <f>claims!E206</f>
        <v>0</v>
      </c>
      <c r="X206" s="51">
        <f>claims!F206</f>
        <v>0</v>
      </c>
      <c r="Z206" s="7">
        <f t="shared" ref="Z206:Z237" si="52">IF(G206&gt;100,IF(V206&lt;1,0,+V206/G206),IF(V206&lt;1,0,+V206/100))</f>
        <v>0</v>
      </c>
      <c r="AA206" s="7">
        <f t="shared" ref="AA206:AA237" si="53">IF(L206&gt;100,IF(W206&lt;1,0,+W206/L206),IF(W206&lt;1,0,+W206/100))</f>
        <v>0</v>
      </c>
      <c r="AB206" s="7">
        <f t="shared" ref="AB206:AB237" si="54">IF(Q206&gt;100,IF(X206&lt;1,0,+X206/Q206),IF(X206&lt;1,0,+X206/100))</f>
        <v>0</v>
      </c>
      <c r="AD206" s="7">
        <f t="shared" ref="AD206:AD237" si="55">(+Z206+(AA206*2)+(AB206*3))/6</f>
        <v>0</v>
      </c>
    </row>
    <row r="207" spans="1:30" outlineLevel="1">
      <c r="A207" s="1" t="s">
        <v>326</v>
      </c>
      <c r="B207" s="1" t="s">
        <v>327</v>
      </c>
      <c r="C207" s="24"/>
      <c r="D207" s="5" t="s">
        <v>327</v>
      </c>
      <c r="E207" s="24"/>
      <c r="F207" s="5">
        <v>18</v>
      </c>
      <c r="G207" s="5">
        <f t="shared" si="49"/>
        <v>18</v>
      </c>
      <c r="H207" s="24"/>
      <c r="I207" s="5" t="s">
        <v>327</v>
      </c>
      <c r="J207" s="24"/>
      <c r="K207" s="5">
        <v>17</v>
      </c>
      <c r="L207" s="5">
        <f t="shared" si="50"/>
        <v>17</v>
      </c>
      <c r="M207" s="24"/>
      <c r="N207" s="5" t="s">
        <v>327</v>
      </c>
      <c r="O207" s="24"/>
      <c r="P207" s="5">
        <v>17</v>
      </c>
      <c r="Q207" s="5">
        <f t="shared" si="48"/>
        <v>17</v>
      </c>
      <c r="R207" s="2">
        <f t="shared" si="47"/>
        <v>17.166666666666668</v>
      </c>
      <c r="T207" s="7">
        <f t="shared" si="51"/>
        <v>9.6586193800666744E-5</v>
      </c>
      <c r="V207" s="51">
        <f>claims!D207</f>
        <v>0</v>
      </c>
      <c r="W207" s="51">
        <f>claims!E207</f>
        <v>0</v>
      </c>
      <c r="X207" s="51">
        <f>claims!F207</f>
        <v>0</v>
      </c>
      <c r="Z207" s="7">
        <f t="shared" si="52"/>
        <v>0</v>
      </c>
      <c r="AA207" s="7">
        <f t="shared" si="53"/>
        <v>0</v>
      </c>
      <c r="AB207" s="7">
        <f t="shared" si="54"/>
        <v>0</v>
      </c>
      <c r="AD207" s="7">
        <f t="shared" si="55"/>
        <v>0</v>
      </c>
    </row>
    <row r="208" spans="1:30" outlineLevel="1">
      <c r="A208" s="1" t="s">
        <v>328</v>
      </c>
      <c r="B208" s="1" t="s">
        <v>329</v>
      </c>
      <c r="C208" s="24"/>
      <c r="D208" s="5" t="s">
        <v>329</v>
      </c>
      <c r="E208" s="24"/>
      <c r="F208" s="5">
        <v>10</v>
      </c>
      <c r="G208" s="5">
        <f t="shared" si="49"/>
        <v>10</v>
      </c>
      <c r="H208" s="24"/>
      <c r="I208" s="5" t="s">
        <v>329</v>
      </c>
      <c r="J208" s="24"/>
      <c r="K208" s="5">
        <v>9</v>
      </c>
      <c r="L208" s="5">
        <f t="shared" si="50"/>
        <v>9</v>
      </c>
      <c r="M208" s="24"/>
      <c r="N208" s="5" t="s">
        <v>329</v>
      </c>
      <c r="O208" s="24"/>
      <c r="P208" s="5">
        <v>9</v>
      </c>
      <c r="Q208" s="5">
        <f t="shared" si="48"/>
        <v>9</v>
      </c>
      <c r="R208" s="2">
        <f t="shared" si="47"/>
        <v>9.1666666666666661</v>
      </c>
      <c r="T208" s="7">
        <f t="shared" si="51"/>
        <v>5.1575152029482231E-5</v>
      </c>
      <c r="V208" s="51">
        <f>claims!D208</f>
        <v>0</v>
      </c>
      <c r="W208" s="51">
        <f>claims!E208</f>
        <v>0</v>
      </c>
      <c r="X208" s="51">
        <f>claims!F208</f>
        <v>0</v>
      </c>
      <c r="Z208" s="7">
        <f t="shared" si="52"/>
        <v>0</v>
      </c>
      <c r="AA208" s="7">
        <f t="shared" si="53"/>
        <v>0</v>
      </c>
      <c r="AB208" s="7">
        <f t="shared" si="54"/>
        <v>0</v>
      </c>
      <c r="AD208" s="7">
        <f t="shared" si="55"/>
        <v>0</v>
      </c>
    </row>
    <row r="209" spans="1:30" outlineLevel="1">
      <c r="A209" s="1" t="s">
        <v>330</v>
      </c>
      <c r="B209" s="1" t="s">
        <v>331</v>
      </c>
      <c r="C209" s="24"/>
      <c r="D209" s="5" t="s">
        <v>331</v>
      </c>
      <c r="E209" s="24"/>
      <c r="F209" s="5">
        <v>4.5</v>
      </c>
      <c r="G209" s="5">
        <f t="shared" si="49"/>
        <v>4.5</v>
      </c>
      <c r="H209" s="24"/>
      <c r="I209" s="5" t="s">
        <v>331</v>
      </c>
      <c r="J209" s="24"/>
      <c r="K209" s="5">
        <v>4</v>
      </c>
      <c r="L209" s="5">
        <f t="shared" si="50"/>
        <v>4</v>
      </c>
      <c r="M209" s="24"/>
      <c r="N209" s="5" t="s">
        <v>331</v>
      </c>
      <c r="O209" s="24"/>
      <c r="P209" s="5">
        <v>4</v>
      </c>
      <c r="Q209" s="5">
        <f t="shared" si="48"/>
        <v>4</v>
      </c>
      <c r="R209" s="2">
        <f t="shared" si="47"/>
        <v>4.083333333333333</v>
      </c>
      <c r="T209" s="7">
        <f t="shared" si="51"/>
        <v>2.2974385904042083E-5</v>
      </c>
      <c r="V209" s="51">
        <f>claims!D209</f>
        <v>0</v>
      </c>
      <c r="W209" s="51">
        <f>claims!E209</f>
        <v>0</v>
      </c>
      <c r="X209" s="51">
        <f>claims!F209</f>
        <v>0</v>
      </c>
      <c r="Z209" s="7">
        <f t="shared" si="52"/>
        <v>0</v>
      </c>
      <c r="AA209" s="7">
        <f t="shared" si="53"/>
        <v>0</v>
      </c>
      <c r="AB209" s="7">
        <f t="shared" si="54"/>
        <v>0</v>
      </c>
      <c r="AD209" s="7">
        <f t="shared" si="55"/>
        <v>0</v>
      </c>
    </row>
    <row r="210" spans="1:30" outlineLevel="1">
      <c r="A210" s="1" t="s">
        <v>332</v>
      </c>
      <c r="B210" s="1" t="s">
        <v>333</v>
      </c>
      <c r="C210" s="24"/>
      <c r="D210" s="5" t="s">
        <v>333</v>
      </c>
      <c r="E210" s="24"/>
      <c r="F210" s="5">
        <v>48.5</v>
      </c>
      <c r="G210" s="5">
        <f t="shared" si="49"/>
        <v>48.5</v>
      </c>
      <c r="H210" s="24"/>
      <c r="I210" s="5" t="s">
        <v>333</v>
      </c>
      <c r="J210" s="24"/>
      <c r="K210" s="5">
        <v>45.5</v>
      </c>
      <c r="L210" s="5">
        <f t="shared" si="50"/>
        <v>45.5</v>
      </c>
      <c r="M210" s="24"/>
      <c r="N210" s="5" t="s">
        <v>333</v>
      </c>
      <c r="O210" s="24"/>
      <c r="P210" s="5">
        <v>42.5</v>
      </c>
      <c r="Q210" s="5">
        <f t="shared" si="48"/>
        <v>42.5</v>
      </c>
      <c r="R210" s="2">
        <f t="shared" si="47"/>
        <v>44.5</v>
      </c>
      <c r="T210" s="7">
        <f t="shared" si="51"/>
        <v>2.5037391985221374E-4</v>
      </c>
      <c r="V210" s="51">
        <f>claims!D210</f>
        <v>1</v>
      </c>
      <c r="W210" s="51">
        <f>claims!E210</f>
        <v>0</v>
      </c>
      <c r="X210" s="51">
        <f>claims!F210</f>
        <v>0</v>
      </c>
      <c r="Z210" s="7">
        <f t="shared" si="52"/>
        <v>0.01</v>
      </c>
      <c r="AA210" s="7">
        <f t="shared" si="53"/>
        <v>0</v>
      </c>
      <c r="AB210" s="7">
        <f t="shared" si="54"/>
        <v>0</v>
      </c>
      <c r="AD210" s="7">
        <f t="shared" si="55"/>
        <v>1.6666666666666668E-3</v>
      </c>
    </row>
    <row r="211" spans="1:30" outlineLevel="1">
      <c r="A211" s="1" t="s">
        <v>334</v>
      </c>
      <c r="B211" s="1" t="s">
        <v>572</v>
      </c>
      <c r="C211" s="24"/>
      <c r="D211" s="5" t="s">
        <v>335</v>
      </c>
      <c r="E211" s="24"/>
      <c r="F211" s="5">
        <v>12</v>
      </c>
      <c r="G211" s="5">
        <f t="shared" si="49"/>
        <v>12</v>
      </c>
      <c r="H211" s="24"/>
      <c r="I211" s="5" t="s">
        <v>335</v>
      </c>
      <c r="J211" s="24"/>
      <c r="K211" s="5">
        <v>12</v>
      </c>
      <c r="L211" s="5">
        <f t="shared" si="50"/>
        <v>12</v>
      </c>
      <c r="M211" s="24"/>
      <c r="N211" s="5" t="s">
        <v>335</v>
      </c>
      <c r="O211" s="24"/>
      <c r="P211" s="5">
        <v>12</v>
      </c>
      <c r="Q211" s="5">
        <f t="shared" si="48"/>
        <v>12</v>
      </c>
      <c r="R211" s="2">
        <f t="shared" si="47"/>
        <v>12</v>
      </c>
      <c r="T211" s="7">
        <f t="shared" si="51"/>
        <v>6.7516562656776743E-5</v>
      </c>
      <c r="V211" s="51">
        <f>claims!D211</f>
        <v>0</v>
      </c>
      <c r="W211" s="51">
        <f>claims!E211</f>
        <v>0</v>
      </c>
      <c r="X211" s="51">
        <f>claims!F211</f>
        <v>0</v>
      </c>
      <c r="Z211" s="7">
        <f t="shared" si="52"/>
        <v>0</v>
      </c>
      <c r="AA211" s="7">
        <f t="shared" si="53"/>
        <v>0</v>
      </c>
      <c r="AB211" s="7">
        <f t="shared" si="54"/>
        <v>0</v>
      </c>
      <c r="AD211" s="7">
        <f t="shared" si="55"/>
        <v>0</v>
      </c>
    </row>
    <row r="212" spans="1:30" outlineLevel="1">
      <c r="A212" s="1" t="s">
        <v>336</v>
      </c>
      <c r="B212" s="1" t="s">
        <v>337</v>
      </c>
      <c r="C212" s="24"/>
      <c r="D212" s="5" t="s">
        <v>337</v>
      </c>
      <c r="E212" s="24"/>
      <c r="F212" s="5">
        <v>9.5</v>
      </c>
      <c r="G212" s="5">
        <f t="shared" si="49"/>
        <v>9.5</v>
      </c>
      <c r="H212" s="24"/>
      <c r="I212" s="5" t="s">
        <v>337</v>
      </c>
      <c r="J212" s="24"/>
      <c r="K212" s="5">
        <v>10.5</v>
      </c>
      <c r="L212" s="5">
        <f t="shared" si="50"/>
        <v>10.5</v>
      </c>
      <c r="M212" s="24"/>
      <c r="N212" s="5" t="s">
        <v>337</v>
      </c>
      <c r="O212" s="24"/>
      <c r="P212" s="5">
        <v>10.5</v>
      </c>
      <c r="Q212" s="5">
        <f t="shared" si="48"/>
        <v>10.5</v>
      </c>
      <c r="R212" s="2">
        <f t="shared" si="47"/>
        <v>10.333333333333334</v>
      </c>
      <c r="T212" s="7">
        <f t="shared" si="51"/>
        <v>5.8139262287779976E-5</v>
      </c>
      <c r="V212" s="51">
        <f>claims!D212</f>
        <v>0</v>
      </c>
      <c r="W212" s="51">
        <f>claims!E212</f>
        <v>0</v>
      </c>
      <c r="X212" s="51">
        <f>claims!F212</f>
        <v>0</v>
      </c>
      <c r="Z212" s="7">
        <f t="shared" si="52"/>
        <v>0</v>
      </c>
      <c r="AA212" s="7">
        <f t="shared" si="53"/>
        <v>0</v>
      </c>
      <c r="AB212" s="7">
        <f t="shared" si="54"/>
        <v>0</v>
      </c>
      <c r="AD212" s="7">
        <f t="shared" si="55"/>
        <v>0</v>
      </c>
    </row>
    <row r="213" spans="1:30" outlineLevel="1">
      <c r="A213" s="1" t="s">
        <v>338</v>
      </c>
      <c r="B213" s="1" t="s">
        <v>339</v>
      </c>
      <c r="C213" s="24"/>
      <c r="D213" s="5" t="s">
        <v>339</v>
      </c>
      <c r="E213" s="24"/>
      <c r="F213" s="5">
        <v>117</v>
      </c>
      <c r="G213" s="5">
        <f t="shared" si="49"/>
        <v>117</v>
      </c>
      <c r="H213" s="24"/>
      <c r="I213" s="5" t="s">
        <v>339</v>
      </c>
      <c r="J213" s="24"/>
      <c r="K213" s="5">
        <v>115</v>
      </c>
      <c r="L213" s="5">
        <f t="shared" si="50"/>
        <v>115</v>
      </c>
      <c r="M213" s="24"/>
      <c r="N213" s="5" t="s">
        <v>339</v>
      </c>
      <c r="O213" s="24"/>
      <c r="P213" s="5">
        <v>106</v>
      </c>
      <c r="Q213" s="5">
        <f t="shared" si="48"/>
        <v>106</v>
      </c>
      <c r="R213" s="2">
        <f t="shared" si="47"/>
        <v>110.83333333333333</v>
      </c>
      <c r="T213" s="7">
        <f t="shared" si="51"/>
        <v>6.2359047453828522E-4</v>
      </c>
      <c r="V213" s="51">
        <f>claims!D213</f>
        <v>1</v>
      </c>
      <c r="W213" s="51">
        <f>claims!E213</f>
        <v>2</v>
      </c>
      <c r="X213" s="51">
        <f>claims!F213</f>
        <v>1</v>
      </c>
      <c r="Z213" s="7">
        <f t="shared" si="52"/>
        <v>8.5470085470085479E-3</v>
      </c>
      <c r="AA213" s="7">
        <f t="shared" si="53"/>
        <v>1.7391304347826087E-2</v>
      </c>
      <c r="AB213" s="7">
        <f t="shared" si="54"/>
        <v>9.433962264150943E-3</v>
      </c>
      <c r="AD213" s="7">
        <f t="shared" si="55"/>
        <v>1.193858400585226E-2</v>
      </c>
    </row>
    <row r="214" spans="1:30" outlineLevel="1">
      <c r="A214" s="1" t="s">
        <v>602</v>
      </c>
      <c r="B214" s="1" t="s">
        <v>603</v>
      </c>
      <c r="C214" s="24"/>
      <c r="D214" s="5" t="s">
        <v>341</v>
      </c>
      <c r="E214" s="24"/>
      <c r="F214" s="5">
        <v>51</v>
      </c>
      <c r="G214" s="5">
        <f t="shared" si="49"/>
        <v>51</v>
      </c>
      <c r="H214" s="24"/>
      <c r="I214" s="5" t="s">
        <v>341</v>
      </c>
      <c r="J214" s="24"/>
      <c r="K214" s="5">
        <v>61</v>
      </c>
      <c r="L214" s="5">
        <f t="shared" si="50"/>
        <v>61</v>
      </c>
      <c r="M214" s="24"/>
      <c r="N214" s="5" t="s">
        <v>341</v>
      </c>
      <c r="O214" s="24"/>
      <c r="P214" s="5">
        <v>63</v>
      </c>
      <c r="Q214" s="5">
        <f t="shared" si="48"/>
        <v>63</v>
      </c>
      <c r="R214" s="2">
        <f t="shared" si="47"/>
        <v>60.333333333333336</v>
      </c>
      <c r="T214" s="7">
        <f t="shared" si="51"/>
        <v>3.3945827335768306E-4</v>
      </c>
      <c r="V214" s="51">
        <f>claims!D217</f>
        <v>0</v>
      </c>
      <c r="W214" s="51">
        <f>claims!E217</f>
        <v>0</v>
      </c>
      <c r="X214" s="51">
        <f>claims!F217</f>
        <v>0</v>
      </c>
      <c r="Z214" s="7">
        <f t="shared" si="52"/>
        <v>0</v>
      </c>
      <c r="AA214" s="7">
        <f t="shared" si="53"/>
        <v>0</v>
      </c>
      <c r="AB214" s="7">
        <f t="shared" si="54"/>
        <v>0</v>
      </c>
      <c r="AD214" s="7">
        <f t="shared" si="55"/>
        <v>0</v>
      </c>
    </row>
    <row r="215" spans="1:30" outlineLevel="1">
      <c r="A215" s="1" t="s">
        <v>479</v>
      </c>
      <c r="B215" s="1" t="s">
        <v>344</v>
      </c>
      <c r="C215" s="24"/>
      <c r="D215" s="5" t="s">
        <v>344</v>
      </c>
      <c r="E215" s="24"/>
      <c r="F215" s="5">
        <v>10</v>
      </c>
      <c r="G215" s="5">
        <f t="shared" si="49"/>
        <v>10</v>
      </c>
      <c r="H215" s="24"/>
      <c r="I215" s="5" t="s">
        <v>344</v>
      </c>
      <c r="J215" s="24"/>
      <c r="K215" s="5">
        <v>9</v>
      </c>
      <c r="L215" s="5">
        <f t="shared" si="50"/>
        <v>9</v>
      </c>
      <c r="M215" s="24"/>
      <c r="N215" s="5" t="s">
        <v>344</v>
      </c>
      <c r="O215" s="24"/>
      <c r="P215" s="5">
        <v>9</v>
      </c>
      <c r="Q215" s="5">
        <f t="shared" si="48"/>
        <v>9</v>
      </c>
      <c r="R215" s="2">
        <f t="shared" si="47"/>
        <v>9.1666666666666661</v>
      </c>
      <c r="T215" s="7">
        <f t="shared" si="51"/>
        <v>5.1575152029482231E-5</v>
      </c>
      <c r="V215" s="51">
        <f>claims!D215</f>
        <v>0</v>
      </c>
      <c r="W215" s="51">
        <f>claims!E215</f>
        <v>0</v>
      </c>
      <c r="X215" s="51">
        <f>claims!F215</f>
        <v>0</v>
      </c>
      <c r="Z215" s="7">
        <f t="shared" si="52"/>
        <v>0</v>
      </c>
      <c r="AA215" s="7">
        <f t="shared" si="53"/>
        <v>0</v>
      </c>
      <c r="AB215" s="7">
        <f t="shared" si="54"/>
        <v>0</v>
      </c>
      <c r="AD215" s="7">
        <f t="shared" si="55"/>
        <v>0</v>
      </c>
    </row>
    <row r="216" spans="1:30" outlineLevel="1">
      <c r="A216" s="1" t="s">
        <v>480</v>
      </c>
      <c r="B216" s="1" t="s">
        <v>340</v>
      </c>
      <c r="C216" s="24"/>
      <c r="D216" s="5" t="s">
        <v>340</v>
      </c>
      <c r="E216" s="24"/>
      <c r="F216" s="5">
        <v>3.5</v>
      </c>
      <c r="G216" s="5">
        <f t="shared" si="49"/>
        <v>3.5</v>
      </c>
      <c r="H216" s="24"/>
      <c r="I216" s="5" t="s">
        <v>340</v>
      </c>
      <c r="J216" s="24"/>
      <c r="K216" s="5">
        <v>4</v>
      </c>
      <c r="L216" s="5">
        <f t="shared" si="50"/>
        <v>4</v>
      </c>
      <c r="M216" s="24"/>
      <c r="N216" s="5" t="s">
        <v>340</v>
      </c>
      <c r="O216" s="24"/>
      <c r="P216" s="5">
        <v>4</v>
      </c>
      <c r="Q216" s="5">
        <f t="shared" si="48"/>
        <v>4</v>
      </c>
      <c r="R216" s="2">
        <f t="shared" si="47"/>
        <v>3.9166666666666665</v>
      </c>
      <c r="T216" s="7">
        <f t="shared" si="51"/>
        <v>2.2036655867142409E-5</v>
      </c>
      <c r="V216" s="51">
        <f>claims!D216</f>
        <v>0</v>
      </c>
      <c r="W216" s="51">
        <f>claims!E216</f>
        <v>0</v>
      </c>
      <c r="X216" s="51">
        <f>claims!F216</f>
        <v>0</v>
      </c>
      <c r="Z216" s="7">
        <f t="shared" si="52"/>
        <v>0</v>
      </c>
      <c r="AA216" s="7">
        <f t="shared" si="53"/>
        <v>0</v>
      </c>
      <c r="AB216" s="7">
        <f t="shared" si="54"/>
        <v>0</v>
      </c>
      <c r="AD216" s="7">
        <f t="shared" si="55"/>
        <v>0</v>
      </c>
    </row>
    <row r="217" spans="1:30" outlineLevel="1">
      <c r="A217" s="1" t="s">
        <v>342</v>
      </c>
      <c r="B217" s="1" t="s">
        <v>343</v>
      </c>
      <c r="C217" s="24"/>
      <c r="D217" s="5" t="s">
        <v>343</v>
      </c>
      <c r="E217" s="24"/>
      <c r="F217" s="5">
        <v>24</v>
      </c>
      <c r="G217" s="5">
        <f t="shared" si="49"/>
        <v>24</v>
      </c>
      <c r="H217" s="24"/>
      <c r="I217" s="5" t="s">
        <v>343</v>
      </c>
      <c r="J217" s="24"/>
      <c r="K217" s="5">
        <v>21.5</v>
      </c>
      <c r="L217" s="5">
        <f t="shared" si="50"/>
        <v>21.5</v>
      </c>
      <c r="M217" s="24"/>
      <c r="N217" s="5" t="s">
        <v>343</v>
      </c>
      <c r="O217" s="24"/>
      <c r="P217" s="5">
        <v>23.5</v>
      </c>
      <c r="Q217" s="5">
        <f t="shared" si="48"/>
        <v>23.5</v>
      </c>
      <c r="R217" s="2">
        <f t="shared" si="47"/>
        <v>22.916666666666668</v>
      </c>
      <c r="T217" s="7">
        <f t="shared" si="51"/>
        <v>1.2893788007370559E-4</v>
      </c>
      <c r="V217" s="51">
        <f>claims!D214</f>
        <v>1</v>
      </c>
      <c r="W217" s="51">
        <f>claims!E214</f>
        <v>0</v>
      </c>
      <c r="X217" s="51">
        <f>claims!F214</f>
        <v>0</v>
      </c>
      <c r="Z217" s="7">
        <f t="shared" si="52"/>
        <v>0.01</v>
      </c>
      <c r="AA217" s="7">
        <f t="shared" si="53"/>
        <v>0</v>
      </c>
      <c r="AB217" s="7">
        <f t="shared" si="54"/>
        <v>0</v>
      </c>
      <c r="AD217" s="7">
        <f t="shared" si="55"/>
        <v>1.6666666666666668E-3</v>
      </c>
    </row>
    <row r="218" spans="1:30" outlineLevel="1">
      <c r="A218" s="1" t="s">
        <v>345</v>
      </c>
      <c r="B218" s="1" t="s">
        <v>346</v>
      </c>
      <c r="C218" s="24"/>
      <c r="D218" s="5" t="s">
        <v>346</v>
      </c>
      <c r="E218" s="24"/>
      <c r="F218" s="5">
        <v>38</v>
      </c>
      <c r="G218" s="5">
        <f t="shared" si="49"/>
        <v>38</v>
      </c>
      <c r="H218" s="24"/>
      <c r="I218" s="5" t="s">
        <v>346</v>
      </c>
      <c r="J218" s="24"/>
      <c r="K218" s="5">
        <v>42</v>
      </c>
      <c r="L218" s="5">
        <f t="shared" si="50"/>
        <v>42</v>
      </c>
      <c r="M218" s="24"/>
      <c r="N218" s="5" t="s">
        <v>346</v>
      </c>
      <c r="O218" s="24"/>
      <c r="P218" s="5">
        <v>50</v>
      </c>
      <c r="Q218" s="5">
        <f t="shared" si="48"/>
        <v>50</v>
      </c>
      <c r="R218" s="2">
        <f t="shared" si="47"/>
        <v>45.333333333333336</v>
      </c>
      <c r="T218" s="7">
        <f t="shared" si="51"/>
        <v>2.5506257003671213E-4</v>
      </c>
      <c r="V218" s="51">
        <f>claims!D218</f>
        <v>0</v>
      </c>
      <c r="W218" s="51">
        <f>claims!E218</f>
        <v>0</v>
      </c>
      <c r="X218" s="51">
        <f>claims!F218</f>
        <v>0</v>
      </c>
      <c r="Z218" s="7">
        <f t="shared" si="52"/>
        <v>0</v>
      </c>
      <c r="AA218" s="7">
        <f t="shared" si="53"/>
        <v>0</v>
      </c>
      <c r="AB218" s="7">
        <f t="shared" si="54"/>
        <v>0</v>
      </c>
      <c r="AD218" s="7">
        <f t="shared" si="55"/>
        <v>0</v>
      </c>
    </row>
    <row r="219" spans="1:30" outlineLevel="1">
      <c r="A219" s="1" t="s">
        <v>347</v>
      </c>
      <c r="B219" s="1" t="s">
        <v>348</v>
      </c>
      <c r="C219" s="24"/>
      <c r="D219" s="5" t="s">
        <v>348</v>
      </c>
      <c r="E219" s="24"/>
      <c r="F219" s="5">
        <v>6.5</v>
      </c>
      <c r="G219" s="5">
        <f t="shared" si="49"/>
        <v>6.5</v>
      </c>
      <c r="H219" s="24"/>
      <c r="I219" s="5" t="s">
        <v>348</v>
      </c>
      <c r="J219" s="24"/>
      <c r="K219" s="5">
        <v>6.5</v>
      </c>
      <c r="L219" s="5">
        <f t="shared" si="50"/>
        <v>6.5</v>
      </c>
      <c r="M219" s="24"/>
      <c r="N219" s="5" t="s">
        <v>348</v>
      </c>
      <c r="O219" s="24"/>
      <c r="P219" s="5">
        <v>6</v>
      </c>
      <c r="Q219" s="5">
        <f t="shared" si="48"/>
        <v>6</v>
      </c>
      <c r="R219" s="2">
        <f t="shared" si="47"/>
        <v>6.25</v>
      </c>
      <c r="T219" s="7">
        <f t="shared" si="51"/>
        <v>3.5164876383737889E-5</v>
      </c>
      <c r="V219" s="51">
        <f>claims!D219</f>
        <v>0</v>
      </c>
      <c r="W219" s="51">
        <f>claims!E219</f>
        <v>0</v>
      </c>
      <c r="X219" s="51">
        <f>claims!F219</f>
        <v>0</v>
      </c>
      <c r="Z219" s="7">
        <f t="shared" si="52"/>
        <v>0</v>
      </c>
      <c r="AA219" s="7">
        <f t="shared" si="53"/>
        <v>0</v>
      </c>
      <c r="AB219" s="7">
        <f t="shared" si="54"/>
        <v>0</v>
      </c>
      <c r="AD219" s="7">
        <f t="shared" si="55"/>
        <v>0</v>
      </c>
    </row>
    <row r="220" spans="1:30" outlineLevel="1">
      <c r="A220" s="1" t="s">
        <v>349</v>
      </c>
      <c r="B220" s="1" t="s">
        <v>350</v>
      </c>
      <c r="C220" s="24"/>
      <c r="D220" s="5" t="s">
        <v>350</v>
      </c>
      <c r="E220" s="24"/>
      <c r="F220" s="5">
        <v>7</v>
      </c>
      <c r="G220" s="5">
        <f t="shared" si="49"/>
        <v>7</v>
      </c>
      <c r="H220" s="24"/>
      <c r="I220" s="5" t="s">
        <v>350</v>
      </c>
      <c r="J220" s="24"/>
      <c r="K220" s="5">
        <v>7</v>
      </c>
      <c r="L220" s="5">
        <f t="shared" si="50"/>
        <v>7</v>
      </c>
      <c r="M220" s="24"/>
      <c r="N220" s="5" t="s">
        <v>350</v>
      </c>
      <c r="O220" s="24"/>
      <c r="P220" s="5">
        <v>6</v>
      </c>
      <c r="Q220" s="5">
        <f t="shared" si="48"/>
        <v>6</v>
      </c>
      <c r="R220" s="2">
        <f t="shared" si="47"/>
        <v>6.5</v>
      </c>
      <c r="T220" s="7">
        <f t="shared" si="51"/>
        <v>3.65714714390874E-5</v>
      </c>
      <c r="V220" s="51">
        <f>claims!D220</f>
        <v>0</v>
      </c>
      <c r="W220" s="51">
        <f>claims!E220</f>
        <v>0</v>
      </c>
      <c r="X220" s="51">
        <f>claims!F220</f>
        <v>0</v>
      </c>
      <c r="Z220" s="7">
        <f t="shared" si="52"/>
        <v>0</v>
      </c>
      <c r="AA220" s="7">
        <f t="shared" si="53"/>
        <v>0</v>
      </c>
      <c r="AB220" s="7">
        <f t="shared" si="54"/>
        <v>0</v>
      </c>
      <c r="AD220" s="7">
        <f t="shared" si="55"/>
        <v>0</v>
      </c>
    </row>
    <row r="221" spans="1:30" outlineLevel="1">
      <c r="A221" s="1" t="s">
        <v>351</v>
      </c>
      <c r="B221" s="1" t="s">
        <v>352</v>
      </c>
      <c r="C221" s="24"/>
      <c r="D221" s="5" t="s">
        <v>352</v>
      </c>
      <c r="E221" s="24"/>
      <c r="F221" s="5">
        <v>49</v>
      </c>
      <c r="G221" s="5">
        <f t="shared" si="49"/>
        <v>49</v>
      </c>
      <c r="H221" s="24"/>
      <c r="I221" s="5" t="s">
        <v>352</v>
      </c>
      <c r="J221" s="24"/>
      <c r="K221" s="5">
        <v>49</v>
      </c>
      <c r="L221" s="5">
        <f t="shared" si="50"/>
        <v>49</v>
      </c>
      <c r="M221" s="24"/>
      <c r="N221" s="5" t="s">
        <v>352</v>
      </c>
      <c r="O221" s="24"/>
      <c r="P221" s="5">
        <v>46</v>
      </c>
      <c r="Q221" s="5">
        <f t="shared" si="48"/>
        <v>46</v>
      </c>
      <c r="R221" s="2">
        <f t="shared" si="47"/>
        <v>47.5</v>
      </c>
      <c r="T221" s="7">
        <f t="shared" si="51"/>
        <v>2.6725306051640792E-4</v>
      </c>
      <c r="V221" s="51">
        <f>claims!D221</f>
        <v>1</v>
      </c>
      <c r="W221" s="51">
        <f>claims!E221</f>
        <v>0</v>
      </c>
      <c r="X221" s="51">
        <f>claims!F221</f>
        <v>0</v>
      </c>
      <c r="Z221" s="7">
        <f t="shared" si="52"/>
        <v>0.01</v>
      </c>
      <c r="AA221" s="7">
        <f t="shared" si="53"/>
        <v>0</v>
      </c>
      <c r="AB221" s="7">
        <f t="shared" si="54"/>
        <v>0</v>
      </c>
      <c r="AD221" s="7">
        <f t="shared" si="55"/>
        <v>1.6666666666666668E-3</v>
      </c>
    </row>
    <row r="222" spans="1:30" outlineLevel="1">
      <c r="A222" s="1" t="s">
        <v>353</v>
      </c>
      <c r="B222" s="1" t="s">
        <v>354</v>
      </c>
      <c r="C222" s="24"/>
      <c r="D222" s="5" t="s">
        <v>354</v>
      </c>
      <c r="E222" s="24"/>
      <c r="F222" s="5">
        <v>7</v>
      </c>
      <c r="G222" s="5">
        <f t="shared" si="49"/>
        <v>7</v>
      </c>
      <c r="H222" s="24"/>
      <c r="I222" s="5" t="s">
        <v>354</v>
      </c>
      <c r="J222" s="24"/>
      <c r="K222" s="5">
        <v>8</v>
      </c>
      <c r="L222" s="5">
        <f t="shared" si="50"/>
        <v>8</v>
      </c>
      <c r="M222" s="24"/>
      <c r="N222" s="5" t="s">
        <v>354</v>
      </c>
      <c r="O222" s="24"/>
      <c r="P222" s="5">
        <v>9</v>
      </c>
      <c r="Q222" s="5">
        <f t="shared" si="48"/>
        <v>9</v>
      </c>
      <c r="R222" s="2">
        <f t="shared" si="47"/>
        <v>8.3333333333333339</v>
      </c>
      <c r="T222" s="7">
        <f t="shared" si="51"/>
        <v>4.6886501844983854E-5</v>
      </c>
      <c r="V222" s="51">
        <f>claims!D222</f>
        <v>0</v>
      </c>
      <c r="W222" s="51">
        <f>claims!E222</f>
        <v>0</v>
      </c>
      <c r="X222" s="51">
        <f>claims!F222</f>
        <v>0</v>
      </c>
      <c r="Z222" s="7">
        <f t="shared" si="52"/>
        <v>0</v>
      </c>
      <c r="AA222" s="7">
        <f t="shared" si="53"/>
        <v>0</v>
      </c>
      <c r="AB222" s="7">
        <f t="shared" si="54"/>
        <v>0</v>
      </c>
      <c r="AD222" s="7">
        <f t="shared" si="55"/>
        <v>0</v>
      </c>
    </row>
    <row r="223" spans="1:30" outlineLevel="1">
      <c r="A223" s="1" t="s">
        <v>355</v>
      </c>
      <c r="B223" s="1" t="s">
        <v>356</v>
      </c>
      <c r="C223" s="24"/>
      <c r="D223" s="5" t="s">
        <v>356</v>
      </c>
      <c r="E223" s="24"/>
      <c r="F223" s="5">
        <v>12</v>
      </c>
      <c r="G223" s="5">
        <f t="shared" si="49"/>
        <v>12</v>
      </c>
      <c r="H223" s="24"/>
      <c r="I223" s="5" t="s">
        <v>356</v>
      </c>
      <c r="J223" s="24"/>
      <c r="K223" s="5">
        <v>9.5</v>
      </c>
      <c r="L223" s="5">
        <f t="shared" si="50"/>
        <v>9.5</v>
      </c>
      <c r="M223" s="24"/>
      <c r="N223" s="5" t="s">
        <v>356</v>
      </c>
      <c r="O223" s="24"/>
      <c r="P223" s="5">
        <v>9.5</v>
      </c>
      <c r="Q223" s="5">
        <f t="shared" si="48"/>
        <v>9.5</v>
      </c>
      <c r="R223" s="2">
        <f t="shared" si="47"/>
        <v>9.9166666666666661</v>
      </c>
      <c r="T223" s="7">
        <f t="shared" si="51"/>
        <v>5.5794937195530778E-5</v>
      </c>
      <c r="V223" s="51">
        <f>claims!D223</f>
        <v>0</v>
      </c>
      <c r="W223" s="51">
        <f>claims!E223</f>
        <v>0</v>
      </c>
      <c r="X223" s="51">
        <f>claims!F223</f>
        <v>0</v>
      </c>
      <c r="Z223" s="7">
        <f t="shared" si="52"/>
        <v>0</v>
      </c>
      <c r="AA223" s="7">
        <f t="shared" si="53"/>
        <v>0</v>
      </c>
      <c r="AB223" s="7">
        <f t="shared" si="54"/>
        <v>0</v>
      </c>
      <c r="AD223" s="7">
        <f t="shared" si="55"/>
        <v>0</v>
      </c>
    </row>
    <row r="224" spans="1:30" outlineLevel="1">
      <c r="A224" s="1" t="s">
        <v>357</v>
      </c>
      <c r="B224" s="1" t="s">
        <v>358</v>
      </c>
      <c r="C224" s="24"/>
      <c r="D224" s="5" t="s">
        <v>358</v>
      </c>
      <c r="E224" s="24"/>
      <c r="F224" s="5">
        <v>18.5</v>
      </c>
      <c r="G224" s="5">
        <f t="shared" si="49"/>
        <v>18.5</v>
      </c>
      <c r="H224" s="24"/>
      <c r="I224" s="5" t="s">
        <v>358</v>
      </c>
      <c r="J224" s="24"/>
      <c r="K224" s="5">
        <v>17</v>
      </c>
      <c r="L224" s="5">
        <f t="shared" si="50"/>
        <v>17</v>
      </c>
      <c r="M224" s="24"/>
      <c r="N224" s="5" t="s">
        <v>358</v>
      </c>
      <c r="O224" s="24"/>
      <c r="P224" s="5">
        <v>18</v>
      </c>
      <c r="Q224" s="5">
        <f t="shared" si="48"/>
        <v>18</v>
      </c>
      <c r="R224" s="2">
        <f t="shared" si="47"/>
        <v>17.75</v>
      </c>
      <c r="T224" s="7">
        <f t="shared" si="51"/>
        <v>9.9868248929815603E-5</v>
      </c>
      <c r="V224" s="51">
        <f>claims!D224</f>
        <v>0</v>
      </c>
      <c r="W224" s="51">
        <f>claims!E224</f>
        <v>0</v>
      </c>
      <c r="X224" s="51">
        <f>claims!F224</f>
        <v>1</v>
      </c>
      <c r="Z224" s="7">
        <f t="shared" si="52"/>
        <v>0</v>
      </c>
      <c r="AA224" s="7">
        <f t="shared" si="53"/>
        <v>0</v>
      </c>
      <c r="AB224" s="7">
        <f t="shared" si="54"/>
        <v>0.01</v>
      </c>
      <c r="AD224" s="7">
        <f t="shared" si="55"/>
        <v>5.0000000000000001E-3</v>
      </c>
    </row>
    <row r="225" spans="1:30" outlineLevel="1">
      <c r="A225" s="1" t="s">
        <v>359</v>
      </c>
      <c r="B225" s="1" t="s">
        <v>360</v>
      </c>
      <c r="C225" s="24"/>
      <c r="D225" s="5" t="s">
        <v>360</v>
      </c>
      <c r="E225" s="24"/>
      <c r="F225" s="5">
        <v>16</v>
      </c>
      <c r="G225" s="5">
        <f t="shared" si="49"/>
        <v>16</v>
      </c>
      <c r="H225" s="24"/>
      <c r="I225" s="5" t="s">
        <v>360</v>
      </c>
      <c r="J225" s="24"/>
      <c r="K225" s="5">
        <v>16</v>
      </c>
      <c r="L225" s="5">
        <f t="shared" si="50"/>
        <v>16</v>
      </c>
      <c r="M225" s="24"/>
      <c r="N225" s="5" t="s">
        <v>360</v>
      </c>
      <c r="O225" s="24"/>
      <c r="P225" s="5">
        <v>16</v>
      </c>
      <c r="Q225" s="5">
        <f t="shared" si="48"/>
        <v>16</v>
      </c>
      <c r="R225" s="2">
        <f t="shared" si="47"/>
        <v>16</v>
      </c>
      <c r="T225" s="7">
        <f t="shared" si="51"/>
        <v>9.0022083542368986E-5</v>
      </c>
      <c r="V225" s="51">
        <f>claims!D225</f>
        <v>0</v>
      </c>
      <c r="W225" s="51">
        <f>claims!E225</f>
        <v>0</v>
      </c>
      <c r="X225" s="51">
        <f>claims!F225</f>
        <v>0</v>
      </c>
      <c r="Z225" s="7">
        <f t="shared" si="52"/>
        <v>0</v>
      </c>
      <c r="AA225" s="7">
        <f t="shared" si="53"/>
        <v>0</v>
      </c>
      <c r="AB225" s="7">
        <f t="shared" si="54"/>
        <v>0</v>
      </c>
      <c r="AD225" s="7">
        <f t="shared" si="55"/>
        <v>0</v>
      </c>
    </row>
    <row r="226" spans="1:30" outlineLevel="1">
      <c r="A226" s="1" t="s">
        <v>361</v>
      </c>
      <c r="B226" s="1" t="s">
        <v>362</v>
      </c>
      <c r="C226" s="24"/>
      <c r="D226" s="5" t="s">
        <v>362</v>
      </c>
      <c r="E226" s="24"/>
      <c r="F226" s="5">
        <v>9</v>
      </c>
      <c r="G226" s="5">
        <f t="shared" si="49"/>
        <v>9</v>
      </c>
      <c r="H226" s="24"/>
      <c r="I226" s="5" t="s">
        <v>362</v>
      </c>
      <c r="J226" s="24"/>
      <c r="K226" s="5">
        <v>9</v>
      </c>
      <c r="L226" s="5">
        <f t="shared" si="50"/>
        <v>9</v>
      </c>
      <c r="M226" s="24"/>
      <c r="N226" s="5" t="s">
        <v>362</v>
      </c>
      <c r="O226" s="24"/>
      <c r="P226" s="5">
        <v>9</v>
      </c>
      <c r="Q226" s="5">
        <f t="shared" si="48"/>
        <v>9</v>
      </c>
      <c r="R226" s="2">
        <f t="shared" si="47"/>
        <v>9</v>
      </c>
      <c r="T226" s="7">
        <f t="shared" si="51"/>
        <v>5.0637421992582557E-5</v>
      </c>
      <c r="V226" s="51">
        <f>claims!D226</f>
        <v>0</v>
      </c>
      <c r="W226" s="51">
        <f>claims!E226</f>
        <v>0</v>
      </c>
      <c r="X226" s="51">
        <f>claims!F226</f>
        <v>0</v>
      </c>
      <c r="Z226" s="7">
        <f t="shared" si="52"/>
        <v>0</v>
      </c>
      <c r="AA226" s="7">
        <f t="shared" si="53"/>
        <v>0</v>
      </c>
      <c r="AB226" s="7">
        <f t="shared" si="54"/>
        <v>0</v>
      </c>
      <c r="AD226" s="7">
        <f t="shared" si="55"/>
        <v>0</v>
      </c>
    </row>
    <row r="227" spans="1:30" outlineLevel="1">
      <c r="A227" s="1" t="s">
        <v>363</v>
      </c>
      <c r="B227" s="1" t="s">
        <v>364</v>
      </c>
      <c r="C227" s="24"/>
      <c r="D227" s="5" t="s">
        <v>364</v>
      </c>
      <c r="E227" s="24"/>
      <c r="F227" s="5">
        <v>121</v>
      </c>
      <c r="G227" s="5">
        <f t="shared" si="49"/>
        <v>121</v>
      </c>
      <c r="H227" s="24"/>
      <c r="I227" s="5" t="s">
        <v>364</v>
      </c>
      <c r="J227" s="24"/>
      <c r="K227" s="5">
        <v>136</v>
      </c>
      <c r="L227" s="5">
        <f t="shared" si="50"/>
        <v>136</v>
      </c>
      <c r="M227" s="24"/>
      <c r="N227" s="5" t="s">
        <v>364</v>
      </c>
      <c r="O227" s="24"/>
      <c r="P227" s="5">
        <v>145</v>
      </c>
      <c r="Q227" s="5">
        <f t="shared" si="48"/>
        <v>145</v>
      </c>
      <c r="R227" s="2">
        <f t="shared" si="47"/>
        <v>138</v>
      </c>
      <c r="T227" s="7">
        <f t="shared" si="51"/>
        <v>7.7644047055293254E-4</v>
      </c>
      <c r="V227" s="51">
        <f>claims!D227</f>
        <v>0</v>
      </c>
      <c r="W227" s="51">
        <f>claims!E227</f>
        <v>2</v>
      </c>
      <c r="X227" s="51">
        <f>claims!F227</f>
        <v>2</v>
      </c>
      <c r="Z227" s="7">
        <f t="shared" si="52"/>
        <v>0</v>
      </c>
      <c r="AA227" s="7">
        <f t="shared" si="53"/>
        <v>1.4705882352941176E-2</v>
      </c>
      <c r="AB227" s="7">
        <f t="shared" si="54"/>
        <v>1.3793103448275862E-2</v>
      </c>
      <c r="AD227" s="7">
        <f t="shared" si="55"/>
        <v>1.1798512508451658E-2</v>
      </c>
    </row>
    <row r="228" spans="1:30" outlineLevel="1">
      <c r="A228" s="1" t="s">
        <v>365</v>
      </c>
      <c r="B228" s="1" t="s">
        <v>366</v>
      </c>
      <c r="C228" s="24"/>
      <c r="D228" s="5" t="s">
        <v>366</v>
      </c>
      <c r="E228" s="24"/>
      <c r="F228" s="5">
        <v>18</v>
      </c>
      <c r="G228" s="5">
        <f t="shared" si="49"/>
        <v>18</v>
      </c>
      <c r="H228" s="24"/>
      <c r="I228" s="5" t="s">
        <v>366</v>
      </c>
      <c r="J228" s="24"/>
      <c r="K228" s="5">
        <v>19</v>
      </c>
      <c r="L228" s="5">
        <f t="shared" si="50"/>
        <v>19</v>
      </c>
      <c r="M228" s="24"/>
      <c r="N228" s="5" t="s">
        <v>366</v>
      </c>
      <c r="O228" s="24"/>
      <c r="P228" s="5">
        <v>19</v>
      </c>
      <c r="Q228" s="5">
        <f t="shared" si="48"/>
        <v>19</v>
      </c>
      <c r="R228" s="2">
        <f t="shared" si="47"/>
        <v>18.833333333333332</v>
      </c>
      <c r="T228" s="7">
        <f t="shared" si="51"/>
        <v>1.059634941696635E-4</v>
      </c>
      <c r="V228" s="51">
        <f>claims!D228</f>
        <v>2</v>
      </c>
      <c r="W228" s="51">
        <f>claims!E228</f>
        <v>1</v>
      </c>
      <c r="X228" s="51">
        <f>claims!F228</f>
        <v>1</v>
      </c>
      <c r="Z228" s="7">
        <f t="shared" si="52"/>
        <v>0.02</v>
      </c>
      <c r="AA228" s="7">
        <f t="shared" si="53"/>
        <v>0.01</v>
      </c>
      <c r="AB228" s="7">
        <f t="shared" si="54"/>
        <v>0.01</v>
      </c>
      <c r="AD228" s="7">
        <f t="shared" si="55"/>
        <v>1.1666666666666667E-2</v>
      </c>
    </row>
    <row r="229" spans="1:30" outlineLevel="1">
      <c r="A229" s="1" t="s">
        <v>367</v>
      </c>
      <c r="B229" s="1" t="s">
        <v>368</v>
      </c>
      <c r="C229" s="24"/>
      <c r="D229" s="5" t="s">
        <v>368</v>
      </c>
      <c r="E229" s="24"/>
      <c r="F229" s="5">
        <v>7</v>
      </c>
      <c r="G229" s="5">
        <f t="shared" si="49"/>
        <v>7</v>
      </c>
      <c r="H229" s="24"/>
      <c r="I229" s="5" t="s">
        <v>368</v>
      </c>
      <c r="J229" s="24"/>
      <c r="K229" s="5">
        <v>9</v>
      </c>
      <c r="L229" s="5">
        <f t="shared" si="50"/>
        <v>9</v>
      </c>
      <c r="M229" s="24"/>
      <c r="N229" s="5" t="s">
        <v>368</v>
      </c>
      <c r="O229" s="24"/>
      <c r="P229" s="5">
        <v>9</v>
      </c>
      <c r="Q229" s="5">
        <f t="shared" si="48"/>
        <v>9</v>
      </c>
      <c r="R229" s="2">
        <f t="shared" si="47"/>
        <v>8.6666666666666661</v>
      </c>
      <c r="T229" s="7">
        <f t="shared" si="51"/>
        <v>4.8761961918783202E-5</v>
      </c>
      <c r="V229" s="51">
        <f>claims!D229</f>
        <v>1</v>
      </c>
      <c r="W229" s="51">
        <f>claims!E229</f>
        <v>0</v>
      </c>
      <c r="X229" s="51">
        <f>claims!F229</f>
        <v>0</v>
      </c>
      <c r="Z229" s="7">
        <f t="shared" si="52"/>
        <v>0.01</v>
      </c>
      <c r="AA229" s="7">
        <f t="shared" si="53"/>
        <v>0</v>
      </c>
      <c r="AB229" s="7">
        <f t="shared" si="54"/>
        <v>0</v>
      </c>
      <c r="AD229" s="7">
        <f t="shared" si="55"/>
        <v>1.6666666666666668E-3</v>
      </c>
    </row>
    <row r="230" spans="1:30" outlineLevel="1">
      <c r="A230" s="1" t="s">
        <v>369</v>
      </c>
      <c r="B230" s="1" t="s">
        <v>370</v>
      </c>
      <c r="C230" s="24"/>
      <c r="D230" s="5" t="s">
        <v>370</v>
      </c>
      <c r="E230" s="24"/>
      <c r="F230" s="5">
        <v>6</v>
      </c>
      <c r="G230" s="5">
        <f t="shared" si="49"/>
        <v>6</v>
      </c>
      <c r="H230" s="24"/>
      <c r="I230" s="5" t="s">
        <v>370</v>
      </c>
      <c r="J230" s="24"/>
      <c r="K230" s="5">
        <v>6</v>
      </c>
      <c r="L230" s="5">
        <f t="shared" si="50"/>
        <v>6</v>
      </c>
      <c r="M230" s="24"/>
      <c r="N230" s="5" t="s">
        <v>370</v>
      </c>
      <c r="O230" s="24"/>
      <c r="P230" s="5">
        <v>6</v>
      </c>
      <c r="Q230" s="5">
        <f t="shared" si="48"/>
        <v>6</v>
      </c>
      <c r="R230" s="2">
        <f t="shared" si="47"/>
        <v>6</v>
      </c>
      <c r="T230" s="7">
        <f t="shared" si="51"/>
        <v>3.3758281328388371E-5</v>
      </c>
      <c r="V230" s="51">
        <f>claims!D230</f>
        <v>0</v>
      </c>
      <c r="W230" s="51">
        <f>claims!E230</f>
        <v>0</v>
      </c>
      <c r="X230" s="51">
        <f>claims!F230</f>
        <v>0</v>
      </c>
      <c r="Z230" s="7">
        <f t="shared" si="52"/>
        <v>0</v>
      </c>
      <c r="AA230" s="7">
        <f t="shared" si="53"/>
        <v>0</v>
      </c>
      <c r="AB230" s="7">
        <f t="shared" si="54"/>
        <v>0</v>
      </c>
      <c r="AD230" s="7">
        <f t="shared" si="55"/>
        <v>0</v>
      </c>
    </row>
    <row r="231" spans="1:30" outlineLevel="1">
      <c r="A231" s="1" t="s">
        <v>371</v>
      </c>
      <c r="B231" s="1" t="s">
        <v>372</v>
      </c>
      <c r="C231" s="24"/>
      <c r="D231" s="5" t="s">
        <v>372</v>
      </c>
      <c r="E231" s="24"/>
      <c r="F231" s="5">
        <v>27</v>
      </c>
      <c r="G231" s="5">
        <f t="shared" si="49"/>
        <v>27</v>
      </c>
      <c r="H231" s="24"/>
      <c r="I231" s="5" t="s">
        <v>372</v>
      </c>
      <c r="J231" s="24"/>
      <c r="K231" s="5">
        <v>27</v>
      </c>
      <c r="L231" s="5">
        <f t="shared" si="50"/>
        <v>27</v>
      </c>
      <c r="M231" s="24"/>
      <c r="N231" s="5" t="s">
        <v>372</v>
      </c>
      <c r="O231" s="24"/>
      <c r="P231" s="5">
        <v>29</v>
      </c>
      <c r="Q231" s="5">
        <f t="shared" si="48"/>
        <v>29</v>
      </c>
      <c r="R231" s="2">
        <f t="shared" si="47"/>
        <v>28</v>
      </c>
      <c r="T231" s="7">
        <f t="shared" si="51"/>
        <v>1.5753864619914574E-4</v>
      </c>
      <c r="V231" s="51">
        <f>claims!D231</f>
        <v>0</v>
      </c>
      <c r="W231" s="51">
        <f>claims!E231</f>
        <v>0</v>
      </c>
      <c r="X231" s="51">
        <f>claims!F231</f>
        <v>0</v>
      </c>
      <c r="Z231" s="7">
        <f t="shared" si="52"/>
        <v>0</v>
      </c>
      <c r="AA231" s="7">
        <f t="shared" si="53"/>
        <v>0</v>
      </c>
      <c r="AB231" s="7">
        <f t="shared" si="54"/>
        <v>0</v>
      </c>
      <c r="AD231" s="7">
        <f t="shared" si="55"/>
        <v>0</v>
      </c>
    </row>
    <row r="232" spans="1:30" outlineLevel="1">
      <c r="A232" s="1" t="s">
        <v>503</v>
      </c>
      <c r="B232" s="1" t="s">
        <v>570</v>
      </c>
      <c r="C232" s="24"/>
      <c r="D232" s="5" t="s">
        <v>504</v>
      </c>
      <c r="E232" s="24"/>
      <c r="F232" s="5">
        <v>5</v>
      </c>
      <c r="G232" s="5">
        <f t="shared" si="49"/>
        <v>5</v>
      </c>
      <c r="H232" s="24"/>
      <c r="I232" s="5" t="s">
        <v>504</v>
      </c>
      <c r="J232" s="24"/>
      <c r="K232" s="5">
        <v>4</v>
      </c>
      <c r="L232" s="5">
        <f t="shared" si="50"/>
        <v>4</v>
      </c>
      <c r="M232" s="24"/>
      <c r="N232" s="5" t="s">
        <v>504</v>
      </c>
      <c r="O232" s="24"/>
      <c r="P232" s="5">
        <v>5</v>
      </c>
      <c r="Q232" s="5">
        <f t="shared" si="48"/>
        <v>5</v>
      </c>
      <c r="R232" s="2">
        <f t="shared" si="47"/>
        <v>4.666666666666667</v>
      </c>
      <c r="T232" s="7">
        <f t="shared" si="51"/>
        <v>2.6256441033190959E-5</v>
      </c>
      <c r="V232" s="51">
        <f>claims!D232</f>
        <v>0</v>
      </c>
      <c r="W232" s="51">
        <f>claims!E232</f>
        <v>0</v>
      </c>
      <c r="X232" s="51">
        <f>claims!F232</f>
        <v>0</v>
      </c>
      <c r="Z232" s="7">
        <f t="shared" si="52"/>
        <v>0</v>
      </c>
      <c r="AA232" s="7">
        <f t="shared" si="53"/>
        <v>0</v>
      </c>
      <c r="AB232" s="7">
        <f t="shared" si="54"/>
        <v>0</v>
      </c>
      <c r="AD232" s="7">
        <f t="shared" si="55"/>
        <v>0</v>
      </c>
    </row>
    <row r="233" spans="1:30" outlineLevel="1">
      <c r="A233" s="1" t="s">
        <v>373</v>
      </c>
      <c r="B233" s="1" t="s">
        <v>374</v>
      </c>
      <c r="C233" s="24"/>
      <c r="D233" s="5" t="s">
        <v>374</v>
      </c>
      <c r="E233" s="24"/>
      <c r="F233" s="5">
        <v>19.5</v>
      </c>
      <c r="G233" s="5">
        <f t="shared" si="49"/>
        <v>19.5</v>
      </c>
      <c r="H233" s="24"/>
      <c r="I233" s="5" t="s">
        <v>374</v>
      </c>
      <c r="J233" s="24"/>
      <c r="K233" s="5">
        <v>17.5</v>
      </c>
      <c r="L233" s="5">
        <f t="shared" si="50"/>
        <v>17.5</v>
      </c>
      <c r="M233" s="24"/>
      <c r="N233" s="5" t="s">
        <v>374</v>
      </c>
      <c r="O233" s="24"/>
      <c r="P233" s="5">
        <v>17</v>
      </c>
      <c r="Q233" s="5">
        <f t="shared" si="48"/>
        <v>17</v>
      </c>
      <c r="R233" s="2">
        <f t="shared" si="47"/>
        <v>17.583333333333332</v>
      </c>
      <c r="T233" s="7">
        <f t="shared" si="51"/>
        <v>9.8930518892915916E-5</v>
      </c>
      <c r="V233" s="51">
        <f>claims!D233</f>
        <v>1</v>
      </c>
      <c r="W233" s="51">
        <f>claims!E233</f>
        <v>0</v>
      </c>
      <c r="X233" s="51">
        <f>claims!F233</f>
        <v>0</v>
      </c>
      <c r="Z233" s="7">
        <f t="shared" si="52"/>
        <v>0.01</v>
      </c>
      <c r="AA233" s="7">
        <f t="shared" si="53"/>
        <v>0</v>
      </c>
      <c r="AB233" s="7">
        <f t="shared" si="54"/>
        <v>0</v>
      </c>
      <c r="AD233" s="7">
        <f t="shared" si="55"/>
        <v>1.6666666666666668E-3</v>
      </c>
    </row>
    <row r="234" spans="1:30" outlineLevel="1">
      <c r="A234" s="1" t="s">
        <v>375</v>
      </c>
      <c r="B234" s="1" t="s">
        <v>376</v>
      </c>
      <c r="C234" s="24"/>
      <c r="D234" s="5" t="s">
        <v>376</v>
      </c>
      <c r="E234" s="24"/>
      <c r="F234" s="5">
        <v>20.5</v>
      </c>
      <c r="G234" s="5">
        <f t="shared" si="49"/>
        <v>20.5</v>
      </c>
      <c r="H234" s="24"/>
      <c r="I234" s="5" t="s">
        <v>376</v>
      </c>
      <c r="J234" s="24"/>
      <c r="K234" s="5">
        <v>20.5</v>
      </c>
      <c r="L234" s="5">
        <f t="shared" si="50"/>
        <v>20.5</v>
      </c>
      <c r="M234" s="24"/>
      <c r="N234" s="5" t="s">
        <v>376</v>
      </c>
      <c r="O234" s="24"/>
      <c r="P234" s="5">
        <v>22.5</v>
      </c>
      <c r="Q234" s="5">
        <f t="shared" si="48"/>
        <v>22.5</v>
      </c>
      <c r="R234" s="2">
        <f t="shared" si="47"/>
        <v>21.5</v>
      </c>
      <c r="T234" s="7">
        <f t="shared" si="51"/>
        <v>1.2096717476005834E-4</v>
      </c>
      <c r="V234" s="51">
        <f>claims!D234</f>
        <v>0</v>
      </c>
      <c r="W234" s="51">
        <f>claims!E234</f>
        <v>0</v>
      </c>
      <c r="X234" s="51">
        <f>claims!F234</f>
        <v>2</v>
      </c>
      <c r="Z234" s="7">
        <f t="shared" si="52"/>
        <v>0</v>
      </c>
      <c r="AA234" s="7">
        <f t="shared" si="53"/>
        <v>0</v>
      </c>
      <c r="AB234" s="7">
        <f t="shared" si="54"/>
        <v>0.02</v>
      </c>
      <c r="AD234" s="7">
        <f t="shared" si="55"/>
        <v>0.01</v>
      </c>
    </row>
    <row r="235" spans="1:30" outlineLevel="1">
      <c r="A235" s="1" t="s">
        <v>377</v>
      </c>
      <c r="B235" s="1" t="s">
        <v>378</v>
      </c>
      <c r="C235" s="24"/>
      <c r="D235" s="5" t="s">
        <v>378</v>
      </c>
      <c r="E235" s="24"/>
      <c r="F235" s="5">
        <v>52</v>
      </c>
      <c r="G235" s="5">
        <f t="shared" si="49"/>
        <v>52</v>
      </c>
      <c r="H235" s="24"/>
      <c r="I235" s="5" t="s">
        <v>378</v>
      </c>
      <c r="J235" s="24"/>
      <c r="K235" s="5">
        <v>52.5</v>
      </c>
      <c r="L235" s="5">
        <f t="shared" si="50"/>
        <v>52.5</v>
      </c>
      <c r="M235" s="24"/>
      <c r="N235" s="5" t="s">
        <v>378</v>
      </c>
      <c r="O235" s="24"/>
      <c r="P235" s="5">
        <v>50.5</v>
      </c>
      <c r="Q235" s="5">
        <f t="shared" si="48"/>
        <v>50.5</v>
      </c>
      <c r="R235" s="2">
        <f t="shared" si="47"/>
        <v>51.416666666666664</v>
      </c>
      <c r="T235" s="7">
        <f t="shared" si="51"/>
        <v>2.8928971638355033E-4</v>
      </c>
      <c r="V235" s="51">
        <f>claims!D235</f>
        <v>0</v>
      </c>
      <c r="W235" s="51">
        <f>claims!E235</f>
        <v>0</v>
      </c>
      <c r="X235" s="51">
        <f>claims!F235</f>
        <v>1</v>
      </c>
      <c r="Z235" s="7">
        <f t="shared" si="52"/>
        <v>0</v>
      </c>
      <c r="AA235" s="7">
        <f t="shared" si="53"/>
        <v>0</v>
      </c>
      <c r="AB235" s="7">
        <f t="shared" si="54"/>
        <v>0.01</v>
      </c>
      <c r="AD235" s="7">
        <f t="shared" si="55"/>
        <v>5.0000000000000001E-3</v>
      </c>
    </row>
    <row r="236" spans="1:30" outlineLevel="1">
      <c r="A236" s="11" t="s">
        <v>555</v>
      </c>
      <c r="B236" s="11" t="s">
        <v>556</v>
      </c>
      <c r="C236" s="24"/>
      <c r="D236" s="5" t="s">
        <v>556</v>
      </c>
      <c r="E236" s="24"/>
      <c r="F236" s="5">
        <v>4</v>
      </c>
      <c r="G236" s="5">
        <f t="shared" si="49"/>
        <v>4</v>
      </c>
      <c r="H236" s="24"/>
      <c r="I236" s="5" t="s">
        <v>556</v>
      </c>
      <c r="J236" s="24"/>
      <c r="K236" s="5">
        <v>2</v>
      </c>
      <c r="L236" s="5">
        <f t="shared" si="50"/>
        <v>2</v>
      </c>
      <c r="M236" s="24"/>
      <c r="N236" s="5" t="s">
        <v>556</v>
      </c>
      <c r="O236" s="24"/>
      <c r="P236" s="5">
        <v>2</v>
      </c>
      <c r="Q236" s="5">
        <f t="shared" si="48"/>
        <v>2</v>
      </c>
      <c r="R236" s="2">
        <f t="shared" ref="R236:R264" si="56">IF(G236&gt;0,(+G236+(L236*2)+(Q236*3))/6,IF(L236&gt;0,((L236*2)+(Q236*3))/5,Q236))</f>
        <v>2.3333333333333335</v>
      </c>
      <c r="T236" s="7">
        <f t="shared" si="51"/>
        <v>1.312822051659548E-5</v>
      </c>
      <c r="V236" s="51">
        <f>claims!D236</f>
        <v>0</v>
      </c>
      <c r="W236" s="51">
        <f>claims!E236</f>
        <v>0</v>
      </c>
      <c r="X236" s="51">
        <f>claims!F236</f>
        <v>0</v>
      </c>
      <c r="Z236" s="7">
        <f t="shared" si="52"/>
        <v>0</v>
      </c>
      <c r="AA236" s="7">
        <f t="shared" si="53"/>
        <v>0</v>
      </c>
      <c r="AB236" s="7">
        <f t="shared" si="54"/>
        <v>0</v>
      </c>
      <c r="AD236" s="7">
        <f t="shared" si="55"/>
        <v>0</v>
      </c>
    </row>
    <row r="237" spans="1:30" outlineLevel="1">
      <c r="A237" s="1" t="s">
        <v>379</v>
      </c>
      <c r="B237" s="1" t="s">
        <v>380</v>
      </c>
      <c r="C237" s="24"/>
      <c r="D237" s="5" t="s">
        <v>380</v>
      </c>
      <c r="E237" s="24"/>
      <c r="F237" s="5">
        <v>9</v>
      </c>
      <c r="G237" s="5">
        <f t="shared" si="49"/>
        <v>9</v>
      </c>
      <c r="H237" s="24"/>
      <c r="I237" s="5" t="s">
        <v>380</v>
      </c>
      <c r="J237" s="24"/>
      <c r="K237" s="5">
        <v>10</v>
      </c>
      <c r="L237" s="5">
        <f t="shared" si="50"/>
        <v>10</v>
      </c>
      <c r="M237" s="24"/>
      <c r="N237" s="5" t="s">
        <v>380</v>
      </c>
      <c r="O237" s="24"/>
      <c r="P237" s="5">
        <v>8</v>
      </c>
      <c r="Q237" s="5">
        <f t="shared" ref="Q237:Q264" si="57">AVERAGE(M237:P237)</f>
        <v>8</v>
      </c>
      <c r="R237" s="2">
        <f t="shared" si="56"/>
        <v>8.8333333333333339</v>
      </c>
      <c r="T237" s="7">
        <f t="shared" si="51"/>
        <v>4.9699691955682883E-5</v>
      </c>
      <c r="V237" s="51">
        <f>claims!D237</f>
        <v>0</v>
      </c>
      <c r="W237" s="51">
        <f>claims!E237</f>
        <v>0</v>
      </c>
      <c r="X237" s="51">
        <f>claims!F237</f>
        <v>0</v>
      </c>
      <c r="Z237" s="7">
        <f t="shared" si="52"/>
        <v>0</v>
      </c>
      <c r="AA237" s="7">
        <f t="shared" si="53"/>
        <v>0</v>
      </c>
      <c r="AB237" s="7">
        <f t="shared" si="54"/>
        <v>0</v>
      </c>
      <c r="AD237" s="7">
        <f t="shared" si="55"/>
        <v>0</v>
      </c>
    </row>
    <row r="238" spans="1:30" outlineLevel="1">
      <c r="A238" s="1" t="s">
        <v>381</v>
      </c>
      <c r="B238" s="1" t="s">
        <v>382</v>
      </c>
      <c r="C238" s="24"/>
      <c r="D238" s="5" t="s">
        <v>382</v>
      </c>
      <c r="E238" s="24"/>
      <c r="F238" s="5">
        <v>20</v>
      </c>
      <c r="G238" s="5">
        <f t="shared" ref="G238:G264" si="58">AVERAGE(C238:F238)</f>
        <v>20</v>
      </c>
      <c r="H238" s="24"/>
      <c r="I238" s="5" t="s">
        <v>382</v>
      </c>
      <c r="J238" s="24"/>
      <c r="K238" s="5">
        <v>22</v>
      </c>
      <c r="L238" s="5">
        <f t="shared" ref="L238:L264" si="59">AVERAGE(H238:K238)</f>
        <v>22</v>
      </c>
      <c r="M238" s="24"/>
      <c r="N238" s="5" t="s">
        <v>382</v>
      </c>
      <c r="O238" s="24"/>
      <c r="P238" s="5">
        <v>22.5</v>
      </c>
      <c r="Q238" s="5">
        <f t="shared" si="57"/>
        <v>22.5</v>
      </c>
      <c r="R238" s="2">
        <f t="shared" si="56"/>
        <v>21.916666666666668</v>
      </c>
      <c r="T238" s="7">
        <f t="shared" ref="T238:T264" si="60">+R238/$R$267</f>
        <v>1.2331149985230752E-4</v>
      </c>
      <c r="V238" s="51">
        <f>claims!D238</f>
        <v>0</v>
      </c>
      <c r="W238" s="51">
        <f>claims!E238</f>
        <v>0</v>
      </c>
      <c r="X238" s="51">
        <f>claims!F238</f>
        <v>0</v>
      </c>
      <c r="Z238" s="7">
        <f t="shared" ref="Z238:Z264" si="61">IF(G238&gt;100,IF(V238&lt;1,0,+V238/G238),IF(V238&lt;1,0,+V238/100))</f>
        <v>0</v>
      </c>
      <c r="AA238" s="7">
        <f t="shared" ref="AA238:AA264" si="62">IF(L238&gt;100,IF(W238&lt;1,0,+W238/L238),IF(W238&lt;1,0,+W238/100))</f>
        <v>0</v>
      </c>
      <c r="AB238" s="7">
        <f t="shared" ref="AB238:AB264" si="63">IF(Q238&gt;100,IF(X238&lt;1,0,+X238/Q238),IF(X238&lt;1,0,+X238/100))</f>
        <v>0</v>
      </c>
      <c r="AD238" s="7">
        <f t="shared" ref="AD238:AD264" si="64">(+Z238+(AA238*2)+(AB238*3))/6</f>
        <v>0</v>
      </c>
    </row>
    <row r="239" spans="1:30" outlineLevel="1">
      <c r="A239" s="1" t="s">
        <v>383</v>
      </c>
      <c r="B239" s="1" t="s">
        <v>384</v>
      </c>
      <c r="C239" s="24"/>
      <c r="D239" s="5" t="s">
        <v>384</v>
      </c>
      <c r="E239" s="24"/>
      <c r="F239" s="5">
        <v>6</v>
      </c>
      <c r="G239" s="5">
        <f t="shared" si="58"/>
        <v>6</v>
      </c>
      <c r="H239" s="24"/>
      <c r="I239" s="5" t="s">
        <v>384</v>
      </c>
      <c r="J239" s="24"/>
      <c r="K239" s="5">
        <v>4</v>
      </c>
      <c r="L239" s="5">
        <f t="shared" si="59"/>
        <v>4</v>
      </c>
      <c r="M239" s="24"/>
      <c r="N239" s="5" t="s">
        <v>384</v>
      </c>
      <c r="O239" s="24"/>
      <c r="P239" s="5">
        <v>4</v>
      </c>
      <c r="Q239" s="5">
        <f t="shared" si="57"/>
        <v>4</v>
      </c>
      <c r="R239" s="2">
        <f t="shared" si="56"/>
        <v>4.333333333333333</v>
      </c>
      <c r="T239" s="7">
        <f t="shared" si="60"/>
        <v>2.4380980959391601E-5</v>
      </c>
      <c r="V239" s="51">
        <f>claims!D239</f>
        <v>0</v>
      </c>
      <c r="W239" s="51">
        <f>claims!E239</f>
        <v>0</v>
      </c>
      <c r="X239" s="51">
        <f>claims!F239</f>
        <v>0</v>
      </c>
      <c r="Z239" s="7">
        <f t="shared" si="61"/>
        <v>0</v>
      </c>
      <c r="AA239" s="7">
        <f t="shared" si="62"/>
        <v>0</v>
      </c>
      <c r="AB239" s="7">
        <f t="shared" si="63"/>
        <v>0</v>
      </c>
      <c r="AD239" s="7">
        <f t="shared" si="64"/>
        <v>0</v>
      </c>
    </row>
    <row r="240" spans="1:30" outlineLevel="1">
      <c r="A240" s="1" t="s">
        <v>385</v>
      </c>
      <c r="B240" s="1" t="s">
        <v>386</v>
      </c>
      <c r="C240" s="24"/>
      <c r="D240" s="5" t="s">
        <v>386</v>
      </c>
      <c r="E240" s="24"/>
      <c r="F240" s="5">
        <v>56</v>
      </c>
      <c r="G240" s="5">
        <f t="shared" si="58"/>
        <v>56</v>
      </c>
      <c r="H240" s="24"/>
      <c r="I240" s="5" t="s">
        <v>386</v>
      </c>
      <c r="J240" s="24"/>
      <c r="K240" s="5">
        <v>63</v>
      </c>
      <c r="L240" s="5">
        <f t="shared" si="59"/>
        <v>63</v>
      </c>
      <c r="M240" s="24"/>
      <c r="N240" s="5" t="s">
        <v>386</v>
      </c>
      <c r="O240" s="24"/>
      <c r="P240" s="5">
        <v>62</v>
      </c>
      <c r="Q240" s="5">
        <f t="shared" si="57"/>
        <v>62</v>
      </c>
      <c r="R240" s="2">
        <f t="shared" si="56"/>
        <v>61.333333333333336</v>
      </c>
      <c r="T240" s="7">
        <f t="shared" si="60"/>
        <v>3.4508465357908116E-4</v>
      </c>
      <c r="V240" s="51">
        <f>claims!D240</f>
        <v>2</v>
      </c>
      <c r="W240" s="51">
        <f>claims!E240</f>
        <v>2</v>
      </c>
      <c r="X240" s="51">
        <f>claims!F240</f>
        <v>1</v>
      </c>
      <c r="Z240" s="7">
        <f t="shared" si="61"/>
        <v>0.02</v>
      </c>
      <c r="AA240" s="7">
        <f t="shared" si="62"/>
        <v>0.02</v>
      </c>
      <c r="AB240" s="7">
        <f t="shared" si="63"/>
        <v>0.01</v>
      </c>
      <c r="AD240" s="7">
        <f t="shared" si="64"/>
        <v>1.4999999999999999E-2</v>
      </c>
    </row>
    <row r="241" spans="1:30" outlineLevel="1">
      <c r="A241" s="1" t="s">
        <v>387</v>
      </c>
      <c r="B241" s="1" t="s">
        <v>388</v>
      </c>
      <c r="C241" s="24"/>
      <c r="D241" s="5" t="s">
        <v>388</v>
      </c>
      <c r="E241" s="24"/>
      <c r="F241" s="5">
        <v>10</v>
      </c>
      <c r="G241" s="5">
        <f t="shared" si="58"/>
        <v>10</v>
      </c>
      <c r="H241" s="24"/>
      <c r="I241" s="5" t="s">
        <v>388</v>
      </c>
      <c r="J241" s="24"/>
      <c r="K241" s="5">
        <v>10.5</v>
      </c>
      <c r="L241" s="5">
        <f t="shared" si="59"/>
        <v>10.5</v>
      </c>
      <c r="M241" s="24"/>
      <c r="N241" s="5" t="s">
        <v>388</v>
      </c>
      <c r="O241" s="24"/>
      <c r="P241" s="5">
        <v>9</v>
      </c>
      <c r="Q241" s="5">
        <f t="shared" si="57"/>
        <v>9</v>
      </c>
      <c r="R241" s="2">
        <f t="shared" si="56"/>
        <v>9.6666666666666661</v>
      </c>
      <c r="T241" s="7">
        <f t="shared" si="60"/>
        <v>5.438834214018126E-5</v>
      </c>
      <c r="V241" s="51">
        <f>claims!D241</f>
        <v>0</v>
      </c>
      <c r="W241" s="51">
        <f>claims!E241</f>
        <v>0</v>
      </c>
      <c r="X241" s="51">
        <f>claims!F241</f>
        <v>0</v>
      </c>
      <c r="Z241" s="7">
        <f t="shared" si="61"/>
        <v>0</v>
      </c>
      <c r="AA241" s="7">
        <f t="shared" si="62"/>
        <v>0</v>
      </c>
      <c r="AB241" s="7">
        <f t="shared" si="63"/>
        <v>0</v>
      </c>
      <c r="AD241" s="7">
        <f t="shared" si="64"/>
        <v>0</v>
      </c>
    </row>
    <row r="242" spans="1:30" outlineLevel="1">
      <c r="A242" s="1" t="s">
        <v>389</v>
      </c>
      <c r="B242" s="1" t="s">
        <v>390</v>
      </c>
      <c r="C242" s="24"/>
      <c r="D242" s="5" t="s">
        <v>390</v>
      </c>
      <c r="E242" s="24"/>
      <c r="F242" s="5">
        <v>61.5</v>
      </c>
      <c r="G242" s="5">
        <f t="shared" si="58"/>
        <v>61.5</v>
      </c>
      <c r="H242" s="24"/>
      <c r="I242" s="5" t="s">
        <v>390</v>
      </c>
      <c r="J242" s="24"/>
      <c r="K242" s="5">
        <v>63.5</v>
      </c>
      <c r="L242" s="5">
        <f t="shared" si="59"/>
        <v>63.5</v>
      </c>
      <c r="M242" s="24"/>
      <c r="N242" s="5" t="s">
        <v>390</v>
      </c>
      <c r="O242" s="24"/>
      <c r="P242" s="5">
        <v>61</v>
      </c>
      <c r="Q242" s="5">
        <f t="shared" si="57"/>
        <v>61</v>
      </c>
      <c r="R242" s="2">
        <f t="shared" si="56"/>
        <v>61.916666666666664</v>
      </c>
      <c r="T242" s="7">
        <f t="shared" si="60"/>
        <v>3.4836670870822998E-4</v>
      </c>
      <c r="V242" s="51">
        <f>claims!D242</f>
        <v>1</v>
      </c>
      <c r="W242" s="51">
        <f>claims!E242</f>
        <v>0</v>
      </c>
      <c r="X242" s="51">
        <f>claims!F242</f>
        <v>0</v>
      </c>
      <c r="Z242" s="7">
        <f t="shared" si="61"/>
        <v>0.01</v>
      </c>
      <c r="AA242" s="7">
        <f t="shared" si="62"/>
        <v>0</v>
      </c>
      <c r="AB242" s="7">
        <f t="shared" si="63"/>
        <v>0</v>
      </c>
      <c r="AD242" s="7">
        <f t="shared" si="64"/>
        <v>1.6666666666666668E-3</v>
      </c>
    </row>
    <row r="243" spans="1:30" outlineLevel="1">
      <c r="A243" s="1" t="s">
        <v>391</v>
      </c>
      <c r="B243" s="1" t="s">
        <v>392</v>
      </c>
      <c r="C243" s="24"/>
      <c r="D243" s="5" t="s">
        <v>392</v>
      </c>
      <c r="E243" s="24"/>
      <c r="F243" s="5">
        <v>18</v>
      </c>
      <c r="G243" s="5">
        <f t="shared" si="58"/>
        <v>18</v>
      </c>
      <c r="H243" s="24"/>
      <c r="I243" s="5" t="s">
        <v>392</v>
      </c>
      <c r="J243" s="24"/>
      <c r="K243" s="5">
        <v>18</v>
      </c>
      <c r="L243" s="5">
        <f t="shared" si="59"/>
        <v>18</v>
      </c>
      <c r="M243" s="24"/>
      <c r="N243" s="5" t="s">
        <v>392</v>
      </c>
      <c r="O243" s="24"/>
      <c r="P243" s="5">
        <v>18</v>
      </c>
      <c r="Q243" s="5">
        <f t="shared" si="57"/>
        <v>18</v>
      </c>
      <c r="R243" s="2">
        <f t="shared" si="56"/>
        <v>18</v>
      </c>
      <c r="T243" s="7">
        <f t="shared" si="60"/>
        <v>1.0127484398516511E-4</v>
      </c>
      <c r="V243" s="51">
        <f>claims!D243</f>
        <v>0</v>
      </c>
      <c r="W243" s="51">
        <f>claims!E243</f>
        <v>1</v>
      </c>
      <c r="X243" s="51">
        <f>claims!F243</f>
        <v>1</v>
      </c>
      <c r="Z243" s="7">
        <f t="shared" si="61"/>
        <v>0</v>
      </c>
      <c r="AA243" s="7">
        <f t="shared" si="62"/>
        <v>0.01</v>
      </c>
      <c r="AB243" s="7">
        <f t="shared" si="63"/>
        <v>0.01</v>
      </c>
      <c r="AD243" s="7">
        <f t="shared" si="64"/>
        <v>8.3333333333333332E-3</v>
      </c>
    </row>
    <row r="244" spans="1:30" outlineLevel="1">
      <c r="A244" s="1" t="s">
        <v>393</v>
      </c>
      <c r="B244" s="1" t="s">
        <v>394</v>
      </c>
      <c r="C244" s="24"/>
      <c r="D244" s="5" t="s">
        <v>394</v>
      </c>
      <c r="E244" s="24"/>
      <c r="F244" s="5">
        <v>344.5</v>
      </c>
      <c r="G244" s="5">
        <f t="shared" si="58"/>
        <v>344.5</v>
      </c>
      <c r="H244" s="24"/>
      <c r="I244" s="5" t="s">
        <v>394</v>
      </c>
      <c r="J244" s="24"/>
      <c r="K244" s="5">
        <v>340.5</v>
      </c>
      <c r="L244" s="5">
        <f t="shared" si="59"/>
        <v>340.5</v>
      </c>
      <c r="M244" s="24"/>
      <c r="N244" s="5" t="s">
        <v>394</v>
      </c>
      <c r="O244" s="24"/>
      <c r="P244" s="5">
        <v>332</v>
      </c>
      <c r="Q244" s="5">
        <f t="shared" si="57"/>
        <v>332</v>
      </c>
      <c r="R244" s="2">
        <f t="shared" si="56"/>
        <v>336.91666666666669</v>
      </c>
      <c r="T244" s="7">
        <f t="shared" si="60"/>
        <v>1.8956212695926972E-3</v>
      </c>
      <c r="V244" s="51">
        <f>claims!D244</f>
        <v>2</v>
      </c>
      <c r="W244" s="51">
        <f>claims!E244</f>
        <v>4</v>
      </c>
      <c r="X244" s="51">
        <f>claims!F244</f>
        <v>5</v>
      </c>
      <c r="Z244" s="7">
        <f t="shared" si="61"/>
        <v>5.8055152394775036E-3</v>
      </c>
      <c r="AA244" s="7">
        <f t="shared" si="62"/>
        <v>1.1747430249632892E-2</v>
      </c>
      <c r="AB244" s="7">
        <f t="shared" si="63"/>
        <v>1.5060240963855422E-2</v>
      </c>
      <c r="AD244" s="7">
        <f t="shared" si="64"/>
        <v>1.2413516438384925E-2</v>
      </c>
    </row>
    <row r="245" spans="1:30" outlineLevel="1">
      <c r="A245" s="1" t="s">
        <v>395</v>
      </c>
      <c r="B245" s="1" t="s">
        <v>396</v>
      </c>
      <c r="C245" s="24"/>
      <c r="D245" s="5" t="s">
        <v>396</v>
      </c>
      <c r="E245" s="24"/>
      <c r="F245" s="5">
        <v>92</v>
      </c>
      <c r="G245" s="5">
        <f t="shared" si="58"/>
        <v>92</v>
      </c>
      <c r="H245" s="24"/>
      <c r="I245" s="5" t="s">
        <v>396</v>
      </c>
      <c r="J245" s="24"/>
      <c r="K245" s="5">
        <v>87</v>
      </c>
      <c r="L245" s="5">
        <f t="shared" si="59"/>
        <v>87</v>
      </c>
      <c r="M245" s="24"/>
      <c r="N245" s="5" t="s">
        <v>396</v>
      </c>
      <c r="O245" s="24"/>
      <c r="P245" s="5">
        <v>87</v>
      </c>
      <c r="Q245" s="5">
        <f t="shared" si="57"/>
        <v>87</v>
      </c>
      <c r="R245" s="2">
        <f t="shared" si="56"/>
        <v>87.833333333333329</v>
      </c>
      <c r="T245" s="7">
        <f t="shared" si="60"/>
        <v>4.9418372944612973E-4</v>
      </c>
      <c r="V245" s="51">
        <f>claims!D245</f>
        <v>7</v>
      </c>
      <c r="W245" s="51">
        <f>claims!E245</f>
        <v>0</v>
      </c>
      <c r="X245" s="51">
        <f>claims!F245</f>
        <v>0</v>
      </c>
      <c r="Z245" s="7">
        <f t="shared" si="61"/>
        <v>7.0000000000000007E-2</v>
      </c>
      <c r="AA245" s="7">
        <f t="shared" si="62"/>
        <v>0</v>
      </c>
      <c r="AB245" s="7">
        <f t="shared" si="63"/>
        <v>0</v>
      </c>
      <c r="AD245" s="7">
        <f t="shared" si="64"/>
        <v>1.1666666666666667E-2</v>
      </c>
    </row>
    <row r="246" spans="1:30" outlineLevel="1">
      <c r="A246" s="1" t="s">
        <v>397</v>
      </c>
      <c r="B246" s="1" t="s">
        <v>398</v>
      </c>
      <c r="C246" s="24"/>
      <c r="D246" s="5" t="s">
        <v>398</v>
      </c>
      <c r="E246" s="24"/>
      <c r="F246" s="5">
        <v>26.5</v>
      </c>
      <c r="G246" s="5">
        <f t="shared" si="58"/>
        <v>26.5</v>
      </c>
      <c r="H246" s="24"/>
      <c r="I246" s="5" t="s">
        <v>398</v>
      </c>
      <c r="J246" s="24"/>
      <c r="K246" s="5">
        <v>29</v>
      </c>
      <c r="L246" s="5">
        <f t="shared" si="59"/>
        <v>29</v>
      </c>
      <c r="M246" s="24"/>
      <c r="N246" s="5" t="s">
        <v>398</v>
      </c>
      <c r="O246" s="24"/>
      <c r="P246" s="5">
        <v>24.5</v>
      </c>
      <c r="Q246" s="5">
        <f t="shared" si="57"/>
        <v>24.5</v>
      </c>
      <c r="R246" s="2">
        <f t="shared" si="56"/>
        <v>26.333333333333332</v>
      </c>
      <c r="T246" s="7">
        <f t="shared" si="60"/>
        <v>1.4816134583014895E-4</v>
      </c>
      <c r="V246" s="51">
        <f>claims!D246</f>
        <v>0</v>
      </c>
      <c r="W246" s="51">
        <f>claims!E246</f>
        <v>1</v>
      </c>
      <c r="X246" s="51">
        <f>claims!F246</f>
        <v>1</v>
      </c>
      <c r="Z246" s="7">
        <f t="shared" si="61"/>
        <v>0</v>
      </c>
      <c r="AA246" s="7">
        <f t="shared" si="62"/>
        <v>0.01</v>
      </c>
      <c r="AB246" s="7">
        <f t="shared" si="63"/>
        <v>0.01</v>
      </c>
      <c r="AD246" s="7">
        <f t="shared" si="64"/>
        <v>8.3333333333333332E-3</v>
      </c>
    </row>
    <row r="247" spans="1:30" outlineLevel="1">
      <c r="A247" s="1" t="s">
        <v>399</v>
      </c>
      <c r="B247" s="1" t="s">
        <v>400</v>
      </c>
      <c r="C247" s="24"/>
      <c r="D247" s="5" t="s">
        <v>400</v>
      </c>
      <c r="E247" s="24"/>
      <c r="F247" s="5">
        <v>123</v>
      </c>
      <c r="G247" s="5">
        <f t="shared" si="58"/>
        <v>123</v>
      </c>
      <c r="H247" s="24"/>
      <c r="I247" s="5" t="s">
        <v>400</v>
      </c>
      <c r="J247" s="24"/>
      <c r="K247" s="5">
        <v>127</v>
      </c>
      <c r="L247" s="5">
        <f t="shared" si="59"/>
        <v>127</v>
      </c>
      <c r="M247" s="24"/>
      <c r="N247" s="5" t="s">
        <v>400</v>
      </c>
      <c r="O247" s="24"/>
      <c r="P247" s="5">
        <v>130</v>
      </c>
      <c r="Q247" s="5">
        <f t="shared" si="57"/>
        <v>130</v>
      </c>
      <c r="R247" s="2">
        <f t="shared" si="56"/>
        <v>127.83333333333333</v>
      </c>
      <c r="T247" s="7">
        <f t="shared" si="60"/>
        <v>7.1923893830205224E-4</v>
      </c>
      <c r="V247" s="51">
        <f>claims!D247</f>
        <v>1</v>
      </c>
      <c r="W247" s="51">
        <f>claims!E247</f>
        <v>1</v>
      </c>
      <c r="X247" s="51">
        <f>claims!F247</f>
        <v>4</v>
      </c>
      <c r="Z247" s="7">
        <f t="shared" si="61"/>
        <v>8.130081300813009E-3</v>
      </c>
      <c r="AA247" s="7">
        <f t="shared" si="62"/>
        <v>7.874015748031496E-3</v>
      </c>
      <c r="AB247" s="7">
        <f t="shared" si="63"/>
        <v>3.0769230769230771E-2</v>
      </c>
      <c r="AD247" s="7">
        <f t="shared" si="64"/>
        <v>1.9364300850761386E-2</v>
      </c>
    </row>
    <row r="248" spans="1:30" outlineLevel="1">
      <c r="A248" s="1" t="s">
        <v>401</v>
      </c>
      <c r="B248" s="1" t="s">
        <v>402</v>
      </c>
      <c r="C248" s="24"/>
      <c r="D248" s="5" t="s">
        <v>402</v>
      </c>
      <c r="E248" s="24"/>
      <c r="F248" s="5">
        <v>186</v>
      </c>
      <c r="G248" s="5">
        <f t="shared" si="58"/>
        <v>186</v>
      </c>
      <c r="H248" s="24"/>
      <c r="I248" s="5" t="s">
        <v>402</v>
      </c>
      <c r="J248" s="24"/>
      <c r="K248" s="5">
        <v>171.5</v>
      </c>
      <c r="L248" s="5">
        <f t="shared" si="59"/>
        <v>171.5</v>
      </c>
      <c r="M248" s="24"/>
      <c r="N248" s="5" t="s">
        <v>402</v>
      </c>
      <c r="O248" s="24"/>
      <c r="P248" s="5">
        <v>167</v>
      </c>
      <c r="Q248" s="5">
        <f t="shared" si="57"/>
        <v>167</v>
      </c>
      <c r="R248" s="2">
        <f t="shared" si="56"/>
        <v>171.66666666666666</v>
      </c>
      <c r="T248" s="7">
        <f t="shared" si="60"/>
        <v>9.6586193800666728E-4</v>
      </c>
      <c r="V248" s="51">
        <f>claims!D248</f>
        <v>1</v>
      </c>
      <c r="W248" s="51">
        <f>claims!E248</f>
        <v>1</v>
      </c>
      <c r="X248" s="51">
        <f>claims!F248</f>
        <v>1</v>
      </c>
      <c r="Z248" s="7">
        <f t="shared" si="61"/>
        <v>5.3763440860215058E-3</v>
      </c>
      <c r="AA248" s="7">
        <f t="shared" si="62"/>
        <v>5.8309037900874635E-3</v>
      </c>
      <c r="AB248" s="7">
        <f t="shared" si="63"/>
        <v>5.9880239520958087E-3</v>
      </c>
      <c r="AD248" s="7">
        <f t="shared" si="64"/>
        <v>5.8337039204139768E-3</v>
      </c>
    </row>
    <row r="249" spans="1:30" outlineLevel="1">
      <c r="A249" s="1" t="s">
        <v>403</v>
      </c>
      <c r="B249" s="1" t="s">
        <v>404</v>
      </c>
      <c r="C249" s="24"/>
      <c r="D249" s="5" t="s">
        <v>404</v>
      </c>
      <c r="E249" s="24"/>
      <c r="F249" s="5">
        <v>5.5</v>
      </c>
      <c r="G249" s="5">
        <f t="shared" si="58"/>
        <v>5.5</v>
      </c>
      <c r="H249" s="24"/>
      <c r="I249" s="5" t="s">
        <v>404</v>
      </c>
      <c r="J249" s="24"/>
      <c r="K249" s="5">
        <v>4</v>
      </c>
      <c r="L249" s="5">
        <f t="shared" si="59"/>
        <v>4</v>
      </c>
      <c r="M249" s="24"/>
      <c r="N249" s="5" t="s">
        <v>404</v>
      </c>
      <c r="O249" s="24"/>
      <c r="P249" s="5">
        <v>3.5</v>
      </c>
      <c r="Q249" s="5">
        <f t="shared" si="57"/>
        <v>3.5</v>
      </c>
      <c r="R249" s="2">
        <f t="shared" si="56"/>
        <v>4</v>
      </c>
      <c r="T249" s="7">
        <f t="shared" si="60"/>
        <v>2.2505520885592246E-5</v>
      </c>
      <c r="V249" s="51">
        <f>claims!D249</f>
        <v>0</v>
      </c>
      <c r="W249" s="51">
        <f>claims!E249</f>
        <v>0</v>
      </c>
      <c r="X249" s="51">
        <f>claims!F249</f>
        <v>0</v>
      </c>
      <c r="Z249" s="7">
        <f t="shared" si="61"/>
        <v>0</v>
      </c>
      <c r="AA249" s="7">
        <f t="shared" si="62"/>
        <v>0</v>
      </c>
      <c r="AB249" s="7">
        <f t="shared" si="63"/>
        <v>0</v>
      </c>
      <c r="AD249" s="7">
        <f t="shared" si="64"/>
        <v>0</v>
      </c>
    </row>
    <row r="250" spans="1:30" outlineLevel="1">
      <c r="A250" s="1" t="s">
        <v>405</v>
      </c>
      <c r="B250" s="1" t="s">
        <v>406</v>
      </c>
      <c r="C250" s="24"/>
      <c r="D250" s="5" t="s">
        <v>406</v>
      </c>
      <c r="E250" s="24"/>
      <c r="F250" s="5">
        <v>10.5</v>
      </c>
      <c r="G250" s="5">
        <f t="shared" si="58"/>
        <v>10.5</v>
      </c>
      <c r="H250" s="24"/>
      <c r="I250" s="5" t="s">
        <v>406</v>
      </c>
      <c r="J250" s="24"/>
      <c r="K250" s="5">
        <v>10.5</v>
      </c>
      <c r="L250" s="5">
        <f t="shared" si="59"/>
        <v>10.5</v>
      </c>
      <c r="M250" s="24"/>
      <c r="N250" s="5" t="s">
        <v>406</v>
      </c>
      <c r="O250" s="24"/>
      <c r="P250" s="5">
        <v>10.5</v>
      </c>
      <c r="Q250" s="5">
        <f t="shared" si="57"/>
        <v>10.5</v>
      </c>
      <c r="R250" s="2">
        <f t="shared" si="56"/>
        <v>10.5</v>
      </c>
      <c r="T250" s="7">
        <f t="shared" si="60"/>
        <v>5.907699232467965E-5</v>
      </c>
      <c r="V250" s="51">
        <f>claims!D250</f>
        <v>0</v>
      </c>
      <c r="W250" s="51">
        <f>claims!E250</f>
        <v>0</v>
      </c>
      <c r="X250" s="51">
        <f>claims!F250</f>
        <v>0</v>
      </c>
      <c r="Z250" s="7">
        <f t="shared" si="61"/>
        <v>0</v>
      </c>
      <c r="AA250" s="7">
        <f t="shared" si="62"/>
        <v>0</v>
      </c>
      <c r="AB250" s="7">
        <f t="shared" si="63"/>
        <v>0</v>
      </c>
      <c r="AD250" s="7">
        <f t="shared" si="64"/>
        <v>0</v>
      </c>
    </row>
    <row r="251" spans="1:30" outlineLevel="1">
      <c r="A251" s="1" t="s">
        <v>407</v>
      </c>
      <c r="B251" s="1" t="s">
        <v>408</v>
      </c>
      <c r="C251" s="24"/>
      <c r="D251" s="5" t="s">
        <v>408</v>
      </c>
      <c r="E251" s="24"/>
      <c r="F251" s="5">
        <v>55.5</v>
      </c>
      <c r="G251" s="5">
        <f t="shared" si="58"/>
        <v>55.5</v>
      </c>
      <c r="H251" s="24"/>
      <c r="I251" s="5" t="s">
        <v>408</v>
      </c>
      <c r="J251" s="24"/>
      <c r="K251" s="5">
        <v>57</v>
      </c>
      <c r="L251" s="5">
        <f t="shared" si="59"/>
        <v>57</v>
      </c>
      <c r="M251" s="24"/>
      <c r="N251" s="5" t="s">
        <v>408</v>
      </c>
      <c r="O251" s="24"/>
      <c r="P251" s="5">
        <v>58.5</v>
      </c>
      <c r="Q251" s="5">
        <f t="shared" si="57"/>
        <v>58.5</v>
      </c>
      <c r="R251" s="2">
        <f t="shared" si="56"/>
        <v>57.5</v>
      </c>
      <c r="T251" s="7">
        <f t="shared" si="60"/>
        <v>3.2351686273038858E-4</v>
      </c>
      <c r="V251" s="51">
        <f>claims!D251</f>
        <v>1</v>
      </c>
      <c r="W251" s="51">
        <f>claims!E251</f>
        <v>0</v>
      </c>
      <c r="X251" s="51">
        <f>claims!F251</f>
        <v>0</v>
      </c>
      <c r="Z251" s="7">
        <f t="shared" si="61"/>
        <v>0.01</v>
      </c>
      <c r="AA251" s="7">
        <f t="shared" si="62"/>
        <v>0</v>
      </c>
      <c r="AB251" s="7">
        <f t="shared" si="63"/>
        <v>0</v>
      </c>
      <c r="AD251" s="7">
        <f t="shared" si="64"/>
        <v>1.6666666666666668E-3</v>
      </c>
    </row>
    <row r="252" spans="1:30" outlineLevel="1">
      <c r="A252" s="1" t="s">
        <v>409</v>
      </c>
      <c r="B252" s="1" t="s">
        <v>410</v>
      </c>
      <c r="C252" s="24"/>
      <c r="D252" s="5" t="s">
        <v>410</v>
      </c>
      <c r="E252" s="24"/>
      <c r="F252" s="5">
        <v>12</v>
      </c>
      <c r="G252" s="5">
        <f t="shared" si="58"/>
        <v>12</v>
      </c>
      <c r="H252" s="24"/>
      <c r="I252" s="5" t="s">
        <v>410</v>
      </c>
      <c r="J252" s="24"/>
      <c r="K252" s="5">
        <v>12</v>
      </c>
      <c r="L252" s="5">
        <f t="shared" si="59"/>
        <v>12</v>
      </c>
      <c r="M252" s="24"/>
      <c r="N252" s="5" t="s">
        <v>410</v>
      </c>
      <c r="O252" s="24"/>
      <c r="P252" s="5">
        <v>13</v>
      </c>
      <c r="Q252" s="5">
        <f t="shared" si="57"/>
        <v>13</v>
      </c>
      <c r="R252" s="2">
        <f t="shared" si="56"/>
        <v>12.5</v>
      </c>
      <c r="T252" s="7">
        <f t="shared" si="60"/>
        <v>7.0329752767475778E-5</v>
      </c>
      <c r="V252" s="51">
        <f>claims!D252</f>
        <v>0</v>
      </c>
      <c r="W252" s="51">
        <f>claims!E252</f>
        <v>0</v>
      </c>
      <c r="X252" s="51">
        <f>claims!F252</f>
        <v>0</v>
      </c>
      <c r="Z252" s="7">
        <f t="shared" si="61"/>
        <v>0</v>
      </c>
      <c r="AA252" s="7">
        <f t="shared" si="62"/>
        <v>0</v>
      </c>
      <c r="AB252" s="7">
        <f t="shared" si="63"/>
        <v>0</v>
      </c>
      <c r="AD252" s="7">
        <f t="shared" si="64"/>
        <v>0</v>
      </c>
    </row>
    <row r="253" spans="1:30" outlineLevel="1">
      <c r="A253" s="1" t="s">
        <v>411</v>
      </c>
      <c r="B253" s="1" t="s">
        <v>412</v>
      </c>
      <c r="C253" s="24"/>
      <c r="D253" s="5" t="s">
        <v>412</v>
      </c>
      <c r="E253" s="24"/>
      <c r="F253" s="5">
        <v>13</v>
      </c>
      <c r="G253" s="5">
        <f t="shared" si="58"/>
        <v>13</v>
      </c>
      <c r="H253" s="24"/>
      <c r="I253" s="5" t="s">
        <v>412</v>
      </c>
      <c r="J253" s="24"/>
      <c r="K253" s="5">
        <v>12</v>
      </c>
      <c r="L253" s="5">
        <f t="shared" si="59"/>
        <v>12</v>
      </c>
      <c r="M253" s="24"/>
      <c r="N253" s="5" t="s">
        <v>412</v>
      </c>
      <c r="O253" s="24"/>
      <c r="P253" s="5">
        <v>13</v>
      </c>
      <c r="Q253" s="5">
        <f t="shared" si="57"/>
        <v>13</v>
      </c>
      <c r="R253" s="2">
        <f t="shared" si="56"/>
        <v>12.666666666666666</v>
      </c>
      <c r="T253" s="7">
        <f t="shared" si="60"/>
        <v>7.1267482804375452E-5</v>
      </c>
      <c r="V253" s="51">
        <f>claims!D253</f>
        <v>0</v>
      </c>
      <c r="W253" s="51">
        <f>claims!E253</f>
        <v>0</v>
      </c>
      <c r="X253" s="51">
        <f>claims!F253</f>
        <v>0</v>
      </c>
      <c r="Z253" s="7">
        <f t="shared" si="61"/>
        <v>0</v>
      </c>
      <c r="AA253" s="7">
        <f t="shared" si="62"/>
        <v>0</v>
      </c>
      <c r="AB253" s="7">
        <f t="shared" si="63"/>
        <v>0</v>
      </c>
      <c r="AD253" s="7">
        <f t="shared" si="64"/>
        <v>0</v>
      </c>
    </row>
    <row r="254" spans="1:30" outlineLevel="1">
      <c r="A254" s="1" t="s">
        <v>413</v>
      </c>
      <c r="B254" s="1" t="s">
        <v>414</v>
      </c>
      <c r="C254" s="24"/>
      <c r="D254" s="5" t="s">
        <v>414</v>
      </c>
      <c r="E254" s="24"/>
      <c r="F254" s="5">
        <v>47</v>
      </c>
      <c r="G254" s="5">
        <f t="shared" si="58"/>
        <v>47</v>
      </c>
      <c r="H254" s="24"/>
      <c r="I254" s="5" t="s">
        <v>414</v>
      </c>
      <c r="J254" s="24"/>
      <c r="K254" s="5">
        <v>43</v>
      </c>
      <c r="L254" s="5">
        <f t="shared" si="59"/>
        <v>43</v>
      </c>
      <c r="M254" s="24"/>
      <c r="N254" s="5" t="s">
        <v>414</v>
      </c>
      <c r="O254" s="24"/>
      <c r="P254" s="5">
        <v>43.5</v>
      </c>
      <c r="Q254" s="5">
        <f t="shared" si="57"/>
        <v>43.5</v>
      </c>
      <c r="R254" s="2">
        <f t="shared" si="56"/>
        <v>43.916666666666664</v>
      </c>
      <c r="T254" s="7">
        <f t="shared" si="60"/>
        <v>2.4709186472306486E-4</v>
      </c>
      <c r="V254" s="51">
        <f>claims!D254</f>
        <v>0</v>
      </c>
      <c r="W254" s="51">
        <f>claims!E254</f>
        <v>1</v>
      </c>
      <c r="X254" s="51">
        <f>claims!F254</f>
        <v>0</v>
      </c>
      <c r="Z254" s="7">
        <f t="shared" si="61"/>
        <v>0</v>
      </c>
      <c r="AA254" s="7">
        <f t="shared" si="62"/>
        <v>0.01</v>
      </c>
      <c r="AB254" s="7">
        <f t="shared" si="63"/>
        <v>0</v>
      </c>
      <c r="AD254" s="7">
        <f t="shared" si="64"/>
        <v>3.3333333333333335E-3</v>
      </c>
    </row>
    <row r="255" spans="1:30" outlineLevel="1">
      <c r="A255" s="1" t="s">
        <v>415</v>
      </c>
      <c r="B255" s="1" t="s">
        <v>416</v>
      </c>
      <c r="C255" s="24"/>
      <c r="D255" s="5" t="s">
        <v>416</v>
      </c>
      <c r="E255" s="24"/>
      <c r="F255" s="5">
        <v>22.5</v>
      </c>
      <c r="G255" s="5">
        <f t="shared" si="58"/>
        <v>22.5</v>
      </c>
      <c r="H255" s="24"/>
      <c r="I255" s="5" t="s">
        <v>416</v>
      </c>
      <c r="J255" s="24"/>
      <c r="K255" s="5">
        <v>21.5</v>
      </c>
      <c r="L255" s="5">
        <f t="shared" si="59"/>
        <v>21.5</v>
      </c>
      <c r="M255" s="24"/>
      <c r="N255" s="5" t="s">
        <v>416</v>
      </c>
      <c r="O255" s="24"/>
      <c r="P255" s="5">
        <v>22.5</v>
      </c>
      <c r="Q255" s="5">
        <f t="shared" si="57"/>
        <v>22.5</v>
      </c>
      <c r="R255" s="2">
        <f t="shared" si="56"/>
        <v>22.166666666666668</v>
      </c>
      <c r="T255" s="7">
        <f t="shared" si="60"/>
        <v>1.2471809490765704E-4</v>
      </c>
      <c r="V255" s="51">
        <f>claims!D255</f>
        <v>0</v>
      </c>
      <c r="W255" s="51">
        <f>claims!E255</f>
        <v>0</v>
      </c>
      <c r="X255" s="51">
        <f>claims!F255</f>
        <v>0</v>
      </c>
      <c r="Z255" s="7">
        <f t="shared" si="61"/>
        <v>0</v>
      </c>
      <c r="AA255" s="7">
        <f t="shared" si="62"/>
        <v>0</v>
      </c>
      <c r="AB255" s="7">
        <f t="shared" si="63"/>
        <v>0</v>
      </c>
      <c r="AD255" s="7">
        <f t="shared" si="64"/>
        <v>0</v>
      </c>
    </row>
    <row r="256" spans="1:30" outlineLevel="1">
      <c r="A256" s="1" t="s">
        <v>417</v>
      </c>
      <c r="B256" s="1" t="s">
        <v>418</v>
      </c>
      <c r="C256" s="24"/>
      <c r="D256" s="5" t="s">
        <v>418</v>
      </c>
      <c r="E256" s="24"/>
      <c r="F256" s="5">
        <v>48</v>
      </c>
      <c r="G256" s="5">
        <f t="shared" si="58"/>
        <v>48</v>
      </c>
      <c r="H256" s="24"/>
      <c r="I256" s="5" t="s">
        <v>418</v>
      </c>
      <c r="J256" s="24"/>
      <c r="K256" s="5">
        <v>52</v>
      </c>
      <c r="L256" s="5">
        <f t="shared" si="59"/>
        <v>52</v>
      </c>
      <c r="M256" s="24"/>
      <c r="N256" s="5" t="s">
        <v>418</v>
      </c>
      <c r="O256" s="24"/>
      <c r="P256" s="5">
        <v>52</v>
      </c>
      <c r="Q256" s="5">
        <f t="shared" si="57"/>
        <v>52</v>
      </c>
      <c r="R256" s="2">
        <f t="shared" si="56"/>
        <v>51.333333333333336</v>
      </c>
      <c r="T256" s="7">
        <f t="shared" si="60"/>
        <v>2.888208513651005E-4</v>
      </c>
      <c r="V256" s="51">
        <f>claims!D256</f>
        <v>0</v>
      </c>
      <c r="W256" s="51">
        <f>claims!E256</f>
        <v>0</v>
      </c>
      <c r="X256" s="51">
        <f>claims!F256</f>
        <v>5</v>
      </c>
      <c r="Z256" s="7">
        <f t="shared" si="61"/>
        <v>0</v>
      </c>
      <c r="AA256" s="7">
        <f t="shared" si="62"/>
        <v>0</v>
      </c>
      <c r="AB256" s="7">
        <f t="shared" si="63"/>
        <v>0.05</v>
      </c>
      <c r="AD256" s="7">
        <f t="shared" si="64"/>
        <v>2.5000000000000005E-2</v>
      </c>
    </row>
    <row r="257" spans="1:30" outlineLevel="1">
      <c r="A257" s="1" t="s">
        <v>419</v>
      </c>
      <c r="B257" s="1" t="s">
        <v>420</v>
      </c>
      <c r="C257" s="24"/>
      <c r="D257" s="5" t="s">
        <v>420</v>
      </c>
      <c r="E257" s="24"/>
      <c r="F257" s="5">
        <v>1</v>
      </c>
      <c r="G257" s="5">
        <f t="shared" si="58"/>
        <v>1</v>
      </c>
      <c r="H257" s="24"/>
      <c r="I257" s="5" t="s">
        <v>420</v>
      </c>
      <c r="J257" s="24"/>
      <c r="K257" s="5">
        <v>2</v>
      </c>
      <c r="L257" s="5">
        <f t="shared" si="59"/>
        <v>2</v>
      </c>
      <c r="M257" s="24"/>
      <c r="N257" s="5" t="s">
        <v>420</v>
      </c>
      <c r="O257" s="24"/>
      <c r="P257" s="5">
        <v>2</v>
      </c>
      <c r="Q257" s="5">
        <f t="shared" si="57"/>
        <v>2</v>
      </c>
      <c r="R257" s="2">
        <f t="shared" si="56"/>
        <v>1.8333333333333333</v>
      </c>
      <c r="T257" s="7">
        <f t="shared" si="60"/>
        <v>1.0315030405896446E-5</v>
      </c>
      <c r="V257" s="51">
        <f>claims!D257</f>
        <v>0</v>
      </c>
      <c r="W257" s="51">
        <f>claims!E257</f>
        <v>0</v>
      </c>
      <c r="X257" s="51">
        <f>claims!F257</f>
        <v>0</v>
      </c>
      <c r="Z257" s="7">
        <f t="shared" si="61"/>
        <v>0</v>
      </c>
      <c r="AA257" s="7">
        <f t="shared" si="62"/>
        <v>0</v>
      </c>
      <c r="AB257" s="7">
        <f t="shared" si="63"/>
        <v>0</v>
      </c>
      <c r="AD257" s="7">
        <f t="shared" si="64"/>
        <v>0</v>
      </c>
    </row>
    <row r="258" spans="1:30" outlineLevel="1">
      <c r="A258" s="1" t="s">
        <v>421</v>
      </c>
      <c r="B258" s="1" t="s">
        <v>422</v>
      </c>
      <c r="C258" s="24"/>
      <c r="D258" s="5" t="s">
        <v>422</v>
      </c>
      <c r="E258" s="24"/>
      <c r="F258" s="5">
        <v>26</v>
      </c>
      <c r="G258" s="5">
        <f t="shared" si="58"/>
        <v>26</v>
      </c>
      <c r="H258" s="24"/>
      <c r="I258" s="5" t="s">
        <v>422</v>
      </c>
      <c r="J258" s="24"/>
      <c r="K258" s="5">
        <v>23</v>
      </c>
      <c r="L258" s="5">
        <f t="shared" si="59"/>
        <v>23</v>
      </c>
      <c r="M258" s="24"/>
      <c r="N258" s="5" t="s">
        <v>422</v>
      </c>
      <c r="O258" s="24"/>
      <c r="P258" s="5">
        <v>21</v>
      </c>
      <c r="Q258" s="5">
        <f t="shared" si="57"/>
        <v>21</v>
      </c>
      <c r="R258" s="2">
        <f t="shared" si="56"/>
        <v>22.5</v>
      </c>
      <c r="T258" s="7">
        <f t="shared" si="60"/>
        <v>1.2659355498145639E-4</v>
      </c>
      <c r="V258" s="51">
        <f>claims!D258</f>
        <v>1</v>
      </c>
      <c r="W258" s="51">
        <f>claims!E258</f>
        <v>0</v>
      </c>
      <c r="X258" s="51">
        <f>claims!F258</f>
        <v>0</v>
      </c>
      <c r="Z258" s="7">
        <f t="shared" si="61"/>
        <v>0.01</v>
      </c>
      <c r="AA258" s="7">
        <f t="shared" si="62"/>
        <v>0</v>
      </c>
      <c r="AB258" s="7">
        <f t="shared" si="63"/>
        <v>0</v>
      </c>
      <c r="AD258" s="7">
        <f t="shared" si="64"/>
        <v>1.6666666666666668E-3</v>
      </c>
    </row>
    <row r="259" spans="1:30" outlineLevel="1">
      <c r="A259" s="1" t="s">
        <v>423</v>
      </c>
      <c r="B259" s="1" t="s">
        <v>424</v>
      </c>
      <c r="C259" s="24"/>
      <c r="D259" s="5" t="s">
        <v>424</v>
      </c>
      <c r="E259" s="24"/>
      <c r="F259" s="5">
        <v>4</v>
      </c>
      <c r="G259" s="5">
        <f t="shared" si="58"/>
        <v>4</v>
      </c>
      <c r="H259" s="24"/>
      <c r="I259" s="5" t="s">
        <v>424</v>
      </c>
      <c r="J259" s="24"/>
      <c r="K259" s="5">
        <v>4</v>
      </c>
      <c r="L259" s="5">
        <f t="shared" si="59"/>
        <v>4</v>
      </c>
      <c r="M259" s="24"/>
      <c r="N259" s="5" t="s">
        <v>424</v>
      </c>
      <c r="O259" s="24"/>
      <c r="P259" s="5">
        <v>4.5</v>
      </c>
      <c r="Q259" s="5">
        <f t="shared" si="57"/>
        <v>4.5</v>
      </c>
      <c r="R259" s="2">
        <f t="shared" si="56"/>
        <v>4.25</v>
      </c>
      <c r="T259" s="7">
        <f t="shared" si="60"/>
        <v>2.3912115940941764E-5</v>
      </c>
      <c r="V259" s="51">
        <f>claims!D259</f>
        <v>0</v>
      </c>
      <c r="W259" s="51">
        <f>claims!E259</f>
        <v>0</v>
      </c>
      <c r="X259" s="51">
        <f>claims!F259</f>
        <v>0</v>
      </c>
      <c r="Z259" s="7">
        <f t="shared" si="61"/>
        <v>0</v>
      </c>
      <c r="AA259" s="7">
        <f t="shared" si="62"/>
        <v>0</v>
      </c>
      <c r="AB259" s="7">
        <f t="shared" si="63"/>
        <v>0</v>
      </c>
      <c r="AD259" s="7">
        <f t="shared" si="64"/>
        <v>0</v>
      </c>
    </row>
    <row r="260" spans="1:30" outlineLevel="1">
      <c r="A260" s="1" t="s">
        <v>425</v>
      </c>
      <c r="B260" s="1" t="s">
        <v>426</v>
      </c>
      <c r="C260" s="24"/>
      <c r="D260" s="5" t="s">
        <v>426</v>
      </c>
      <c r="E260" s="24"/>
      <c r="F260" s="5">
        <v>75</v>
      </c>
      <c r="G260" s="5">
        <f t="shared" si="58"/>
        <v>75</v>
      </c>
      <c r="H260" s="24"/>
      <c r="I260" s="5" t="s">
        <v>426</v>
      </c>
      <c r="J260" s="24"/>
      <c r="K260" s="5">
        <v>68.5</v>
      </c>
      <c r="L260" s="5">
        <f t="shared" si="59"/>
        <v>68.5</v>
      </c>
      <c r="M260" s="24"/>
      <c r="N260" s="5" t="s">
        <v>426</v>
      </c>
      <c r="O260" s="24"/>
      <c r="P260" s="5">
        <v>78</v>
      </c>
      <c r="Q260" s="5">
        <f t="shared" si="57"/>
        <v>78</v>
      </c>
      <c r="R260" s="2">
        <f t="shared" si="56"/>
        <v>74.333333333333329</v>
      </c>
      <c r="T260" s="7">
        <f t="shared" si="60"/>
        <v>4.1822759645725589E-4</v>
      </c>
      <c r="V260" s="51">
        <f>claims!D260</f>
        <v>1</v>
      </c>
      <c r="W260" s="51">
        <f>claims!E260</f>
        <v>0</v>
      </c>
      <c r="X260" s="51">
        <f>claims!F260</f>
        <v>2</v>
      </c>
      <c r="Z260" s="7">
        <f t="shared" si="61"/>
        <v>0.01</v>
      </c>
      <c r="AA260" s="7">
        <f t="shared" si="62"/>
        <v>0</v>
      </c>
      <c r="AB260" s="7">
        <f t="shared" si="63"/>
        <v>0.02</v>
      </c>
      <c r="AD260" s="7">
        <f t="shared" si="64"/>
        <v>1.1666666666666665E-2</v>
      </c>
    </row>
    <row r="261" spans="1:30" outlineLevel="1">
      <c r="A261" s="1" t="s">
        <v>427</v>
      </c>
      <c r="B261" s="1" t="s">
        <v>428</v>
      </c>
      <c r="C261" s="24"/>
      <c r="D261" s="5" t="s">
        <v>428</v>
      </c>
      <c r="E261" s="24"/>
      <c r="F261" s="5">
        <v>4.5</v>
      </c>
      <c r="G261" s="5">
        <f t="shared" si="58"/>
        <v>4.5</v>
      </c>
      <c r="H261" s="24"/>
      <c r="I261" s="5" t="s">
        <v>428</v>
      </c>
      <c r="J261" s="24"/>
      <c r="K261" s="5">
        <v>4.5</v>
      </c>
      <c r="L261" s="5">
        <f t="shared" si="59"/>
        <v>4.5</v>
      </c>
      <c r="M261" s="24"/>
      <c r="N261" s="5" t="s">
        <v>428</v>
      </c>
      <c r="O261" s="24"/>
      <c r="P261" s="5">
        <v>3.5</v>
      </c>
      <c r="Q261" s="5">
        <f t="shared" si="57"/>
        <v>3.5</v>
      </c>
      <c r="R261" s="2">
        <f t="shared" si="56"/>
        <v>4</v>
      </c>
      <c r="T261" s="7">
        <f t="shared" si="60"/>
        <v>2.2505520885592246E-5</v>
      </c>
      <c r="V261" s="51">
        <f>claims!D261</f>
        <v>0</v>
      </c>
      <c r="W261" s="51">
        <f>claims!E261</f>
        <v>0</v>
      </c>
      <c r="X261" s="51">
        <f>claims!F261</f>
        <v>0</v>
      </c>
      <c r="Z261" s="7">
        <f t="shared" si="61"/>
        <v>0</v>
      </c>
      <c r="AA261" s="7">
        <f t="shared" si="62"/>
        <v>0</v>
      </c>
      <c r="AB261" s="7">
        <f t="shared" si="63"/>
        <v>0</v>
      </c>
      <c r="AD261" s="7">
        <f t="shared" si="64"/>
        <v>0</v>
      </c>
    </row>
    <row r="262" spans="1:30" outlineLevel="1">
      <c r="A262" s="1" t="s">
        <v>557</v>
      </c>
      <c r="B262" s="1" t="s">
        <v>558</v>
      </c>
      <c r="C262" s="24"/>
      <c r="D262" s="5" t="s">
        <v>558</v>
      </c>
      <c r="E262" s="24"/>
      <c r="F262" s="5">
        <v>17</v>
      </c>
      <c r="G262" s="5">
        <f t="shared" si="58"/>
        <v>17</v>
      </c>
      <c r="H262" s="24"/>
      <c r="I262" s="5" t="s">
        <v>558</v>
      </c>
      <c r="J262" s="24"/>
      <c r="K262" s="5">
        <v>17</v>
      </c>
      <c r="L262" s="5">
        <f t="shared" si="59"/>
        <v>17</v>
      </c>
      <c r="M262" s="24"/>
      <c r="N262" s="5" t="s">
        <v>558</v>
      </c>
      <c r="O262" s="24"/>
      <c r="P262" s="5">
        <v>16</v>
      </c>
      <c r="Q262" s="5">
        <f t="shared" si="57"/>
        <v>16</v>
      </c>
      <c r="R262" s="2">
        <f t="shared" si="56"/>
        <v>16.5</v>
      </c>
      <c r="T262" s="7">
        <f t="shared" si="60"/>
        <v>9.2835273653068021E-5</v>
      </c>
      <c r="V262" s="51">
        <f>claims!D262</f>
        <v>0</v>
      </c>
      <c r="W262" s="51">
        <f>claims!E262</f>
        <v>0</v>
      </c>
      <c r="X262" s="51">
        <f>claims!F262</f>
        <v>0</v>
      </c>
      <c r="Z262" s="7">
        <f t="shared" si="61"/>
        <v>0</v>
      </c>
      <c r="AA262" s="7">
        <f t="shared" si="62"/>
        <v>0</v>
      </c>
      <c r="AB262" s="7">
        <f t="shared" si="63"/>
        <v>0</v>
      </c>
      <c r="AD262" s="7">
        <f t="shared" si="64"/>
        <v>0</v>
      </c>
    </row>
    <row r="263" spans="1:30" outlineLevel="1">
      <c r="A263" s="1" t="s">
        <v>429</v>
      </c>
      <c r="B263" s="1" t="s">
        <v>430</v>
      </c>
      <c r="C263" s="24"/>
      <c r="D263" s="5" t="s">
        <v>430</v>
      </c>
      <c r="E263" s="24"/>
      <c r="F263" s="5">
        <v>8</v>
      </c>
      <c r="G263" s="5">
        <f t="shared" si="58"/>
        <v>8</v>
      </c>
      <c r="H263" s="24"/>
      <c r="I263" s="5" t="s">
        <v>430</v>
      </c>
      <c r="J263" s="24"/>
      <c r="K263" s="5">
        <v>8</v>
      </c>
      <c r="L263" s="5">
        <f t="shared" si="59"/>
        <v>8</v>
      </c>
      <c r="M263" s="24"/>
      <c r="N263" s="5" t="s">
        <v>430</v>
      </c>
      <c r="O263" s="24"/>
      <c r="P263" s="5">
        <v>8</v>
      </c>
      <c r="Q263" s="5">
        <f t="shared" si="57"/>
        <v>8</v>
      </c>
      <c r="R263" s="2">
        <f t="shared" si="56"/>
        <v>8</v>
      </c>
      <c r="T263" s="7">
        <f t="shared" si="60"/>
        <v>4.5011041771184493E-5</v>
      </c>
      <c r="V263" s="51">
        <f>claims!D263</f>
        <v>0</v>
      </c>
      <c r="W263" s="51">
        <f>claims!E263</f>
        <v>0</v>
      </c>
      <c r="X263" s="51">
        <f>claims!F263</f>
        <v>0</v>
      </c>
      <c r="Z263" s="7">
        <f t="shared" si="61"/>
        <v>0</v>
      </c>
      <c r="AA263" s="7">
        <f t="shared" si="62"/>
        <v>0</v>
      </c>
      <c r="AB263" s="7">
        <f t="shared" si="63"/>
        <v>0</v>
      </c>
      <c r="AD263" s="7">
        <f t="shared" si="64"/>
        <v>0</v>
      </c>
    </row>
    <row r="264" spans="1:30" outlineLevel="1">
      <c r="A264" s="1" t="s">
        <v>431</v>
      </c>
      <c r="B264" s="1" t="s">
        <v>432</v>
      </c>
      <c r="C264" s="86"/>
      <c r="D264" s="34" t="s">
        <v>432</v>
      </c>
      <c r="E264" s="86"/>
      <c r="F264" s="34">
        <v>8</v>
      </c>
      <c r="G264" s="5">
        <f t="shared" si="58"/>
        <v>8</v>
      </c>
      <c r="H264" s="86"/>
      <c r="I264" s="34" t="s">
        <v>432</v>
      </c>
      <c r="J264" s="86"/>
      <c r="K264" s="34">
        <v>7</v>
      </c>
      <c r="L264" s="5">
        <f t="shared" si="59"/>
        <v>7</v>
      </c>
      <c r="M264" s="24"/>
      <c r="N264" s="5" t="s">
        <v>432</v>
      </c>
      <c r="O264" s="24"/>
      <c r="P264" s="5">
        <v>7</v>
      </c>
      <c r="Q264" s="5">
        <f t="shared" si="57"/>
        <v>7</v>
      </c>
      <c r="R264" s="2">
        <f t="shared" si="56"/>
        <v>7.166666666666667</v>
      </c>
      <c r="T264" s="7">
        <f t="shared" si="60"/>
        <v>4.032239158668611E-5</v>
      </c>
      <c r="V264" s="51">
        <f>claims!D264</f>
        <v>0</v>
      </c>
      <c r="W264" s="51">
        <f>claims!E264</f>
        <v>0</v>
      </c>
      <c r="X264" s="51">
        <f>claims!F264</f>
        <v>0</v>
      </c>
      <c r="Z264" s="7">
        <f t="shared" si="61"/>
        <v>0</v>
      </c>
      <c r="AA264" s="7">
        <f t="shared" si="62"/>
        <v>0</v>
      </c>
      <c r="AB264" s="7">
        <f t="shared" si="63"/>
        <v>0</v>
      </c>
      <c r="AD264" s="7">
        <f t="shared" si="64"/>
        <v>0</v>
      </c>
    </row>
    <row r="265" spans="1:30" s="11" customFormat="1">
      <c r="B265" s="11" t="s">
        <v>476</v>
      </c>
      <c r="C265" s="5">
        <f t="shared" ref="C265:R265" si="65">SUBTOTAL(9,C142:C264)</f>
        <v>0</v>
      </c>
      <c r="D265" s="5">
        <f t="shared" si="65"/>
        <v>0</v>
      </c>
      <c r="E265" s="5">
        <f t="shared" si="65"/>
        <v>0</v>
      </c>
      <c r="F265" s="5">
        <f t="shared" si="65"/>
        <v>5318.5</v>
      </c>
      <c r="G265" s="5">
        <f t="shared" si="65"/>
        <v>5318.5</v>
      </c>
      <c r="H265" s="5">
        <f t="shared" si="65"/>
        <v>0</v>
      </c>
      <c r="I265" s="5">
        <f t="shared" si="65"/>
        <v>0</v>
      </c>
      <c r="J265" s="5">
        <f t="shared" si="65"/>
        <v>0</v>
      </c>
      <c r="K265" s="5">
        <f t="shared" si="65"/>
        <v>5316.5</v>
      </c>
      <c r="L265" s="5">
        <f t="shared" si="65"/>
        <v>5316.5</v>
      </c>
      <c r="M265" s="52">
        <f t="shared" si="65"/>
        <v>0</v>
      </c>
      <c r="N265" s="52">
        <f t="shared" si="65"/>
        <v>0</v>
      </c>
      <c r="O265" s="52">
        <f t="shared" si="65"/>
        <v>0</v>
      </c>
      <c r="P265" s="52">
        <f>SUBTOTAL(9,P142:P264)</f>
        <v>5413.5</v>
      </c>
      <c r="Q265" s="5">
        <f t="shared" si="65"/>
        <v>5413.5</v>
      </c>
      <c r="R265" s="5">
        <f t="shared" si="65"/>
        <v>5365.333333333333</v>
      </c>
      <c r="T265" s="53">
        <f>SUBTOTAL(9,T142:T264)</f>
        <v>3.0187405347874396E-2</v>
      </c>
      <c r="V265" s="54">
        <f>SUBTOTAL(9,V142:V264)</f>
        <v>46</v>
      </c>
      <c r="W265" s="54">
        <f>SUBTOTAL(9,W142:W264)</f>
        <v>39</v>
      </c>
      <c r="X265" s="54">
        <f>SUBTOTAL(9,X142:X264)</f>
        <v>67</v>
      </c>
      <c r="Z265" s="7">
        <f t="shared" ref="Z265" si="66">IF(G265&gt;100,IF(V265&lt;1,0,+V265/G265),IF(V265&lt;1,0,+V265/100))</f>
        <v>8.6490551847325375E-3</v>
      </c>
      <c r="AA265" s="7">
        <f t="shared" ref="AA265" si="67">IF(L265&gt;100,IF(W265&lt;1,0,+W265/L265),IF(W265&lt;1,0,+W265/100))</f>
        <v>7.3356531552713254E-3</v>
      </c>
      <c r="AB265" s="7">
        <f t="shared" ref="AB265" si="68">IF(Q265&gt;100,IF(X265&lt;1,0,+X265/Q265),IF(X265&lt;1,0,+X265/100))</f>
        <v>1.23764662418029E-2</v>
      </c>
      <c r="AD265" s="7">
        <f t="shared" ref="AD265" si="69">(+Z265+(AA265*2)+(AB265*3))/6</f>
        <v>1.0074960036780647E-2</v>
      </c>
    </row>
    <row r="266" spans="1:30" ht="6" customHeight="1">
      <c r="C266" s="5"/>
      <c r="D266" s="5"/>
      <c r="E266" s="5"/>
      <c r="F266" s="5"/>
      <c r="G266" s="34"/>
      <c r="H266" s="5"/>
      <c r="I266" s="5"/>
      <c r="J266" s="5"/>
      <c r="K266" s="5"/>
      <c r="L266" s="34"/>
      <c r="M266" s="5"/>
      <c r="N266" s="5"/>
      <c r="O266" s="5"/>
      <c r="P266" s="5"/>
      <c r="Q266" s="34"/>
      <c r="R266" s="2"/>
      <c r="V266" s="51"/>
      <c r="W266" s="51"/>
      <c r="X266" s="51"/>
    </row>
    <row r="267" spans="1:30" s="11" customFormat="1" ht="13.5" thickBot="1">
      <c r="C267" s="5">
        <f t="shared" ref="C267:R267" si="70">SUBTOTAL(9,C4:C266)</f>
        <v>178409.50000000006</v>
      </c>
      <c r="D267" s="5">
        <f t="shared" si="70"/>
        <v>177407.00000000006</v>
      </c>
      <c r="E267" s="5">
        <f t="shared" si="70"/>
        <v>177600.49999999994</v>
      </c>
      <c r="F267" s="5">
        <f t="shared" si="70"/>
        <v>171609.7</v>
      </c>
      <c r="G267" s="5">
        <f t="shared" si="70"/>
        <v>180926.77499999997</v>
      </c>
      <c r="H267" s="5">
        <f t="shared" si="70"/>
        <v>172376.70000000007</v>
      </c>
      <c r="I267" s="5">
        <f t="shared" si="70"/>
        <v>169469.10000000006</v>
      </c>
      <c r="J267" s="5">
        <f t="shared" si="70"/>
        <v>169468.5</v>
      </c>
      <c r="K267" s="5">
        <f t="shared" si="70"/>
        <v>167251.99999999997</v>
      </c>
      <c r="L267" s="5">
        <f t="shared" si="70"/>
        <v>174293.6750000001</v>
      </c>
      <c r="M267" s="52">
        <f t="shared" si="70"/>
        <v>172607.60000000006</v>
      </c>
      <c r="N267" s="52">
        <f t="shared" si="70"/>
        <v>172692.30000000002</v>
      </c>
      <c r="O267" s="52">
        <f t="shared" si="70"/>
        <v>176174.89999999997</v>
      </c>
      <c r="P267" s="52">
        <f t="shared" si="70"/>
        <v>174618.59999999992</v>
      </c>
      <c r="Q267" s="5">
        <f t="shared" si="70"/>
        <v>178854.92500000002</v>
      </c>
      <c r="R267" s="39">
        <f t="shared" si="70"/>
        <v>177734.16666666666</v>
      </c>
      <c r="T267" s="55">
        <f>SUBTOTAL(9,T4:T264)</f>
        <v>1.0000000000000009</v>
      </c>
      <c r="V267" s="56">
        <f>SUBTOTAL(9,V4:V266)</f>
        <v>5554</v>
      </c>
      <c r="W267" s="56">
        <f>SUBTOTAL(9,W4:W266)</f>
        <v>5545</v>
      </c>
      <c r="X267" s="56">
        <f>SUBTOTAL(9,X4:X266)</f>
        <v>5323</v>
      </c>
      <c r="Z267" s="53">
        <f t="shared" ref="Z267" si="71">IF(G267&gt;100,IF(V267&lt;1,0,+V267/G267),IF(V267&lt;1,0,+V267/100))</f>
        <v>3.0697501793197836E-2</v>
      </c>
      <c r="AA267" s="53">
        <f>IF(L267&gt;100,IF(W267&lt;1,0,+W267/L267),IF(W267&lt;1,0,+W267/100))</f>
        <v>3.1814120621416676E-2</v>
      </c>
      <c r="AB267" s="53">
        <f>IF(Q267&gt;100,IF(X267&lt;1,0,+X267/Q267),IF(X267&lt;1,0,+X267/100))</f>
        <v>2.9761551156614777E-2</v>
      </c>
      <c r="AD267" s="53">
        <f>(+Z267+(AA267*2)+(AB267*3))/6</f>
        <v>3.0601732750979254E-2</v>
      </c>
    </row>
    <row r="268" spans="1:30" ht="13.5" thickTop="1"/>
    <row r="269" spans="1:30">
      <c r="C269" s="5"/>
      <c r="D269" s="5"/>
      <c r="E269" s="5"/>
      <c r="F269" s="5"/>
      <c r="H269" s="5"/>
      <c r="I269" s="5"/>
      <c r="J269" s="5"/>
      <c r="K269" s="5"/>
      <c r="M269" s="5"/>
      <c r="N269" s="5"/>
      <c r="O269" s="5"/>
      <c r="P269" s="5"/>
    </row>
    <row r="270" spans="1:30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44"/>
      <c r="N270" s="44"/>
      <c r="O270" s="44"/>
      <c r="P270" s="44"/>
      <c r="Q270" s="5"/>
    </row>
    <row r="271" spans="1:30">
      <c r="C271" s="5"/>
      <c r="D271" s="5"/>
      <c r="E271" s="5"/>
      <c r="F271" s="5"/>
      <c r="H271" s="5"/>
      <c r="I271" s="5"/>
      <c r="J271" s="5"/>
      <c r="K271" s="5"/>
      <c r="M271" s="5"/>
      <c r="N271" s="5"/>
      <c r="O271" s="5"/>
      <c r="P271" s="5"/>
    </row>
    <row r="272" spans="1:30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3:17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3:17">
      <c r="C274" s="5"/>
      <c r="D274" s="5"/>
      <c r="E274" s="5"/>
      <c r="F274" s="5"/>
      <c r="P274" s="5"/>
    </row>
    <row r="276" spans="3:17">
      <c r="M276" s="5"/>
      <c r="N276" s="5"/>
      <c r="O276" s="5"/>
      <c r="P276" s="5"/>
    </row>
  </sheetData>
  <autoFilter ref="Z5:AB265" xr:uid="{00000000-0009-0000-0000-000003000000}"/>
  <sortState xmlns:xlrd2="http://schemas.microsoft.com/office/spreadsheetml/2017/richdata2" ref="A142:AI264">
    <sortCondition ref="A142:A264"/>
  </sortState>
  <phoneticPr fontId="5" type="noConversion"/>
  <printOptions horizontalCentered="1"/>
  <pageMargins left="0.25" right="0.25" top="0.95" bottom="0.5" header="0.5" footer="0.25"/>
  <pageSetup scale="78" orientation="landscape" horizontalDpi="4294967292" r:id="rId1"/>
  <headerFooter alignWithMargins="0">
    <oddHeader>&amp;C&amp;"Arial,Bold"&amp;14State Office of Risk Management
FY 2025 Assessment Amounts</oddHeader>
    <oddFooter>&amp;L &amp;D&amp;CPage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C279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.140625" defaultRowHeight="12.75" outlineLevelRow="1"/>
  <cols>
    <col min="1" max="1" width="5.28515625" style="1" customWidth="1"/>
    <col min="2" max="2" width="32.85546875" style="1" customWidth="1"/>
    <col min="3" max="3" width="2.140625" style="1" customWidth="1"/>
    <col min="4" max="4" width="8.140625" style="11" customWidth="1"/>
    <col min="5" max="6" width="8.5703125" style="11" bestFit="1" customWidth="1"/>
    <col min="7" max="7" width="9" style="1" customWidth="1"/>
    <col min="8" max="8" width="2.5703125" style="1" customWidth="1"/>
    <col min="9" max="9" width="10" style="1" customWidth="1"/>
    <col min="10" max="10" width="9.140625" style="1"/>
    <col min="11" max="11" width="9.28515625" style="1" customWidth="1"/>
    <col min="12" max="12" width="9.140625" style="1"/>
    <col min="13" max="13" width="12.85546875" style="1" bestFit="1" customWidth="1"/>
    <col min="14" max="15" width="1.140625" style="1" customWidth="1"/>
    <col min="16" max="16" width="9.140625" style="1"/>
    <col min="17" max="17" width="1.5703125" style="1" customWidth="1"/>
    <col min="18" max="18" width="9.7109375" style="9" customWidth="1"/>
    <col min="19" max="19" width="1.5703125" style="1" customWidth="1"/>
    <col min="20" max="20" width="12.7109375" style="1" customWidth="1"/>
    <col min="21" max="21" width="1.5703125" style="1" customWidth="1"/>
    <col min="22" max="22" width="7.85546875" style="1" customWidth="1"/>
    <col min="23" max="23" width="1.140625" style="1" customWidth="1"/>
    <col min="24" max="24" width="12.5703125" style="1" customWidth="1"/>
    <col min="25" max="25" width="2.140625" style="1" customWidth="1"/>
    <col min="26" max="26" width="9.28515625" style="1" customWidth="1"/>
    <col min="27" max="27" width="1.140625" style="1" customWidth="1"/>
    <col min="28" max="29" width="0" style="1" hidden="1" customWidth="1"/>
    <col min="30" max="16384" width="9.140625" style="1"/>
  </cols>
  <sheetData>
    <row r="1" spans="1:29">
      <c r="H1" s="12"/>
      <c r="I1" s="12" t="s">
        <v>435</v>
      </c>
      <c r="J1" s="12"/>
      <c r="K1" s="12"/>
      <c r="L1" s="12" t="s">
        <v>470</v>
      </c>
      <c r="M1" s="12"/>
      <c r="N1" s="12"/>
      <c r="O1" s="12"/>
      <c r="P1" s="12" t="s">
        <v>436</v>
      </c>
      <c r="R1" s="12"/>
      <c r="T1" s="12" t="s">
        <v>437</v>
      </c>
      <c r="X1" s="12" t="s">
        <v>438</v>
      </c>
    </row>
    <row r="2" spans="1:29">
      <c r="A2" s="12" t="s">
        <v>453</v>
      </c>
      <c r="B2" s="21"/>
      <c r="D2" s="12" t="s">
        <v>567</v>
      </c>
      <c r="E2" s="12" t="s">
        <v>574</v>
      </c>
      <c r="F2" s="12" t="s">
        <v>597</v>
      </c>
      <c r="G2" s="12"/>
      <c r="H2" s="12"/>
      <c r="I2" s="12" t="s">
        <v>434</v>
      </c>
      <c r="J2" s="12" t="s">
        <v>439</v>
      </c>
      <c r="K2" s="12" t="s">
        <v>2</v>
      </c>
      <c r="L2" s="12" t="s">
        <v>434</v>
      </c>
      <c r="M2" s="12" t="s">
        <v>447</v>
      </c>
      <c r="N2" s="12"/>
      <c r="O2" s="12"/>
      <c r="P2" s="12" t="s">
        <v>434</v>
      </c>
      <c r="R2" s="12" t="s">
        <v>3</v>
      </c>
      <c r="T2" s="12" t="s">
        <v>3</v>
      </c>
      <c r="V2" s="12" t="s">
        <v>4</v>
      </c>
      <c r="X2" s="15">
        <v>0.02</v>
      </c>
      <c r="Z2" s="12"/>
    </row>
    <row r="3" spans="1:29">
      <c r="A3" s="13" t="s">
        <v>451</v>
      </c>
      <c r="B3" s="13" t="s">
        <v>452</v>
      </c>
      <c r="C3" s="13"/>
      <c r="D3" s="13" t="s">
        <v>441</v>
      </c>
      <c r="E3" s="13" t="s">
        <v>441</v>
      </c>
      <c r="F3" s="13" t="s">
        <v>441</v>
      </c>
      <c r="G3" s="13" t="s">
        <v>460</v>
      </c>
      <c r="H3" s="13"/>
      <c r="I3" s="13" t="s">
        <v>441</v>
      </c>
      <c r="J3" s="13" t="s">
        <v>442</v>
      </c>
      <c r="K3" s="13" t="s">
        <v>469</v>
      </c>
      <c r="L3" s="13" t="s">
        <v>441</v>
      </c>
      <c r="M3" s="13" t="s">
        <v>448</v>
      </c>
      <c r="N3" s="13"/>
      <c r="O3" s="13"/>
      <c r="P3" s="13" t="s">
        <v>441</v>
      </c>
      <c r="R3" s="13" t="s">
        <v>5</v>
      </c>
      <c r="S3" s="13"/>
      <c r="T3" s="13" t="s">
        <v>6</v>
      </c>
      <c r="U3" s="13"/>
      <c r="V3" s="13" t="s">
        <v>1</v>
      </c>
      <c r="W3" s="13"/>
      <c r="X3" s="13" t="s">
        <v>443</v>
      </c>
      <c r="Y3" s="13"/>
      <c r="Z3" s="13" t="s">
        <v>444</v>
      </c>
      <c r="AA3" s="13"/>
      <c r="AB3" s="13"/>
      <c r="AC3" s="13"/>
    </row>
    <row r="4" spans="1:29">
      <c r="I4" s="7"/>
      <c r="J4" s="7"/>
      <c r="K4" s="7"/>
      <c r="L4" s="7"/>
      <c r="M4" s="7"/>
      <c r="N4" s="7"/>
      <c r="P4" s="7"/>
    </row>
    <row r="5" spans="1:29">
      <c r="A5" s="1" t="s">
        <v>7</v>
      </c>
      <c r="B5" s="1" t="s">
        <v>507</v>
      </c>
      <c r="D5" s="54">
        <v>0</v>
      </c>
      <c r="E5" s="54">
        <v>0</v>
      </c>
      <c r="F5" s="54">
        <v>0</v>
      </c>
      <c r="G5" s="1">
        <f t="shared" ref="G5:G56" si="0">SUM(D5:F5)</f>
        <v>0</v>
      </c>
      <c r="I5" s="6">
        <f>AVERAGE(D5:F5)</f>
        <v>0</v>
      </c>
      <c r="J5" s="7">
        <f>IFR!AD5</f>
        <v>0</v>
      </c>
      <c r="K5" s="8">
        <f t="shared" ref="K5:K37" si="1">IF(+J5&lt;$E$270,$I$270,IF(J5&gt;$E$272,$I$272,$I$271))</f>
        <v>0.95</v>
      </c>
      <c r="L5" s="6">
        <f>+I5*K5</f>
        <v>0</v>
      </c>
      <c r="M5" s="8">
        <v>1</v>
      </c>
      <c r="N5" s="8">
        <v>1</v>
      </c>
      <c r="P5" s="6">
        <f>+L5*M5*N5</f>
        <v>0</v>
      </c>
      <c r="R5" s="9">
        <f t="shared" ref="R5:R37" si="2">+P5/$P$267</f>
        <v>0</v>
      </c>
      <c r="T5" s="10">
        <f>+R5*([1]assessment!$J$274*[1]assessment!$E$3)</f>
        <v>0</v>
      </c>
      <c r="V5" s="7">
        <f>+T5/[1]payroll!$F5</f>
        <v>0</v>
      </c>
      <c r="X5" s="10">
        <f>IF(V5&lt;$X$2,T5,[1]payroll!$F5*$X$2)</f>
        <v>0</v>
      </c>
      <c r="Z5" s="10">
        <f>+T5-X5</f>
        <v>0</v>
      </c>
      <c r="AB5" s="1" t="e">
        <f>+X5/T5</f>
        <v>#DIV/0!</v>
      </c>
    </row>
    <row r="6" spans="1:29">
      <c r="A6" s="1" t="s">
        <v>8</v>
      </c>
      <c r="B6" s="1" t="s">
        <v>508</v>
      </c>
      <c r="D6" s="54">
        <v>0</v>
      </c>
      <c r="E6" s="54">
        <v>1</v>
      </c>
      <c r="F6" s="54">
        <v>1</v>
      </c>
      <c r="G6" s="1">
        <f t="shared" si="0"/>
        <v>2</v>
      </c>
      <c r="I6" s="6">
        <f t="shared" ref="I6:I70" si="3">AVERAGE(D6:F6)</f>
        <v>0.66666666666666663</v>
      </c>
      <c r="J6" s="7">
        <f>IFR!AD6</f>
        <v>1.2152410987723379E-3</v>
      </c>
      <c r="K6" s="8">
        <f t="shared" si="1"/>
        <v>0.95</v>
      </c>
      <c r="L6" s="6">
        <f t="shared" ref="L6:L70" si="4">+I6*K6</f>
        <v>0.6333333333333333</v>
      </c>
      <c r="M6" s="8">
        <v>1</v>
      </c>
      <c r="N6" s="8">
        <v>1</v>
      </c>
      <c r="P6" s="6">
        <f t="shared" ref="P6:P70" si="5">+L6*M6*N6</f>
        <v>0.6333333333333333</v>
      </c>
      <c r="R6" s="9">
        <f t="shared" si="2"/>
        <v>1.164554634467754E-4</v>
      </c>
      <c r="T6" s="10">
        <f>+R6*([1]assessment!$J$274*[1]assessment!$E$3)</f>
        <v>973.28504865080333</v>
      </c>
      <c r="V6" s="7">
        <f>+T6/[1]payroll!$F6</f>
        <v>2.6252821894339044E-5</v>
      </c>
      <c r="X6" s="10">
        <f>IF(V6&lt;$X$2,T6,[1]payroll!$F6*$X$2)</f>
        <v>973.28504865080333</v>
      </c>
      <c r="Z6" s="10">
        <f t="shared" ref="Z6:Z69" si="6">+T6-X6</f>
        <v>0</v>
      </c>
      <c r="AB6" s="1">
        <f t="shared" ref="AB6:AB69" si="7">+X6/T6</f>
        <v>1</v>
      </c>
    </row>
    <row r="7" spans="1:29">
      <c r="A7" s="1" t="s">
        <v>9</v>
      </c>
      <c r="B7" s="1" t="s">
        <v>10</v>
      </c>
      <c r="D7" s="54">
        <v>0</v>
      </c>
      <c r="E7" s="54">
        <v>0</v>
      </c>
      <c r="F7" s="54">
        <v>0</v>
      </c>
      <c r="G7" s="1">
        <f t="shared" si="0"/>
        <v>0</v>
      </c>
      <c r="I7" s="6">
        <f t="shared" si="3"/>
        <v>0</v>
      </c>
      <c r="J7" s="7">
        <f>IFR!AD7</f>
        <v>0</v>
      </c>
      <c r="K7" s="8">
        <f t="shared" si="1"/>
        <v>0.95</v>
      </c>
      <c r="L7" s="6">
        <f t="shared" si="4"/>
        <v>0</v>
      </c>
      <c r="M7" s="8">
        <v>1</v>
      </c>
      <c r="N7" s="8">
        <v>1</v>
      </c>
      <c r="P7" s="6">
        <f t="shared" si="5"/>
        <v>0</v>
      </c>
      <c r="R7" s="9">
        <f t="shared" si="2"/>
        <v>0</v>
      </c>
      <c r="T7" s="10">
        <f>+R7*([1]assessment!$J$274*[1]assessment!$E$3)</f>
        <v>0</v>
      </c>
      <c r="V7" s="7">
        <f>+T7/[1]payroll!$F7</f>
        <v>0</v>
      </c>
      <c r="X7" s="10">
        <f>IF(V7&lt;$X$2,T7,[1]payroll!$F7*$X$2)</f>
        <v>0</v>
      </c>
      <c r="Z7" s="10">
        <f t="shared" si="6"/>
        <v>0</v>
      </c>
      <c r="AB7" s="1" t="e">
        <f t="shared" si="7"/>
        <v>#DIV/0!</v>
      </c>
    </row>
    <row r="8" spans="1:29">
      <c r="A8" s="1" t="s">
        <v>11</v>
      </c>
      <c r="B8" s="1" t="s">
        <v>12</v>
      </c>
      <c r="D8" s="54">
        <v>0</v>
      </c>
      <c r="E8" s="54">
        <v>0</v>
      </c>
      <c r="F8" s="54">
        <v>0</v>
      </c>
      <c r="G8" s="1">
        <f t="shared" si="0"/>
        <v>0</v>
      </c>
      <c r="I8" s="6">
        <f t="shared" si="3"/>
        <v>0</v>
      </c>
      <c r="J8" s="7">
        <f>IFR!AD8</f>
        <v>0</v>
      </c>
      <c r="K8" s="8">
        <f t="shared" si="1"/>
        <v>0.95</v>
      </c>
      <c r="L8" s="6">
        <f t="shared" si="4"/>
        <v>0</v>
      </c>
      <c r="M8" s="8">
        <v>1</v>
      </c>
      <c r="N8" s="8">
        <v>1</v>
      </c>
      <c r="P8" s="6">
        <f t="shared" si="5"/>
        <v>0</v>
      </c>
      <c r="R8" s="9">
        <f t="shared" si="2"/>
        <v>0</v>
      </c>
      <c r="T8" s="10">
        <f>+R8*([1]assessment!$J$274*[1]assessment!$E$3)</f>
        <v>0</v>
      </c>
      <c r="V8" s="7">
        <f>+T8/[1]payroll!$F8</f>
        <v>0</v>
      </c>
      <c r="X8" s="10">
        <f>IF(V8&lt;$X$2,T8,[1]payroll!$F8*$X$2)</f>
        <v>0</v>
      </c>
      <c r="Z8" s="10">
        <f t="shared" si="6"/>
        <v>0</v>
      </c>
      <c r="AB8" s="1" t="e">
        <f t="shared" si="7"/>
        <v>#DIV/0!</v>
      </c>
    </row>
    <row r="9" spans="1:29">
      <c r="A9" s="1" t="s">
        <v>13</v>
      </c>
      <c r="B9" s="1" t="s">
        <v>14</v>
      </c>
      <c r="D9" s="54">
        <v>0</v>
      </c>
      <c r="E9" s="54">
        <v>0</v>
      </c>
      <c r="F9" s="54">
        <v>0</v>
      </c>
      <c r="G9" s="1">
        <f t="shared" si="0"/>
        <v>0</v>
      </c>
      <c r="I9" s="6">
        <f t="shared" si="3"/>
        <v>0</v>
      </c>
      <c r="J9" s="7">
        <f>IFR!AD9</f>
        <v>0</v>
      </c>
      <c r="K9" s="8">
        <f t="shared" si="1"/>
        <v>0.95</v>
      </c>
      <c r="L9" s="6">
        <f t="shared" si="4"/>
        <v>0</v>
      </c>
      <c r="M9" s="8">
        <v>1</v>
      </c>
      <c r="N9" s="8">
        <v>1</v>
      </c>
      <c r="P9" s="6">
        <f t="shared" si="5"/>
        <v>0</v>
      </c>
      <c r="R9" s="9">
        <f t="shared" si="2"/>
        <v>0</v>
      </c>
      <c r="T9" s="10">
        <f>+R9*([1]assessment!$J$274*[1]assessment!$E$3)</f>
        <v>0</v>
      </c>
      <c r="V9" s="7">
        <f>+T9/[1]payroll!$F9</f>
        <v>0</v>
      </c>
      <c r="X9" s="10">
        <f>IF(V9&lt;$X$2,T9,[1]payroll!$F9*$X$2)</f>
        <v>0</v>
      </c>
      <c r="Z9" s="10">
        <f t="shared" si="6"/>
        <v>0</v>
      </c>
      <c r="AB9" s="1" t="e">
        <f t="shared" si="7"/>
        <v>#DIV/0!</v>
      </c>
    </row>
    <row r="10" spans="1:29">
      <c r="A10" s="1" t="s">
        <v>15</v>
      </c>
      <c r="B10" s="1" t="s">
        <v>16</v>
      </c>
      <c r="D10" s="54">
        <v>0</v>
      </c>
      <c r="E10" s="54">
        <v>0</v>
      </c>
      <c r="F10" s="54">
        <v>0</v>
      </c>
      <c r="G10" s="1">
        <f t="shared" si="0"/>
        <v>0</v>
      </c>
      <c r="I10" s="6">
        <f t="shared" si="3"/>
        <v>0</v>
      </c>
      <c r="J10" s="7">
        <f>IFR!AD10</f>
        <v>0</v>
      </c>
      <c r="K10" s="8">
        <f t="shared" si="1"/>
        <v>0.95</v>
      </c>
      <c r="L10" s="6">
        <f t="shared" si="4"/>
        <v>0</v>
      </c>
      <c r="M10" s="8">
        <v>1</v>
      </c>
      <c r="N10" s="8">
        <v>1</v>
      </c>
      <c r="P10" s="6">
        <f t="shared" si="5"/>
        <v>0</v>
      </c>
      <c r="R10" s="9">
        <f t="shared" si="2"/>
        <v>0</v>
      </c>
      <c r="T10" s="10">
        <f>+R10*([1]assessment!$J$274*[1]assessment!$E$3)</f>
        <v>0</v>
      </c>
      <c r="V10" s="7">
        <f>+T10/[1]payroll!$F10</f>
        <v>0</v>
      </c>
      <c r="X10" s="10">
        <f>IF(V10&lt;$X$2,T10,[1]payroll!$F10*$X$2)</f>
        <v>0</v>
      </c>
      <c r="Z10" s="10">
        <f t="shared" si="6"/>
        <v>0</v>
      </c>
      <c r="AB10" s="1" t="e">
        <f t="shared" si="7"/>
        <v>#DIV/0!</v>
      </c>
    </row>
    <row r="11" spans="1:29">
      <c r="A11" s="1" t="s">
        <v>17</v>
      </c>
      <c r="B11" s="1" t="s">
        <v>18</v>
      </c>
      <c r="D11" s="54">
        <v>0</v>
      </c>
      <c r="E11" s="54">
        <v>0</v>
      </c>
      <c r="F11" s="54">
        <v>1</v>
      </c>
      <c r="G11" s="1">
        <f t="shared" si="0"/>
        <v>1</v>
      </c>
      <c r="I11" s="6">
        <f t="shared" si="3"/>
        <v>0.33333333333333331</v>
      </c>
      <c r="J11" s="7">
        <f>IFR!AD11</f>
        <v>5.0000000000000001E-3</v>
      </c>
      <c r="K11" s="8">
        <f t="shared" si="1"/>
        <v>0.95</v>
      </c>
      <c r="L11" s="6">
        <f t="shared" si="4"/>
        <v>0.31666666666666665</v>
      </c>
      <c r="M11" s="8">
        <v>1</v>
      </c>
      <c r="N11" s="8">
        <v>1</v>
      </c>
      <c r="P11" s="6">
        <f>+L11*M11*N11</f>
        <v>0.31666666666666665</v>
      </c>
      <c r="R11" s="9">
        <f t="shared" si="2"/>
        <v>5.8227731723387702E-5</v>
      </c>
      <c r="T11" s="10">
        <f>+R11*([1]assessment!$J$274*[1]assessment!$E$3)</f>
        <v>486.64252432540167</v>
      </c>
      <c r="V11" s="7">
        <f>+T11/[1]payroll!$F11</f>
        <v>6.0795768345312982E-5</v>
      </c>
      <c r="X11" s="10">
        <f>IF(V11&lt;$X$2,T11,[1]payroll!$F11*$X$2)</f>
        <v>486.64252432540167</v>
      </c>
      <c r="Z11" s="10">
        <f t="shared" si="6"/>
        <v>0</v>
      </c>
      <c r="AB11" s="1">
        <f t="shared" si="7"/>
        <v>1</v>
      </c>
    </row>
    <row r="12" spans="1:29">
      <c r="A12" s="1" t="s">
        <v>19</v>
      </c>
      <c r="B12" s="1" t="s">
        <v>20</v>
      </c>
      <c r="D12" s="54">
        <v>0</v>
      </c>
      <c r="E12" s="54">
        <v>0</v>
      </c>
      <c r="F12" s="54">
        <v>0</v>
      </c>
      <c r="G12" s="1">
        <f t="shared" si="0"/>
        <v>0</v>
      </c>
      <c r="I12" s="6">
        <f t="shared" si="3"/>
        <v>0</v>
      </c>
      <c r="J12" s="7">
        <f>IFR!AD12</f>
        <v>0</v>
      </c>
      <c r="K12" s="8">
        <f t="shared" si="1"/>
        <v>0.95</v>
      </c>
      <c r="L12" s="6">
        <f t="shared" si="4"/>
        <v>0</v>
      </c>
      <c r="M12" s="8">
        <v>1</v>
      </c>
      <c r="N12" s="8">
        <v>1</v>
      </c>
      <c r="P12" s="6">
        <f t="shared" si="5"/>
        <v>0</v>
      </c>
      <c r="R12" s="9">
        <f t="shared" si="2"/>
        <v>0</v>
      </c>
      <c r="T12" s="10">
        <f>+R12*([1]assessment!$J$274*[1]assessment!$E$3)</f>
        <v>0</v>
      </c>
      <c r="V12" s="7">
        <f>+T12/[1]payroll!$F12</f>
        <v>0</v>
      </c>
      <c r="X12" s="10">
        <f>IF(V12&lt;$X$2,T12,[1]payroll!$F12*$X$2)</f>
        <v>0</v>
      </c>
      <c r="Z12" s="10">
        <f t="shared" si="6"/>
        <v>0</v>
      </c>
      <c r="AB12" s="1" t="e">
        <f t="shared" si="7"/>
        <v>#DIV/0!</v>
      </c>
    </row>
    <row r="13" spans="1:29">
      <c r="A13" s="1" t="s">
        <v>21</v>
      </c>
      <c r="B13" s="1" t="s">
        <v>22</v>
      </c>
      <c r="D13" s="54">
        <v>0</v>
      </c>
      <c r="E13" s="54">
        <v>0</v>
      </c>
      <c r="F13" s="54">
        <v>0</v>
      </c>
      <c r="G13" s="1">
        <f t="shared" si="0"/>
        <v>0</v>
      </c>
      <c r="I13" s="6">
        <f t="shared" si="3"/>
        <v>0</v>
      </c>
      <c r="J13" s="7">
        <f>IFR!AD13</f>
        <v>0</v>
      </c>
      <c r="K13" s="8">
        <f t="shared" si="1"/>
        <v>0.95</v>
      </c>
      <c r="L13" s="6">
        <f t="shared" si="4"/>
        <v>0</v>
      </c>
      <c r="M13" s="8">
        <v>1</v>
      </c>
      <c r="N13" s="8">
        <v>1</v>
      </c>
      <c r="P13" s="6">
        <f t="shared" si="5"/>
        <v>0</v>
      </c>
      <c r="R13" s="9">
        <f t="shared" si="2"/>
        <v>0</v>
      </c>
      <c r="T13" s="10">
        <f>+R13*([1]assessment!$J$274*[1]assessment!$E$3)</f>
        <v>0</v>
      </c>
      <c r="V13" s="7">
        <f>+T13/[1]payroll!$F13</f>
        <v>0</v>
      </c>
      <c r="X13" s="10">
        <f>IF(V13&lt;$X$2,T13,[1]payroll!$F13*$X$2)</f>
        <v>0</v>
      </c>
      <c r="Z13" s="10">
        <f t="shared" si="6"/>
        <v>0</v>
      </c>
      <c r="AB13" s="1" t="e">
        <f t="shared" si="7"/>
        <v>#DIV/0!</v>
      </c>
    </row>
    <row r="14" spans="1:29">
      <c r="A14" s="1" t="s">
        <v>23</v>
      </c>
      <c r="B14" s="1" t="s">
        <v>24</v>
      </c>
      <c r="D14" s="54">
        <v>0</v>
      </c>
      <c r="E14" s="54">
        <v>0</v>
      </c>
      <c r="F14" s="54">
        <v>0</v>
      </c>
      <c r="G14" s="1">
        <f t="shared" si="0"/>
        <v>0</v>
      </c>
      <c r="I14" s="6">
        <f t="shared" si="3"/>
        <v>0</v>
      </c>
      <c r="J14" s="7">
        <f>IFR!AD14</f>
        <v>0</v>
      </c>
      <c r="K14" s="8">
        <f t="shared" si="1"/>
        <v>0.95</v>
      </c>
      <c r="L14" s="6">
        <f t="shared" si="4"/>
        <v>0</v>
      </c>
      <c r="M14" s="8">
        <v>1</v>
      </c>
      <c r="N14" s="8">
        <v>1</v>
      </c>
      <c r="P14" s="6">
        <f t="shared" si="5"/>
        <v>0</v>
      </c>
      <c r="R14" s="9">
        <f t="shared" si="2"/>
        <v>0</v>
      </c>
      <c r="T14" s="10">
        <f>+R14*([1]assessment!$J$274*[1]assessment!$E$3)</f>
        <v>0</v>
      </c>
      <c r="V14" s="7">
        <f>+T14/[1]payroll!$F14</f>
        <v>0</v>
      </c>
      <c r="X14" s="10">
        <f>IF(V14&lt;$X$2,T14,[1]payroll!$F14*$X$2)</f>
        <v>0</v>
      </c>
      <c r="Z14" s="10">
        <f t="shared" si="6"/>
        <v>0</v>
      </c>
      <c r="AB14" s="1" t="e">
        <f t="shared" si="7"/>
        <v>#DIV/0!</v>
      </c>
    </row>
    <row r="15" spans="1:29">
      <c r="A15" s="1" t="s">
        <v>25</v>
      </c>
      <c r="B15" s="1" t="s">
        <v>26</v>
      </c>
      <c r="D15" s="54">
        <v>0</v>
      </c>
      <c r="E15" s="54">
        <v>0</v>
      </c>
      <c r="F15" s="54">
        <v>0</v>
      </c>
      <c r="G15" s="1">
        <f t="shared" si="0"/>
        <v>0</v>
      </c>
      <c r="I15" s="6">
        <f t="shared" si="3"/>
        <v>0</v>
      </c>
      <c r="J15" s="7">
        <f>IFR!AD15</f>
        <v>0</v>
      </c>
      <c r="K15" s="8">
        <f t="shared" si="1"/>
        <v>0.95</v>
      </c>
      <c r="L15" s="6">
        <f t="shared" si="4"/>
        <v>0</v>
      </c>
      <c r="M15" s="8">
        <v>1</v>
      </c>
      <c r="N15" s="8">
        <v>1</v>
      </c>
      <c r="P15" s="6">
        <f t="shared" si="5"/>
        <v>0</v>
      </c>
      <c r="R15" s="9">
        <f t="shared" si="2"/>
        <v>0</v>
      </c>
      <c r="T15" s="10">
        <f>+R15*([1]assessment!$J$274*[1]assessment!$E$3)</f>
        <v>0</v>
      </c>
      <c r="V15" s="7">
        <f>+T15/[1]payroll!$F15</f>
        <v>0</v>
      </c>
      <c r="X15" s="10">
        <f>IF(V15&lt;$X$2,T15,[1]payroll!$F15*$X$2)</f>
        <v>0</v>
      </c>
      <c r="Z15" s="10">
        <f t="shared" si="6"/>
        <v>0</v>
      </c>
      <c r="AB15" s="1" t="e">
        <f t="shared" si="7"/>
        <v>#DIV/0!</v>
      </c>
    </row>
    <row r="16" spans="1:29">
      <c r="A16" s="1" t="s">
        <v>540</v>
      </c>
      <c r="B16" s="1" t="s">
        <v>563</v>
      </c>
      <c r="D16" s="54">
        <v>0</v>
      </c>
      <c r="E16" s="54">
        <v>0</v>
      </c>
      <c r="F16" s="54">
        <v>0</v>
      </c>
      <c r="G16" s="1">
        <f t="shared" si="0"/>
        <v>0</v>
      </c>
      <c r="I16" s="6">
        <f>AVERAGE(D16:F16)</f>
        <v>0</v>
      </c>
      <c r="J16" s="7">
        <f>IFR!AD16</f>
        <v>0</v>
      </c>
      <c r="K16" s="8">
        <f t="shared" si="1"/>
        <v>0.95</v>
      </c>
      <c r="L16" s="6">
        <f t="shared" si="4"/>
        <v>0</v>
      </c>
      <c r="M16" s="8">
        <v>1</v>
      </c>
      <c r="N16" s="8">
        <v>1</v>
      </c>
      <c r="P16" s="6">
        <f t="shared" si="5"/>
        <v>0</v>
      </c>
      <c r="R16" s="9">
        <f t="shared" si="2"/>
        <v>0</v>
      </c>
      <c r="T16" s="10">
        <f>+R16*([1]assessment!$J$274*[1]assessment!$E$3)</f>
        <v>0</v>
      </c>
      <c r="V16" s="7">
        <f>+T16/[1]payroll!$F16</f>
        <v>0</v>
      </c>
      <c r="X16" s="10">
        <f>IF(V16&lt;$X$2,T16,[1]payroll!$F16*$X$2)</f>
        <v>0</v>
      </c>
      <c r="Z16" s="10">
        <f t="shared" si="6"/>
        <v>0</v>
      </c>
      <c r="AB16" s="1" t="e">
        <f t="shared" si="7"/>
        <v>#DIV/0!</v>
      </c>
    </row>
    <row r="17" spans="1:28">
      <c r="A17" s="1" t="s">
        <v>27</v>
      </c>
      <c r="B17" s="1" t="s">
        <v>509</v>
      </c>
      <c r="D17" s="54">
        <v>0</v>
      </c>
      <c r="E17" s="54">
        <v>0</v>
      </c>
      <c r="F17" s="54">
        <v>0</v>
      </c>
      <c r="G17" s="1">
        <f t="shared" si="0"/>
        <v>0</v>
      </c>
      <c r="I17" s="6">
        <f t="shared" si="3"/>
        <v>0</v>
      </c>
      <c r="J17" s="7">
        <f>IFR!AD17</f>
        <v>0</v>
      </c>
      <c r="K17" s="8">
        <f t="shared" si="1"/>
        <v>0.95</v>
      </c>
      <c r="L17" s="6">
        <f t="shared" si="4"/>
        <v>0</v>
      </c>
      <c r="M17" s="8">
        <v>1</v>
      </c>
      <c r="N17" s="8">
        <v>1</v>
      </c>
      <c r="P17" s="6">
        <f t="shared" si="5"/>
        <v>0</v>
      </c>
      <c r="R17" s="9">
        <f t="shared" si="2"/>
        <v>0</v>
      </c>
      <c r="T17" s="10">
        <f>+R17*([1]assessment!$J$274*[1]assessment!$E$3)</f>
        <v>0</v>
      </c>
      <c r="V17" s="7">
        <f>+T17/[1]payroll!$F17</f>
        <v>0</v>
      </c>
      <c r="X17" s="10">
        <f>IF(V17&lt;$X$2,T17,[1]payroll!$F17*$X$2)</f>
        <v>0</v>
      </c>
      <c r="Z17" s="10">
        <f t="shared" si="6"/>
        <v>0</v>
      </c>
      <c r="AB17" s="1" t="e">
        <f t="shared" si="7"/>
        <v>#DIV/0!</v>
      </c>
    </row>
    <row r="18" spans="1:28">
      <c r="A18" s="1" t="s">
        <v>28</v>
      </c>
      <c r="B18" s="1" t="s">
        <v>510</v>
      </c>
      <c r="D18" s="54">
        <v>1</v>
      </c>
      <c r="E18" s="54">
        <v>0</v>
      </c>
      <c r="F18" s="54">
        <v>1</v>
      </c>
      <c r="G18" s="1">
        <f t="shared" si="0"/>
        <v>2</v>
      </c>
      <c r="I18" s="6">
        <f t="shared" si="3"/>
        <v>0.66666666666666663</v>
      </c>
      <c r="J18" s="7">
        <f>IFR!AD18</f>
        <v>6.6666666666666671E-3</v>
      </c>
      <c r="K18" s="8">
        <f t="shared" si="1"/>
        <v>0.95</v>
      </c>
      <c r="L18" s="6">
        <f t="shared" si="4"/>
        <v>0.6333333333333333</v>
      </c>
      <c r="M18" s="8">
        <v>1</v>
      </c>
      <c r="N18" s="8">
        <v>1</v>
      </c>
      <c r="P18" s="6">
        <f t="shared" si="5"/>
        <v>0.6333333333333333</v>
      </c>
      <c r="R18" s="9">
        <f t="shared" si="2"/>
        <v>1.164554634467754E-4</v>
      </c>
      <c r="T18" s="10">
        <f>+R18*([1]assessment!$J$274*[1]assessment!$E$3)</f>
        <v>973.28504865080333</v>
      </c>
      <c r="V18" s="7">
        <f>+T18/[1]payroll!$F18</f>
        <v>2.7215240533493365E-4</v>
      </c>
      <c r="X18" s="10">
        <f>IF(V18&lt;$X$2,T18,[1]payroll!$F18*$X$2)</f>
        <v>973.28504865080333</v>
      </c>
      <c r="Z18" s="10">
        <f t="shared" si="6"/>
        <v>0</v>
      </c>
      <c r="AB18" s="1">
        <f t="shared" si="7"/>
        <v>1</v>
      </c>
    </row>
    <row r="19" spans="1:28">
      <c r="A19" s="1" t="s">
        <v>29</v>
      </c>
      <c r="B19" s="1" t="s">
        <v>511</v>
      </c>
      <c r="D19" s="54">
        <v>0</v>
      </c>
      <c r="E19" s="54">
        <v>0</v>
      </c>
      <c r="F19" s="54">
        <v>0</v>
      </c>
      <c r="G19" s="1">
        <f t="shared" si="0"/>
        <v>0</v>
      </c>
      <c r="I19" s="6">
        <f t="shared" si="3"/>
        <v>0</v>
      </c>
      <c r="J19" s="7">
        <f>IFR!AD19</f>
        <v>0</v>
      </c>
      <c r="K19" s="8">
        <f t="shared" si="1"/>
        <v>0.95</v>
      </c>
      <c r="L19" s="6">
        <f t="shared" si="4"/>
        <v>0</v>
      </c>
      <c r="M19" s="8">
        <v>1</v>
      </c>
      <c r="N19" s="8">
        <v>1</v>
      </c>
      <c r="P19" s="6">
        <f t="shared" si="5"/>
        <v>0</v>
      </c>
      <c r="R19" s="9">
        <f t="shared" si="2"/>
        <v>0</v>
      </c>
      <c r="T19" s="10">
        <f>+R19*([1]assessment!$J$274*[1]assessment!$E$3)</f>
        <v>0</v>
      </c>
      <c r="V19" s="7">
        <f>+T19/[1]payroll!$F19</f>
        <v>0</v>
      </c>
      <c r="X19" s="10">
        <f>IF(V19&lt;$X$2,T19,[1]payroll!$F19*$X$2)</f>
        <v>0</v>
      </c>
      <c r="Z19" s="10">
        <f t="shared" si="6"/>
        <v>0</v>
      </c>
      <c r="AB19" s="1" t="e">
        <f t="shared" si="7"/>
        <v>#DIV/0!</v>
      </c>
    </row>
    <row r="20" spans="1:28">
      <c r="A20" s="1" t="s">
        <v>30</v>
      </c>
      <c r="B20" s="1" t="s">
        <v>512</v>
      </c>
      <c r="D20" s="54">
        <v>0</v>
      </c>
      <c r="E20" s="54">
        <v>0</v>
      </c>
      <c r="F20" s="54">
        <v>0</v>
      </c>
      <c r="G20" s="1">
        <f t="shared" si="0"/>
        <v>0</v>
      </c>
      <c r="I20" s="6">
        <f t="shared" si="3"/>
        <v>0</v>
      </c>
      <c r="J20" s="7">
        <f>IFR!AD20</f>
        <v>0</v>
      </c>
      <c r="K20" s="8">
        <f t="shared" si="1"/>
        <v>0.95</v>
      </c>
      <c r="L20" s="6">
        <f t="shared" si="4"/>
        <v>0</v>
      </c>
      <c r="M20" s="8">
        <v>1</v>
      </c>
      <c r="N20" s="8">
        <v>1</v>
      </c>
      <c r="P20" s="6">
        <f t="shared" si="5"/>
        <v>0</v>
      </c>
      <c r="R20" s="9">
        <f t="shared" si="2"/>
        <v>0</v>
      </c>
      <c r="T20" s="10">
        <f>+R20*([1]assessment!$J$274*[1]assessment!$E$3)</f>
        <v>0</v>
      </c>
      <c r="V20" s="7">
        <f>+T20/[1]payroll!$F20</f>
        <v>0</v>
      </c>
      <c r="X20" s="10">
        <f>IF(V20&lt;$X$2,T20,[1]payroll!$F20*$X$2)</f>
        <v>0</v>
      </c>
      <c r="Z20" s="10">
        <f t="shared" si="6"/>
        <v>0</v>
      </c>
      <c r="AB20" s="1" t="e">
        <f t="shared" si="7"/>
        <v>#DIV/0!</v>
      </c>
    </row>
    <row r="21" spans="1:28">
      <c r="A21" s="1" t="s">
        <v>31</v>
      </c>
      <c r="B21" s="1" t="s">
        <v>513</v>
      </c>
      <c r="D21" s="54">
        <v>0</v>
      </c>
      <c r="E21" s="54">
        <v>0</v>
      </c>
      <c r="F21" s="54">
        <v>0</v>
      </c>
      <c r="G21" s="1">
        <f t="shared" si="0"/>
        <v>0</v>
      </c>
      <c r="I21" s="6">
        <f t="shared" si="3"/>
        <v>0</v>
      </c>
      <c r="J21" s="7">
        <f>IFR!AD21</f>
        <v>0</v>
      </c>
      <c r="K21" s="8">
        <f t="shared" si="1"/>
        <v>0.95</v>
      </c>
      <c r="L21" s="6">
        <f t="shared" si="4"/>
        <v>0</v>
      </c>
      <c r="M21" s="8">
        <v>1</v>
      </c>
      <c r="N21" s="8">
        <v>1</v>
      </c>
      <c r="P21" s="6">
        <f t="shared" si="5"/>
        <v>0</v>
      </c>
      <c r="R21" s="9">
        <f t="shared" si="2"/>
        <v>0</v>
      </c>
      <c r="T21" s="10">
        <f>+R21*([1]assessment!$J$274*[1]assessment!$E$3)</f>
        <v>0</v>
      </c>
      <c r="V21" s="7">
        <f>+T21/[1]payroll!$F21</f>
        <v>0</v>
      </c>
      <c r="X21" s="10">
        <f>IF(V21&lt;$X$2,T21,[1]payroll!$F21*$X$2)</f>
        <v>0</v>
      </c>
      <c r="Z21" s="10">
        <f t="shared" si="6"/>
        <v>0</v>
      </c>
      <c r="AB21" s="1" t="e">
        <f t="shared" si="7"/>
        <v>#DIV/0!</v>
      </c>
    </row>
    <row r="22" spans="1:28">
      <c r="A22" s="1" t="s">
        <v>32</v>
      </c>
      <c r="B22" s="1" t="s">
        <v>514</v>
      </c>
      <c r="D22" s="54">
        <v>0</v>
      </c>
      <c r="E22" s="54">
        <v>0</v>
      </c>
      <c r="F22" s="54">
        <v>0</v>
      </c>
      <c r="G22" s="1">
        <f t="shared" si="0"/>
        <v>0</v>
      </c>
      <c r="I22" s="6">
        <f t="shared" si="3"/>
        <v>0</v>
      </c>
      <c r="J22" s="7">
        <f>IFR!AD22</f>
        <v>0</v>
      </c>
      <c r="K22" s="8">
        <f t="shared" si="1"/>
        <v>0.95</v>
      </c>
      <c r="L22" s="6">
        <f t="shared" si="4"/>
        <v>0</v>
      </c>
      <c r="M22" s="8">
        <v>1</v>
      </c>
      <c r="N22" s="8">
        <v>1</v>
      </c>
      <c r="P22" s="6">
        <f t="shared" si="5"/>
        <v>0</v>
      </c>
      <c r="R22" s="9">
        <f t="shared" si="2"/>
        <v>0</v>
      </c>
      <c r="T22" s="10">
        <f>+R22*([1]assessment!$J$274*[1]assessment!$E$3)</f>
        <v>0</v>
      </c>
      <c r="V22" s="7">
        <f>+T22/[1]payroll!$F22</f>
        <v>0</v>
      </c>
      <c r="X22" s="10">
        <f>IF(V22&lt;$X$2,T22,[1]payroll!$F22*$X$2)</f>
        <v>0</v>
      </c>
      <c r="Z22" s="10">
        <f t="shared" si="6"/>
        <v>0</v>
      </c>
      <c r="AB22" s="1" t="e">
        <f t="shared" si="7"/>
        <v>#DIV/0!</v>
      </c>
    </row>
    <row r="23" spans="1:28">
      <c r="A23" s="1" t="s">
        <v>33</v>
      </c>
      <c r="B23" s="1" t="s">
        <v>515</v>
      </c>
      <c r="D23" s="54">
        <v>0</v>
      </c>
      <c r="E23" s="54">
        <v>0</v>
      </c>
      <c r="F23" s="54">
        <v>0</v>
      </c>
      <c r="G23" s="1">
        <f t="shared" si="0"/>
        <v>0</v>
      </c>
      <c r="I23" s="6">
        <f t="shared" si="3"/>
        <v>0</v>
      </c>
      <c r="J23" s="7">
        <f>IFR!AD23</f>
        <v>0</v>
      </c>
      <c r="K23" s="8">
        <f t="shared" si="1"/>
        <v>0.95</v>
      </c>
      <c r="L23" s="6">
        <f t="shared" si="4"/>
        <v>0</v>
      </c>
      <c r="M23" s="8">
        <v>1</v>
      </c>
      <c r="N23" s="8">
        <v>1</v>
      </c>
      <c r="P23" s="6">
        <f t="shared" si="5"/>
        <v>0</v>
      </c>
      <c r="R23" s="9">
        <f t="shared" si="2"/>
        <v>0</v>
      </c>
      <c r="T23" s="10">
        <f>+R23*([1]assessment!$J$274*[1]assessment!$E$3)</f>
        <v>0</v>
      </c>
      <c r="V23" s="7">
        <f>+T23/[1]payroll!$F23</f>
        <v>0</v>
      </c>
      <c r="X23" s="10">
        <f>IF(V23&lt;$X$2,T23,[1]payroll!$F23*$X$2)</f>
        <v>0</v>
      </c>
      <c r="Z23" s="10">
        <f t="shared" si="6"/>
        <v>0</v>
      </c>
      <c r="AB23" s="1" t="e">
        <f t="shared" si="7"/>
        <v>#DIV/0!</v>
      </c>
    </row>
    <row r="24" spans="1:28">
      <c r="A24" s="1" t="s">
        <v>34</v>
      </c>
      <c r="B24" s="1" t="s">
        <v>516</v>
      </c>
      <c r="D24" s="54">
        <v>0</v>
      </c>
      <c r="E24" s="54">
        <v>0</v>
      </c>
      <c r="F24" s="54">
        <v>0</v>
      </c>
      <c r="G24" s="1">
        <f t="shared" si="0"/>
        <v>0</v>
      </c>
      <c r="I24" s="6">
        <f t="shared" si="3"/>
        <v>0</v>
      </c>
      <c r="J24" s="7">
        <f>IFR!AD24</f>
        <v>0</v>
      </c>
      <c r="K24" s="8">
        <f t="shared" si="1"/>
        <v>0.95</v>
      </c>
      <c r="L24" s="6">
        <f t="shared" si="4"/>
        <v>0</v>
      </c>
      <c r="M24" s="8">
        <v>1</v>
      </c>
      <c r="N24" s="8">
        <v>1</v>
      </c>
      <c r="P24" s="6">
        <f t="shared" si="5"/>
        <v>0</v>
      </c>
      <c r="R24" s="9">
        <f t="shared" si="2"/>
        <v>0</v>
      </c>
      <c r="T24" s="10">
        <f>+R24*([1]assessment!$J$274*[1]assessment!$E$3)</f>
        <v>0</v>
      </c>
      <c r="V24" s="7">
        <f>+T24/[1]payroll!$F24</f>
        <v>0</v>
      </c>
      <c r="X24" s="10">
        <f>IF(V24&lt;$X$2,T24,[1]payroll!$F24*$X$2)</f>
        <v>0</v>
      </c>
      <c r="Z24" s="10">
        <f t="shared" si="6"/>
        <v>0</v>
      </c>
      <c r="AB24" s="1" t="e">
        <f t="shared" si="7"/>
        <v>#DIV/0!</v>
      </c>
    </row>
    <row r="25" spans="1:28">
      <c r="A25" s="1" t="s">
        <v>35</v>
      </c>
      <c r="B25" s="1" t="s">
        <v>517</v>
      </c>
      <c r="D25" s="54">
        <v>0</v>
      </c>
      <c r="E25" s="54">
        <v>0</v>
      </c>
      <c r="F25" s="54">
        <v>1</v>
      </c>
      <c r="G25" s="1">
        <f t="shared" si="0"/>
        <v>1</v>
      </c>
      <c r="I25" s="6">
        <f t="shared" si="3"/>
        <v>0.33333333333333331</v>
      </c>
      <c r="J25" s="7">
        <f>IFR!AD25</f>
        <v>5.0000000000000001E-3</v>
      </c>
      <c r="K25" s="8">
        <f t="shared" si="1"/>
        <v>0.95</v>
      </c>
      <c r="L25" s="6">
        <f t="shared" si="4"/>
        <v>0.31666666666666665</v>
      </c>
      <c r="M25" s="8">
        <v>1</v>
      </c>
      <c r="N25" s="8">
        <v>1</v>
      </c>
      <c r="P25" s="6">
        <f t="shared" si="5"/>
        <v>0.31666666666666665</v>
      </c>
      <c r="R25" s="9">
        <f t="shared" si="2"/>
        <v>5.8227731723387702E-5</v>
      </c>
      <c r="T25" s="10">
        <f>+R25*([1]assessment!$J$274*[1]assessment!$E$3)</f>
        <v>486.64252432540167</v>
      </c>
      <c r="V25" s="7">
        <f>+T25/[1]payroll!$F25</f>
        <v>2.3414640541298112E-4</v>
      </c>
      <c r="X25" s="10">
        <f>IF(V25&lt;$X$2,T25,[1]payroll!$F25*$X$2)</f>
        <v>486.64252432540167</v>
      </c>
      <c r="Z25" s="10">
        <f t="shared" si="6"/>
        <v>0</v>
      </c>
      <c r="AB25" s="1">
        <f t="shared" si="7"/>
        <v>1</v>
      </c>
    </row>
    <row r="26" spans="1:28">
      <c r="A26" s="1" t="s">
        <v>36</v>
      </c>
      <c r="B26" s="1" t="s">
        <v>518</v>
      </c>
      <c r="D26" s="54">
        <v>0</v>
      </c>
      <c r="E26" s="54">
        <v>0</v>
      </c>
      <c r="F26" s="54">
        <v>0</v>
      </c>
      <c r="G26" s="1">
        <f t="shared" si="0"/>
        <v>0</v>
      </c>
      <c r="I26" s="6">
        <f t="shared" si="3"/>
        <v>0</v>
      </c>
      <c r="J26" s="7">
        <f>IFR!AD26</f>
        <v>0</v>
      </c>
      <c r="K26" s="8">
        <f t="shared" si="1"/>
        <v>0.95</v>
      </c>
      <c r="L26" s="6">
        <f t="shared" si="4"/>
        <v>0</v>
      </c>
      <c r="M26" s="8">
        <v>1</v>
      </c>
      <c r="N26" s="8">
        <v>1</v>
      </c>
      <c r="P26" s="6">
        <f t="shared" si="5"/>
        <v>0</v>
      </c>
      <c r="R26" s="9">
        <f t="shared" si="2"/>
        <v>0</v>
      </c>
      <c r="T26" s="10">
        <f>+R26*([1]assessment!$J$274*[1]assessment!$E$3)</f>
        <v>0</v>
      </c>
      <c r="V26" s="7">
        <f>+T26/[1]payroll!$F26</f>
        <v>0</v>
      </c>
      <c r="X26" s="10">
        <f>IF(V26&lt;$X$2,T26,[1]payroll!$F26*$X$2)</f>
        <v>0</v>
      </c>
      <c r="Z26" s="10">
        <f t="shared" si="6"/>
        <v>0</v>
      </c>
      <c r="AB26" s="1" t="e">
        <f t="shared" si="7"/>
        <v>#DIV/0!</v>
      </c>
    </row>
    <row r="27" spans="1:28">
      <c r="A27" s="1" t="s">
        <v>37</v>
      </c>
      <c r="B27" s="1" t="s">
        <v>519</v>
      </c>
      <c r="D27" s="54">
        <v>2</v>
      </c>
      <c r="E27" s="54">
        <v>0</v>
      </c>
      <c r="F27" s="54">
        <v>0</v>
      </c>
      <c r="G27" s="1">
        <f t="shared" si="0"/>
        <v>2</v>
      </c>
      <c r="I27" s="6">
        <f t="shared" si="3"/>
        <v>0.66666666666666663</v>
      </c>
      <c r="J27" s="7">
        <f>IFR!AD27</f>
        <v>3.3333333333333335E-3</v>
      </c>
      <c r="K27" s="8">
        <f t="shared" si="1"/>
        <v>0.95</v>
      </c>
      <c r="L27" s="6">
        <f t="shared" si="4"/>
        <v>0.6333333333333333</v>
      </c>
      <c r="M27" s="8">
        <v>1</v>
      </c>
      <c r="N27" s="8">
        <v>1</v>
      </c>
      <c r="P27" s="6">
        <f t="shared" si="5"/>
        <v>0.6333333333333333</v>
      </c>
      <c r="R27" s="9">
        <f t="shared" si="2"/>
        <v>1.164554634467754E-4</v>
      </c>
      <c r="T27" s="10">
        <f>+R27*([1]assessment!$J$274*[1]assessment!$E$3)</f>
        <v>973.28504865080333</v>
      </c>
      <c r="V27" s="7">
        <f>+T27/[1]payroll!$F27</f>
        <v>6.1172339009040854E-4</v>
      </c>
      <c r="X27" s="10">
        <f>IF(V27&lt;$X$2,T27,[1]payroll!$F27*$X$2)</f>
        <v>973.28504865080333</v>
      </c>
      <c r="Z27" s="10">
        <f t="shared" si="6"/>
        <v>0</v>
      </c>
      <c r="AB27" s="1">
        <f t="shared" si="7"/>
        <v>1</v>
      </c>
    </row>
    <row r="28" spans="1:28">
      <c r="A28" s="1" t="s">
        <v>38</v>
      </c>
      <c r="B28" s="1" t="s">
        <v>520</v>
      </c>
      <c r="D28" s="54">
        <v>0</v>
      </c>
      <c r="E28" s="54">
        <v>0</v>
      </c>
      <c r="F28" s="54">
        <v>0</v>
      </c>
      <c r="G28" s="1">
        <f t="shared" si="0"/>
        <v>0</v>
      </c>
      <c r="I28" s="6">
        <f t="shared" si="3"/>
        <v>0</v>
      </c>
      <c r="J28" s="7">
        <f>IFR!AD28</f>
        <v>0</v>
      </c>
      <c r="K28" s="8">
        <f t="shared" si="1"/>
        <v>0.95</v>
      </c>
      <c r="L28" s="6">
        <f t="shared" si="4"/>
        <v>0</v>
      </c>
      <c r="M28" s="8">
        <v>1</v>
      </c>
      <c r="N28" s="8">
        <v>1</v>
      </c>
      <c r="P28" s="6">
        <f t="shared" si="5"/>
        <v>0</v>
      </c>
      <c r="R28" s="9">
        <f t="shared" si="2"/>
        <v>0</v>
      </c>
      <c r="T28" s="10">
        <f>+R28*([1]assessment!$J$274*[1]assessment!$E$3)</f>
        <v>0</v>
      </c>
      <c r="V28" s="7">
        <f>+T28/[1]payroll!$F28</f>
        <v>0</v>
      </c>
      <c r="X28" s="10">
        <f>IF(V28&lt;$X$2,T28,[1]payroll!$F28*$X$2)</f>
        <v>0</v>
      </c>
      <c r="Z28" s="10">
        <f t="shared" si="6"/>
        <v>0</v>
      </c>
      <c r="AB28" s="1" t="e">
        <f t="shared" si="7"/>
        <v>#DIV/0!</v>
      </c>
    </row>
    <row r="29" spans="1:28">
      <c r="A29" s="1" t="s">
        <v>39</v>
      </c>
      <c r="B29" s="1" t="s">
        <v>521</v>
      </c>
      <c r="D29" s="54">
        <v>0</v>
      </c>
      <c r="E29" s="54">
        <v>0</v>
      </c>
      <c r="F29" s="54">
        <v>0</v>
      </c>
      <c r="G29" s="1">
        <f t="shared" si="0"/>
        <v>0</v>
      </c>
      <c r="I29" s="6">
        <f t="shared" si="3"/>
        <v>0</v>
      </c>
      <c r="J29" s="7">
        <f>IFR!AD29</f>
        <v>0</v>
      </c>
      <c r="K29" s="8">
        <f t="shared" si="1"/>
        <v>0.95</v>
      </c>
      <c r="L29" s="6">
        <f t="shared" si="4"/>
        <v>0</v>
      </c>
      <c r="M29" s="8">
        <v>1</v>
      </c>
      <c r="N29" s="8">
        <v>1</v>
      </c>
      <c r="P29" s="6">
        <f t="shared" si="5"/>
        <v>0</v>
      </c>
      <c r="R29" s="9">
        <f t="shared" si="2"/>
        <v>0</v>
      </c>
      <c r="T29" s="10">
        <f>+R29*([1]assessment!$J$274*[1]assessment!$E$3)</f>
        <v>0</v>
      </c>
      <c r="V29" s="7">
        <f>+T29/[1]payroll!$F29</f>
        <v>0</v>
      </c>
      <c r="X29" s="10">
        <f>IF(V29&lt;$X$2,T29,[1]payroll!$F29*$X$2)</f>
        <v>0</v>
      </c>
      <c r="Z29" s="10">
        <f t="shared" si="6"/>
        <v>0</v>
      </c>
      <c r="AB29" s="1" t="e">
        <f t="shared" si="7"/>
        <v>#DIV/0!</v>
      </c>
    </row>
    <row r="30" spans="1:28">
      <c r="A30" s="1" t="s">
        <v>40</v>
      </c>
      <c r="B30" s="1" t="s">
        <v>522</v>
      </c>
      <c r="D30" s="54">
        <v>0</v>
      </c>
      <c r="E30" s="54">
        <v>0</v>
      </c>
      <c r="F30" s="54">
        <v>0</v>
      </c>
      <c r="G30" s="1">
        <f t="shared" si="0"/>
        <v>0</v>
      </c>
      <c r="I30" s="6">
        <f t="shared" si="3"/>
        <v>0</v>
      </c>
      <c r="J30" s="7">
        <f>IFR!AD30</f>
        <v>0</v>
      </c>
      <c r="K30" s="8">
        <f t="shared" si="1"/>
        <v>0.95</v>
      </c>
      <c r="L30" s="6">
        <f t="shared" si="4"/>
        <v>0</v>
      </c>
      <c r="M30" s="8">
        <v>1</v>
      </c>
      <c r="N30" s="8">
        <v>1</v>
      </c>
      <c r="P30" s="6">
        <f t="shared" si="5"/>
        <v>0</v>
      </c>
      <c r="R30" s="9">
        <f t="shared" si="2"/>
        <v>0</v>
      </c>
      <c r="T30" s="10">
        <f>+R30*([1]assessment!$J$274*[1]assessment!$E$3)</f>
        <v>0</v>
      </c>
      <c r="V30" s="7">
        <f>+T30/[1]payroll!$F30</f>
        <v>0</v>
      </c>
      <c r="X30" s="10">
        <f>IF(V30&lt;$X$2,T30,[1]payroll!$F30*$X$2)</f>
        <v>0</v>
      </c>
      <c r="Z30" s="10">
        <f t="shared" si="6"/>
        <v>0</v>
      </c>
      <c r="AB30" s="1" t="e">
        <f t="shared" si="7"/>
        <v>#DIV/0!</v>
      </c>
    </row>
    <row r="31" spans="1:28">
      <c r="A31" s="69" t="s">
        <v>599</v>
      </c>
      <c r="B31" s="69" t="s">
        <v>600</v>
      </c>
      <c r="D31" s="54">
        <v>0</v>
      </c>
      <c r="E31" s="54">
        <v>0</v>
      </c>
      <c r="F31" s="54">
        <v>0</v>
      </c>
      <c r="G31" s="1">
        <f t="shared" si="0"/>
        <v>0</v>
      </c>
      <c r="I31" s="6">
        <f t="shared" si="3"/>
        <v>0</v>
      </c>
      <c r="J31" s="7">
        <f>IFR!AD31</f>
        <v>0</v>
      </c>
      <c r="K31" s="8">
        <f t="shared" si="1"/>
        <v>0.95</v>
      </c>
      <c r="L31" s="6">
        <f t="shared" si="4"/>
        <v>0</v>
      </c>
      <c r="M31" s="8">
        <v>1</v>
      </c>
      <c r="N31" s="8"/>
      <c r="P31" s="6">
        <f t="shared" si="5"/>
        <v>0</v>
      </c>
      <c r="R31" s="9">
        <f t="shared" si="2"/>
        <v>0</v>
      </c>
      <c r="T31" s="10">
        <f>+R31*([1]assessment!$J$274*[1]assessment!$E$3)</f>
        <v>0</v>
      </c>
      <c r="V31" s="7">
        <f>T31/payroll!F31</f>
        <v>0</v>
      </c>
      <c r="X31" s="10">
        <f>IF(V31&lt;$X$2,T31,payroll!F31*$X$2)</f>
        <v>0</v>
      </c>
      <c r="Z31" s="10">
        <f>+T31-X31</f>
        <v>0</v>
      </c>
    </row>
    <row r="32" spans="1:28">
      <c r="A32" s="1" t="s">
        <v>41</v>
      </c>
      <c r="B32" s="1" t="s">
        <v>523</v>
      </c>
      <c r="D32" s="54">
        <v>0</v>
      </c>
      <c r="E32" s="54">
        <v>1</v>
      </c>
      <c r="F32" s="54">
        <v>0</v>
      </c>
      <c r="G32" s="1">
        <f t="shared" si="0"/>
        <v>1</v>
      </c>
      <c r="I32" s="6">
        <f t="shared" si="3"/>
        <v>0.33333333333333331</v>
      </c>
      <c r="J32" s="7">
        <f>IFR!AD32</f>
        <v>5.164355617527823E-4</v>
      </c>
      <c r="K32" s="8">
        <f t="shared" si="1"/>
        <v>0.95</v>
      </c>
      <c r="L32" s="6">
        <f t="shared" si="4"/>
        <v>0.31666666666666665</v>
      </c>
      <c r="M32" s="8">
        <v>1</v>
      </c>
      <c r="N32" s="8">
        <v>1</v>
      </c>
      <c r="P32" s="6">
        <f t="shared" si="5"/>
        <v>0.31666666666666665</v>
      </c>
      <c r="R32" s="9">
        <f t="shared" si="2"/>
        <v>5.8227731723387702E-5</v>
      </c>
      <c r="T32" s="10">
        <f>+R32*([1]assessment!$J$274*[1]assessment!$E$3)</f>
        <v>486.64252432540167</v>
      </c>
      <c r="V32" s="7">
        <f>+T32/[1]payroll!$F31</f>
        <v>4.5868586747575133E-6</v>
      </c>
      <c r="X32" s="10">
        <f>IF(V32&lt;$X$2,T32,[1]payroll!$F31*$X$2)</f>
        <v>486.64252432540167</v>
      </c>
      <c r="Z32" s="10">
        <f t="shared" si="6"/>
        <v>0</v>
      </c>
      <c r="AB32" s="1">
        <f t="shared" si="7"/>
        <v>1</v>
      </c>
    </row>
    <row r="33" spans="1:28">
      <c r="A33" s="1" t="s">
        <v>42</v>
      </c>
      <c r="B33" s="1" t="s">
        <v>43</v>
      </c>
      <c r="D33" s="54">
        <v>0</v>
      </c>
      <c r="E33" s="54">
        <v>0</v>
      </c>
      <c r="F33" s="54">
        <v>0</v>
      </c>
      <c r="G33" s="1">
        <f t="shared" si="0"/>
        <v>0</v>
      </c>
      <c r="I33" s="6">
        <f t="shared" si="3"/>
        <v>0</v>
      </c>
      <c r="J33" s="7">
        <f>IFR!AD33</f>
        <v>0</v>
      </c>
      <c r="K33" s="8">
        <f t="shared" si="1"/>
        <v>0.95</v>
      </c>
      <c r="L33" s="6">
        <f t="shared" si="4"/>
        <v>0</v>
      </c>
      <c r="M33" s="8">
        <v>1</v>
      </c>
      <c r="N33" s="8">
        <v>1</v>
      </c>
      <c r="P33" s="6">
        <f t="shared" si="5"/>
        <v>0</v>
      </c>
      <c r="R33" s="9">
        <f t="shared" si="2"/>
        <v>0</v>
      </c>
      <c r="T33" s="10">
        <f>+R33*([1]assessment!$J$274*[1]assessment!$E$3)</f>
        <v>0</v>
      </c>
      <c r="V33" s="7">
        <f>+T33/[1]payroll!$F32</f>
        <v>0</v>
      </c>
      <c r="X33" s="10">
        <f>IF(V33&lt;$X$2,T33,[1]payroll!$F32*$X$2)</f>
        <v>0</v>
      </c>
      <c r="Z33" s="10">
        <f t="shared" si="6"/>
        <v>0</v>
      </c>
      <c r="AB33" s="1" t="e">
        <f t="shared" si="7"/>
        <v>#DIV/0!</v>
      </c>
    </row>
    <row r="34" spans="1:28">
      <c r="A34" s="1" t="s">
        <v>44</v>
      </c>
      <c r="B34" s="1" t="s">
        <v>45</v>
      </c>
      <c r="D34" s="54">
        <v>0</v>
      </c>
      <c r="E34" s="54">
        <v>0</v>
      </c>
      <c r="F34" s="54">
        <v>0</v>
      </c>
      <c r="G34" s="1">
        <f t="shared" si="0"/>
        <v>0</v>
      </c>
      <c r="I34" s="6">
        <f t="shared" si="3"/>
        <v>0</v>
      </c>
      <c r="J34" s="7">
        <f>IFR!AD34</f>
        <v>0</v>
      </c>
      <c r="K34" s="8">
        <f t="shared" si="1"/>
        <v>0.95</v>
      </c>
      <c r="L34" s="6">
        <f t="shared" si="4"/>
        <v>0</v>
      </c>
      <c r="M34" s="8">
        <v>1</v>
      </c>
      <c r="N34" s="8">
        <v>1</v>
      </c>
      <c r="P34" s="6">
        <f t="shared" si="5"/>
        <v>0</v>
      </c>
      <c r="R34" s="9">
        <f t="shared" si="2"/>
        <v>0</v>
      </c>
      <c r="T34" s="10">
        <f>+R34*([1]assessment!$J$274*[1]assessment!$E$3)</f>
        <v>0</v>
      </c>
      <c r="V34" s="7">
        <f>+T34/[1]payroll!$F33</f>
        <v>0</v>
      </c>
      <c r="X34" s="10">
        <f>IF(V34&lt;$X$2,T34,[1]payroll!$F33*$X$2)</f>
        <v>0</v>
      </c>
      <c r="Z34" s="10">
        <f t="shared" si="6"/>
        <v>0</v>
      </c>
      <c r="AB34" s="1" t="e">
        <f t="shared" si="7"/>
        <v>#DIV/0!</v>
      </c>
    </row>
    <row r="35" spans="1:28">
      <c r="A35" s="1" t="s">
        <v>46</v>
      </c>
      <c r="B35" s="1" t="s">
        <v>47</v>
      </c>
      <c r="D35" s="54">
        <v>3</v>
      </c>
      <c r="E35" s="54">
        <v>1</v>
      </c>
      <c r="F35" s="54">
        <v>0</v>
      </c>
      <c r="G35" s="1">
        <f t="shared" si="0"/>
        <v>4</v>
      </c>
      <c r="I35" s="6">
        <f t="shared" si="3"/>
        <v>1.3333333333333333</v>
      </c>
      <c r="J35" s="7">
        <f>IFR!AD35</f>
        <v>3.1088379841614929E-3</v>
      </c>
      <c r="K35" s="8">
        <f t="shared" si="1"/>
        <v>0.95</v>
      </c>
      <c r="L35" s="6">
        <f t="shared" si="4"/>
        <v>1.2666666666666666</v>
      </c>
      <c r="M35" s="8">
        <v>1</v>
      </c>
      <c r="N35" s="8">
        <v>1</v>
      </c>
      <c r="P35" s="6">
        <f t="shared" si="5"/>
        <v>1.2666666666666666</v>
      </c>
      <c r="R35" s="9">
        <f t="shared" si="2"/>
        <v>2.3291092689355081E-4</v>
      </c>
      <c r="T35" s="10">
        <f>+R35*([1]assessment!$J$274*[1]assessment!$E$3)</f>
        <v>1946.5700973016067</v>
      </c>
      <c r="V35" s="7">
        <f>+T35/[1]payroll!$F34</f>
        <v>8.6419481578741566E-5</v>
      </c>
      <c r="X35" s="10">
        <f>IF(V35&lt;$X$2,T35,[1]payroll!$F34*$X$2)</f>
        <v>1946.5700973016067</v>
      </c>
      <c r="Z35" s="10">
        <f t="shared" si="6"/>
        <v>0</v>
      </c>
      <c r="AB35" s="1">
        <f t="shared" si="7"/>
        <v>1</v>
      </c>
    </row>
    <row r="36" spans="1:28">
      <c r="A36" s="1" t="s">
        <v>48</v>
      </c>
      <c r="B36" s="1" t="s">
        <v>49</v>
      </c>
      <c r="D36" s="54">
        <v>14</v>
      </c>
      <c r="E36" s="54">
        <f>11+1</f>
        <v>12</v>
      </c>
      <c r="F36" s="54">
        <v>8</v>
      </c>
      <c r="G36" s="1">
        <f t="shared" si="0"/>
        <v>34</v>
      </c>
      <c r="I36" s="6">
        <f t="shared" si="3"/>
        <v>11.333333333333334</v>
      </c>
      <c r="J36" s="7">
        <f>IFR!AD36</f>
        <v>2.5805005978960464E-3</v>
      </c>
      <c r="K36" s="8">
        <f t="shared" si="1"/>
        <v>0.95</v>
      </c>
      <c r="L36" s="6">
        <f t="shared" si="4"/>
        <v>10.766666666666667</v>
      </c>
      <c r="M36" s="8">
        <v>1</v>
      </c>
      <c r="N36" s="8">
        <v>1</v>
      </c>
      <c r="P36" s="6">
        <f t="shared" si="5"/>
        <v>10.766666666666667</v>
      </c>
      <c r="R36" s="9">
        <f t="shared" si="2"/>
        <v>1.9797428785951819E-3</v>
      </c>
      <c r="T36" s="10">
        <f>+R36*([1]assessment!$J$274*[1]assessment!$E$3)</f>
        <v>16545.845827063658</v>
      </c>
      <c r="V36" s="7">
        <f>+T36/[1]payroll!$F35</f>
        <v>6.534405546957532E-5</v>
      </c>
      <c r="X36" s="10">
        <f>IF(V36&lt;$X$2,T36,[1]payroll!$F35*$X$2)</f>
        <v>16545.845827063658</v>
      </c>
      <c r="Z36" s="10">
        <f t="shared" si="6"/>
        <v>0</v>
      </c>
      <c r="AB36" s="1">
        <f t="shared" si="7"/>
        <v>1</v>
      </c>
    </row>
    <row r="37" spans="1:28">
      <c r="A37" s="1" t="s">
        <v>50</v>
      </c>
      <c r="B37" s="1" t="s">
        <v>489</v>
      </c>
      <c r="D37" s="54">
        <v>1</v>
      </c>
      <c r="E37" s="54">
        <v>9</v>
      </c>
      <c r="F37" s="54">
        <v>14</v>
      </c>
      <c r="G37" s="1">
        <f t="shared" si="0"/>
        <v>24</v>
      </c>
      <c r="I37" s="6">
        <f t="shared" si="3"/>
        <v>8</v>
      </c>
      <c r="J37" s="7">
        <f>IFR!AD37</f>
        <v>2.6571574209248893E-2</v>
      </c>
      <c r="K37" s="8">
        <f t="shared" si="1"/>
        <v>0.95</v>
      </c>
      <c r="L37" s="6">
        <f t="shared" si="4"/>
        <v>7.6</v>
      </c>
      <c r="M37" s="8">
        <v>1</v>
      </c>
      <c r="N37" s="8">
        <v>1</v>
      </c>
      <c r="P37" s="6">
        <f t="shared" si="5"/>
        <v>7.6</v>
      </c>
      <c r="R37" s="9">
        <f t="shared" si="2"/>
        <v>1.3974655613613047E-3</v>
      </c>
      <c r="T37" s="10">
        <f>+R37*([1]assessment!$J$274*[1]assessment!$E$3)</f>
        <v>11679.420583809639</v>
      </c>
      <c r="V37" s="7">
        <f>+T37/[1]payroll!$F36</f>
        <v>5.1351363297523565E-4</v>
      </c>
      <c r="X37" s="10">
        <f>IF(V37&lt;$X$2,T37,[1]payroll!$F36*$X$2)</f>
        <v>11679.420583809639</v>
      </c>
      <c r="Z37" s="10">
        <f t="shared" si="6"/>
        <v>0</v>
      </c>
      <c r="AB37" s="1">
        <f t="shared" si="7"/>
        <v>1</v>
      </c>
    </row>
    <row r="38" spans="1:28">
      <c r="A38" s="1" t="s">
        <v>51</v>
      </c>
      <c r="B38" s="1" t="s">
        <v>52</v>
      </c>
      <c r="D38" s="54">
        <v>4</v>
      </c>
      <c r="E38" s="54">
        <f>10+1</f>
        <v>11</v>
      </c>
      <c r="F38" s="54">
        <v>7</v>
      </c>
      <c r="G38" s="1">
        <f t="shared" si="0"/>
        <v>22</v>
      </c>
      <c r="I38" s="6">
        <f t="shared" si="3"/>
        <v>7.333333333333333</v>
      </c>
      <c r="J38" s="7">
        <f>IFR!AD38</f>
        <v>3.0945638675539161E-3</v>
      </c>
      <c r="K38" s="8">
        <f t="shared" ref="K38:K69" si="8">IF(+J38&lt;$E$270,$I$270,IF(J38&gt;$E$272,$I$272,$I$271))</f>
        <v>0.95</v>
      </c>
      <c r="L38" s="6">
        <f t="shared" si="4"/>
        <v>6.9666666666666659</v>
      </c>
      <c r="M38" s="8">
        <v>1</v>
      </c>
      <c r="N38" s="8">
        <v>1</v>
      </c>
      <c r="P38" s="6">
        <f t="shared" si="5"/>
        <v>6.9666666666666659</v>
      </c>
      <c r="R38" s="9">
        <f t="shared" ref="R38:R69" si="9">+P38/$P$267</f>
        <v>1.2810100979145293E-3</v>
      </c>
      <c r="T38" s="10">
        <f>+R38*([1]assessment!$J$274*[1]assessment!$E$3)</f>
        <v>10706.135535158835</v>
      </c>
      <c r="V38" s="7">
        <f>+T38/[1]payroll!$F37</f>
        <v>5.6889825164679638E-5</v>
      </c>
      <c r="X38" s="10">
        <f>IF(V38&lt;$X$2,T38,[1]payroll!$F37*$X$2)</f>
        <v>10706.135535158835</v>
      </c>
      <c r="Z38" s="10">
        <f t="shared" si="6"/>
        <v>0</v>
      </c>
      <c r="AB38" s="1">
        <f t="shared" si="7"/>
        <v>1</v>
      </c>
    </row>
    <row r="39" spans="1:28">
      <c r="A39" s="1" t="s">
        <v>53</v>
      </c>
      <c r="B39" s="1" t="s">
        <v>54</v>
      </c>
      <c r="D39" s="54">
        <v>0</v>
      </c>
      <c r="E39" s="54">
        <v>2</v>
      </c>
      <c r="F39" s="54">
        <v>4</v>
      </c>
      <c r="G39" s="1">
        <f t="shared" si="0"/>
        <v>6</v>
      </c>
      <c r="I39" s="6">
        <f t="shared" si="3"/>
        <v>2</v>
      </c>
      <c r="J39" s="7">
        <f>IFR!AD39</f>
        <v>3.6408264570188128E-3</v>
      </c>
      <c r="K39" s="8">
        <f t="shared" si="8"/>
        <v>0.95</v>
      </c>
      <c r="L39" s="6">
        <f t="shared" si="4"/>
        <v>1.9</v>
      </c>
      <c r="M39" s="8">
        <v>1</v>
      </c>
      <c r="N39" s="8">
        <v>1</v>
      </c>
      <c r="P39" s="6">
        <f t="shared" si="5"/>
        <v>1.9</v>
      </c>
      <c r="R39" s="9">
        <f t="shared" si="9"/>
        <v>3.4936639034032619E-4</v>
      </c>
      <c r="T39" s="10">
        <f>+R39*([1]assessment!$J$274*[1]assessment!$E$3)</f>
        <v>2919.8551459524097</v>
      </c>
      <c r="V39" s="7">
        <f>+T39/[1]payroll!$F38</f>
        <v>4.6209634025873277E-5</v>
      </c>
      <c r="X39" s="10">
        <f>IF(V39&lt;$X$2,T39,[1]payroll!$F38*$X$2)</f>
        <v>2919.8551459524097</v>
      </c>
      <c r="Z39" s="10">
        <f t="shared" si="6"/>
        <v>0</v>
      </c>
      <c r="AB39" s="1">
        <f t="shared" si="7"/>
        <v>1</v>
      </c>
    </row>
    <row r="40" spans="1:28">
      <c r="A40" s="1" t="s">
        <v>55</v>
      </c>
      <c r="B40" s="1" t="s">
        <v>56</v>
      </c>
      <c r="D40" s="54">
        <v>0</v>
      </c>
      <c r="E40" s="54">
        <v>0</v>
      </c>
      <c r="F40" s="54">
        <v>1</v>
      </c>
      <c r="G40" s="1">
        <f t="shared" si="0"/>
        <v>1</v>
      </c>
      <c r="I40" s="6">
        <f t="shared" si="3"/>
        <v>0.33333333333333331</v>
      </c>
      <c r="J40" s="7">
        <f>IFR!AD40</f>
        <v>3.2722513089005231E-3</v>
      </c>
      <c r="K40" s="8">
        <f t="shared" si="8"/>
        <v>0.95</v>
      </c>
      <c r="L40" s="6">
        <f t="shared" si="4"/>
        <v>0.31666666666666665</v>
      </c>
      <c r="M40" s="8">
        <v>1</v>
      </c>
      <c r="N40" s="8">
        <v>1</v>
      </c>
      <c r="P40" s="6">
        <f t="shared" si="5"/>
        <v>0.31666666666666665</v>
      </c>
      <c r="R40" s="9">
        <f t="shared" si="9"/>
        <v>5.8227731723387702E-5</v>
      </c>
      <c r="T40" s="10">
        <f>+R40*([1]assessment!$J$274*[1]assessment!$E$3)</f>
        <v>486.64252432540167</v>
      </c>
      <c r="V40" s="7">
        <f>+T40/[1]payroll!$F39</f>
        <v>5.6399012248858584E-5</v>
      </c>
      <c r="X40" s="10">
        <f>IF(V40&lt;$X$2,T40,[1]payroll!$F39*$X$2)</f>
        <v>486.64252432540167</v>
      </c>
      <c r="Z40" s="10">
        <f t="shared" si="6"/>
        <v>0</v>
      </c>
      <c r="AB40" s="1">
        <f t="shared" si="7"/>
        <v>1</v>
      </c>
    </row>
    <row r="41" spans="1:28">
      <c r="A41" s="1" t="s">
        <v>57</v>
      </c>
      <c r="B41" s="1" t="s">
        <v>58</v>
      </c>
      <c r="D41" s="54">
        <v>0</v>
      </c>
      <c r="E41" s="54">
        <v>1</v>
      </c>
      <c r="F41" s="54">
        <v>0</v>
      </c>
      <c r="G41" s="1">
        <f t="shared" si="0"/>
        <v>1</v>
      </c>
      <c r="I41" s="6">
        <f t="shared" si="3"/>
        <v>0.33333333333333331</v>
      </c>
      <c r="J41" s="7">
        <f>IFR!AD41</f>
        <v>1.837053366400294E-3</v>
      </c>
      <c r="K41" s="8">
        <f t="shared" si="8"/>
        <v>0.95</v>
      </c>
      <c r="L41" s="6">
        <f t="shared" si="4"/>
        <v>0.31666666666666665</v>
      </c>
      <c r="M41" s="8">
        <v>1</v>
      </c>
      <c r="N41" s="8">
        <v>1</v>
      </c>
      <c r="P41" s="6">
        <f t="shared" si="5"/>
        <v>0.31666666666666665</v>
      </c>
      <c r="R41" s="9">
        <f t="shared" si="9"/>
        <v>5.8227731723387702E-5</v>
      </c>
      <c r="T41" s="10">
        <f>+R41*([1]assessment!$J$274*[1]assessment!$E$3)</f>
        <v>486.64252432540167</v>
      </c>
      <c r="V41" s="7">
        <f>+T41/[1]payroll!$F40</f>
        <v>4.08592700951254E-5</v>
      </c>
      <c r="X41" s="10">
        <f>IF(V41&lt;$X$2,T41,[1]payroll!$F40*$X$2)</f>
        <v>486.64252432540167</v>
      </c>
      <c r="Z41" s="10">
        <f t="shared" si="6"/>
        <v>0</v>
      </c>
      <c r="AB41" s="1">
        <f t="shared" si="7"/>
        <v>1</v>
      </c>
    </row>
    <row r="42" spans="1:28">
      <c r="A42" s="1" t="s">
        <v>59</v>
      </c>
      <c r="B42" s="1" t="s">
        <v>60</v>
      </c>
      <c r="D42" s="54">
        <v>0</v>
      </c>
      <c r="E42" s="54">
        <v>0</v>
      </c>
      <c r="F42" s="54">
        <v>1</v>
      </c>
      <c r="G42" s="1">
        <f t="shared" si="0"/>
        <v>1</v>
      </c>
      <c r="I42" s="6">
        <f t="shared" si="3"/>
        <v>0.33333333333333331</v>
      </c>
      <c r="J42" s="7">
        <f>IFR!AD42</f>
        <v>2.8595939376608523E-3</v>
      </c>
      <c r="K42" s="8">
        <f t="shared" si="8"/>
        <v>0.95</v>
      </c>
      <c r="L42" s="6">
        <f t="shared" si="4"/>
        <v>0.31666666666666665</v>
      </c>
      <c r="M42" s="8">
        <v>1</v>
      </c>
      <c r="N42" s="8">
        <v>1</v>
      </c>
      <c r="P42" s="6">
        <f t="shared" si="5"/>
        <v>0.31666666666666665</v>
      </c>
      <c r="R42" s="9">
        <f t="shared" si="9"/>
        <v>5.8227731723387702E-5</v>
      </c>
      <c r="T42" s="10">
        <f>+R42*([1]assessment!$J$274*[1]assessment!$E$3)</f>
        <v>486.64252432540167</v>
      </c>
      <c r="V42" s="7">
        <f>+T42/[1]payroll!$F41</f>
        <v>2.9823462693651892E-5</v>
      </c>
      <c r="X42" s="10">
        <f>IF(V42&lt;$X$2,T42,[1]payroll!$F41*$X$2)</f>
        <v>486.64252432540167</v>
      </c>
      <c r="Z42" s="10">
        <f t="shared" si="6"/>
        <v>0</v>
      </c>
      <c r="AB42" s="1">
        <f t="shared" si="7"/>
        <v>1</v>
      </c>
    </row>
    <row r="43" spans="1:28">
      <c r="A43" s="1" t="s">
        <v>61</v>
      </c>
      <c r="B43" s="1" t="s">
        <v>524</v>
      </c>
      <c r="D43" s="54">
        <v>0</v>
      </c>
      <c r="E43" s="54">
        <v>0</v>
      </c>
      <c r="F43" s="54">
        <v>0</v>
      </c>
      <c r="G43" s="1">
        <f t="shared" si="0"/>
        <v>0</v>
      </c>
      <c r="I43" s="6">
        <f t="shared" si="3"/>
        <v>0</v>
      </c>
      <c r="J43" s="7">
        <f>IFR!AD43</f>
        <v>0</v>
      </c>
      <c r="K43" s="8">
        <f t="shared" si="8"/>
        <v>0.95</v>
      </c>
      <c r="L43" s="6">
        <f t="shared" si="4"/>
        <v>0</v>
      </c>
      <c r="M43" s="8">
        <v>1</v>
      </c>
      <c r="N43" s="8">
        <v>1</v>
      </c>
      <c r="P43" s="6">
        <f t="shared" si="5"/>
        <v>0</v>
      </c>
      <c r="R43" s="9">
        <f t="shared" si="9"/>
        <v>0</v>
      </c>
      <c r="T43" s="10">
        <f>+R43*([1]assessment!$J$274*[1]assessment!$E$3)</f>
        <v>0</v>
      </c>
      <c r="V43" s="7">
        <f>+T43/[1]payroll!$F42</f>
        <v>0</v>
      </c>
      <c r="X43" s="10">
        <f>IF(V43&lt;$X$2,T43,[1]payroll!$F42*$X$2)</f>
        <v>0</v>
      </c>
      <c r="Z43" s="10">
        <f t="shared" si="6"/>
        <v>0</v>
      </c>
      <c r="AB43" s="1" t="e">
        <f t="shared" si="7"/>
        <v>#DIV/0!</v>
      </c>
    </row>
    <row r="44" spans="1:28">
      <c r="A44" s="1" t="s">
        <v>62</v>
      </c>
      <c r="B44" s="1" t="s">
        <v>63</v>
      </c>
      <c r="D44" s="54">
        <v>1</v>
      </c>
      <c r="E44" s="54">
        <v>0</v>
      </c>
      <c r="F44" s="54">
        <v>0</v>
      </c>
      <c r="G44" s="1">
        <f t="shared" si="0"/>
        <v>1</v>
      </c>
      <c r="I44" s="6">
        <f t="shared" si="3"/>
        <v>0.33333333333333331</v>
      </c>
      <c r="J44" s="7">
        <f>IFR!AD44</f>
        <v>8.5218799267118312E-4</v>
      </c>
      <c r="K44" s="8">
        <f t="shared" si="8"/>
        <v>0.95</v>
      </c>
      <c r="L44" s="6">
        <f t="shared" si="4"/>
        <v>0.31666666666666665</v>
      </c>
      <c r="M44" s="8">
        <v>1</v>
      </c>
      <c r="N44" s="8">
        <v>1</v>
      </c>
      <c r="P44" s="6">
        <f t="shared" si="5"/>
        <v>0.31666666666666665</v>
      </c>
      <c r="R44" s="9">
        <f t="shared" si="9"/>
        <v>5.8227731723387702E-5</v>
      </c>
      <c r="T44" s="10">
        <f>+R44*([1]assessment!$J$274*[1]assessment!$E$3)</f>
        <v>486.64252432540167</v>
      </c>
      <c r="V44" s="7">
        <f>+T44/[1]payroll!$F43</f>
        <v>2.3808721229046666E-5</v>
      </c>
      <c r="X44" s="10">
        <f>IF(V44&lt;$X$2,T44,[1]payroll!$F43*$X$2)</f>
        <v>486.64252432540167</v>
      </c>
      <c r="Z44" s="10">
        <f t="shared" si="6"/>
        <v>0</v>
      </c>
      <c r="AB44" s="1">
        <f t="shared" si="7"/>
        <v>1</v>
      </c>
    </row>
    <row r="45" spans="1:28">
      <c r="A45" s="1" t="s">
        <v>64</v>
      </c>
      <c r="B45" s="1" t="s">
        <v>525</v>
      </c>
      <c r="D45" s="54">
        <v>5</v>
      </c>
      <c r="E45" s="54">
        <f>16+1</f>
        <v>17</v>
      </c>
      <c r="F45" s="54">
        <v>25</v>
      </c>
      <c r="G45" s="1">
        <f>SUM(D45:F45)</f>
        <v>47</v>
      </c>
      <c r="I45" s="6">
        <f>AVERAGE(D45:F45)</f>
        <v>15.666666666666666</v>
      </c>
      <c r="J45" s="7">
        <f>IFR!AD45</f>
        <v>3.9810697661748261E-3</v>
      </c>
      <c r="K45" s="8">
        <f t="shared" si="8"/>
        <v>0.95</v>
      </c>
      <c r="L45" s="6">
        <f t="shared" si="4"/>
        <v>14.883333333333333</v>
      </c>
      <c r="M45" s="8">
        <v>1</v>
      </c>
      <c r="N45" s="8">
        <v>1</v>
      </c>
      <c r="P45" s="6">
        <f t="shared" si="5"/>
        <v>14.883333333333333</v>
      </c>
      <c r="R45" s="9">
        <f t="shared" si="9"/>
        <v>2.7367033909992218E-3</v>
      </c>
      <c r="T45" s="10">
        <f>+R45*([1]assessment!$J$274*[1]assessment!$E$3)</f>
        <v>22872.198643293876</v>
      </c>
      <c r="V45" s="7">
        <f>+T45/[1]payroll!$F44</f>
        <v>9.5964501512346806E-5</v>
      </c>
      <c r="X45" s="10">
        <f>IF(V45&lt;$X$2,T45,[1]payroll!$F44*$X$2)</f>
        <v>22872.198643293876</v>
      </c>
      <c r="Z45" s="10">
        <f t="shared" si="6"/>
        <v>0</v>
      </c>
      <c r="AB45" s="1">
        <f t="shared" si="7"/>
        <v>1</v>
      </c>
    </row>
    <row r="46" spans="1:28">
      <c r="A46" s="1" t="s">
        <v>546</v>
      </c>
      <c r="B46" s="1" t="s">
        <v>547</v>
      </c>
      <c r="D46" s="54">
        <v>0</v>
      </c>
      <c r="E46" s="54">
        <v>0</v>
      </c>
      <c r="F46" s="54">
        <v>0</v>
      </c>
      <c r="G46" s="1">
        <f>SUM(D46:F46)</f>
        <v>0</v>
      </c>
      <c r="I46" s="6">
        <f>AVERAGE(D46:F46)</f>
        <v>0</v>
      </c>
      <c r="J46" s="7">
        <f>IFR!AD46</f>
        <v>0</v>
      </c>
      <c r="K46" s="8">
        <f t="shared" si="8"/>
        <v>0.95</v>
      </c>
      <c r="L46" s="6">
        <f t="shared" si="4"/>
        <v>0</v>
      </c>
      <c r="M46" s="8">
        <v>1</v>
      </c>
      <c r="N46" s="8">
        <v>1</v>
      </c>
      <c r="P46" s="6">
        <f t="shared" si="5"/>
        <v>0</v>
      </c>
      <c r="R46" s="9">
        <f t="shared" si="9"/>
        <v>0</v>
      </c>
      <c r="T46" s="10">
        <f>+R46*([1]assessment!$J$274*[1]assessment!$E$3)</f>
        <v>0</v>
      </c>
      <c r="V46" s="7">
        <f>+T46/[1]payroll!$F45</f>
        <v>0</v>
      </c>
      <c r="X46" s="10">
        <f>IF(V46&lt;$X$2,T46,[1]payroll!$F45*$X$2)</f>
        <v>0</v>
      </c>
      <c r="Z46" s="10">
        <f t="shared" si="6"/>
        <v>0</v>
      </c>
      <c r="AB46" s="1" t="e">
        <f t="shared" si="7"/>
        <v>#DIV/0!</v>
      </c>
    </row>
    <row r="47" spans="1:28">
      <c r="A47" s="1" t="s">
        <v>65</v>
      </c>
      <c r="B47" s="1" t="s">
        <v>66</v>
      </c>
      <c r="D47" s="54">
        <v>0</v>
      </c>
      <c r="E47" s="54">
        <v>0</v>
      </c>
      <c r="F47" s="54">
        <v>0</v>
      </c>
      <c r="G47" s="1">
        <f>SUM(D47:F47)</f>
        <v>0</v>
      </c>
      <c r="I47" s="6">
        <f>AVERAGE(D47:F47)</f>
        <v>0</v>
      </c>
      <c r="J47" s="7">
        <f>IFR!AD47</f>
        <v>0</v>
      </c>
      <c r="K47" s="8">
        <f t="shared" si="8"/>
        <v>0.95</v>
      </c>
      <c r="L47" s="6">
        <f t="shared" si="4"/>
        <v>0</v>
      </c>
      <c r="M47" s="8">
        <v>1</v>
      </c>
      <c r="N47" s="8">
        <v>1</v>
      </c>
      <c r="P47" s="6">
        <f t="shared" si="5"/>
        <v>0</v>
      </c>
      <c r="R47" s="9">
        <f t="shared" si="9"/>
        <v>0</v>
      </c>
      <c r="T47" s="10">
        <f>+R47*([1]assessment!$J$274*[1]assessment!$E$3)</f>
        <v>0</v>
      </c>
      <c r="V47" s="7">
        <f>+T47/[1]payroll!$F46</f>
        <v>0</v>
      </c>
      <c r="X47" s="10">
        <f>IF(V47&lt;$X$2,T47,[1]payroll!$F46*$X$2)</f>
        <v>0</v>
      </c>
      <c r="Z47" s="10">
        <f t="shared" si="6"/>
        <v>0</v>
      </c>
      <c r="AB47" s="1" t="e">
        <f t="shared" si="7"/>
        <v>#DIV/0!</v>
      </c>
    </row>
    <row r="48" spans="1:28">
      <c r="A48" s="1" t="s">
        <v>67</v>
      </c>
      <c r="B48" s="1" t="s">
        <v>68</v>
      </c>
      <c r="D48" s="54">
        <v>0</v>
      </c>
      <c r="E48" s="54">
        <v>1</v>
      </c>
      <c r="F48" s="54">
        <v>1</v>
      </c>
      <c r="G48" s="1">
        <f>SUM(D48:F48)</f>
        <v>2</v>
      </c>
      <c r="I48" s="6">
        <f>AVERAGE(D48:F48)</f>
        <v>0.66666666666666663</v>
      </c>
      <c r="J48" s="7">
        <f>IFR!AD48</f>
        <v>2.456971367426149E-3</v>
      </c>
      <c r="K48" s="8">
        <f t="shared" si="8"/>
        <v>0.95</v>
      </c>
      <c r="L48" s="6">
        <f t="shared" si="4"/>
        <v>0.6333333333333333</v>
      </c>
      <c r="M48" s="8">
        <v>1</v>
      </c>
      <c r="N48" s="8">
        <v>1</v>
      </c>
      <c r="P48" s="6">
        <f t="shared" si="5"/>
        <v>0.6333333333333333</v>
      </c>
      <c r="R48" s="9">
        <f t="shared" si="9"/>
        <v>1.164554634467754E-4</v>
      </c>
      <c r="T48" s="10">
        <f>+R48*([1]assessment!$J$274*[1]assessment!$E$3)</f>
        <v>973.28504865080333</v>
      </c>
      <c r="V48" s="7">
        <f>+T48/[1]payroll!$F47</f>
        <v>3.561372708651325E-5</v>
      </c>
      <c r="X48" s="10">
        <f>IF(V48&lt;$X$2,T48,[1]payroll!$F47*$X$2)</f>
        <v>973.28504865080333</v>
      </c>
      <c r="Z48" s="10">
        <f t="shared" si="6"/>
        <v>0</v>
      </c>
      <c r="AB48" s="1">
        <f t="shared" si="7"/>
        <v>1</v>
      </c>
    </row>
    <row r="49" spans="1:28">
      <c r="A49" s="1" t="s">
        <v>69</v>
      </c>
      <c r="B49" s="1" t="s">
        <v>70</v>
      </c>
      <c r="D49" s="54">
        <v>0</v>
      </c>
      <c r="E49" s="54">
        <v>0</v>
      </c>
      <c r="F49" s="54">
        <v>0</v>
      </c>
      <c r="G49" s="1">
        <f>SUM(D49:F49)</f>
        <v>0</v>
      </c>
      <c r="I49" s="6">
        <f>AVERAGE(D49:F49)</f>
        <v>0</v>
      </c>
      <c r="J49" s="7">
        <f>IFR!AD49</f>
        <v>0</v>
      </c>
      <c r="K49" s="8">
        <f t="shared" si="8"/>
        <v>0.95</v>
      </c>
      <c r="L49" s="6">
        <f t="shared" si="4"/>
        <v>0</v>
      </c>
      <c r="M49" s="8">
        <v>1</v>
      </c>
      <c r="N49" s="8">
        <v>1</v>
      </c>
      <c r="P49" s="6">
        <f t="shared" si="5"/>
        <v>0</v>
      </c>
      <c r="R49" s="9">
        <f t="shared" si="9"/>
        <v>0</v>
      </c>
      <c r="T49" s="10">
        <f>+R49*([1]assessment!$J$274*[1]assessment!$E$3)</f>
        <v>0</v>
      </c>
      <c r="V49" s="7">
        <f>+T49/[1]payroll!$F48</f>
        <v>0</v>
      </c>
      <c r="X49" s="10">
        <f>IF(V49&lt;$X$2,T49,[1]payroll!$F48*$X$2)</f>
        <v>0</v>
      </c>
      <c r="Z49" s="10">
        <f t="shared" si="6"/>
        <v>0</v>
      </c>
      <c r="AB49" s="1" t="e">
        <f t="shared" si="7"/>
        <v>#DIV/0!</v>
      </c>
    </row>
    <row r="50" spans="1:28">
      <c r="A50" s="1" t="s">
        <v>71</v>
      </c>
      <c r="B50" s="1" t="s">
        <v>72</v>
      </c>
      <c r="D50" s="54">
        <v>0</v>
      </c>
      <c r="E50" s="54">
        <v>0</v>
      </c>
      <c r="F50" s="54">
        <v>0</v>
      </c>
      <c r="G50" s="1">
        <f t="shared" si="0"/>
        <v>0</v>
      </c>
      <c r="I50" s="6">
        <f t="shared" si="3"/>
        <v>0</v>
      </c>
      <c r="J50" s="7">
        <f>IFR!AD50</f>
        <v>0</v>
      </c>
      <c r="K50" s="8">
        <f t="shared" si="8"/>
        <v>0.95</v>
      </c>
      <c r="L50" s="6">
        <f t="shared" si="4"/>
        <v>0</v>
      </c>
      <c r="M50" s="8">
        <v>1</v>
      </c>
      <c r="N50" s="8">
        <v>1</v>
      </c>
      <c r="P50" s="6">
        <f t="shared" si="5"/>
        <v>0</v>
      </c>
      <c r="R50" s="9">
        <f t="shared" si="9"/>
        <v>0</v>
      </c>
      <c r="T50" s="10">
        <f>+R50*([1]assessment!$J$274*[1]assessment!$E$3)</f>
        <v>0</v>
      </c>
      <c r="V50" s="7">
        <f>+T50/[1]payroll!$F49</f>
        <v>0</v>
      </c>
      <c r="X50" s="10">
        <f>IF(V50&lt;$X$2,T50,[1]payroll!$F49*$X$2)</f>
        <v>0</v>
      </c>
      <c r="Z50" s="10">
        <f t="shared" si="6"/>
        <v>0</v>
      </c>
      <c r="AB50" s="1" t="e">
        <f t="shared" si="7"/>
        <v>#DIV/0!</v>
      </c>
    </row>
    <row r="51" spans="1:28">
      <c r="A51" s="1" t="s">
        <v>73</v>
      </c>
      <c r="B51" s="1" t="s">
        <v>74</v>
      </c>
      <c r="D51" s="54">
        <v>0</v>
      </c>
      <c r="E51" s="54">
        <v>0</v>
      </c>
      <c r="F51" s="54">
        <v>0</v>
      </c>
      <c r="G51" s="1">
        <f t="shared" si="0"/>
        <v>0</v>
      </c>
      <c r="I51" s="6">
        <f t="shared" si="3"/>
        <v>0</v>
      </c>
      <c r="J51" s="7">
        <f>IFR!AD51</f>
        <v>0</v>
      </c>
      <c r="K51" s="8">
        <f t="shared" si="8"/>
        <v>0.95</v>
      </c>
      <c r="L51" s="6">
        <f t="shared" si="4"/>
        <v>0</v>
      </c>
      <c r="M51" s="8">
        <v>1</v>
      </c>
      <c r="N51" s="8">
        <v>1</v>
      </c>
      <c r="P51" s="6">
        <f t="shared" si="5"/>
        <v>0</v>
      </c>
      <c r="R51" s="9">
        <f t="shared" si="9"/>
        <v>0</v>
      </c>
      <c r="T51" s="10">
        <f>+R51*([1]assessment!$J$274*[1]assessment!$E$3)</f>
        <v>0</v>
      </c>
      <c r="V51" s="7">
        <f>+T51/[1]payroll!$F50</f>
        <v>0</v>
      </c>
      <c r="X51" s="10">
        <f>IF(V51&lt;$X$2,T51,[1]payroll!$F50*$X$2)</f>
        <v>0</v>
      </c>
      <c r="Z51" s="10">
        <f t="shared" si="6"/>
        <v>0</v>
      </c>
      <c r="AB51" s="1" t="e">
        <f t="shared" si="7"/>
        <v>#DIV/0!</v>
      </c>
    </row>
    <row r="52" spans="1:28">
      <c r="A52" s="1" t="s">
        <v>75</v>
      </c>
      <c r="B52" s="1" t="s">
        <v>76</v>
      </c>
      <c r="D52" s="54">
        <v>0</v>
      </c>
      <c r="E52" s="54">
        <v>0</v>
      </c>
      <c r="F52" s="54">
        <v>0</v>
      </c>
      <c r="G52" s="1">
        <f t="shared" si="0"/>
        <v>0</v>
      </c>
      <c r="I52" s="6">
        <f t="shared" si="3"/>
        <v>0</v>
      </c>
      <c r="J52" s="7">
        <f>IFR!AD52</f>
        <v>0</v>
      </c>
      <c r="K52" s="8">
        <f t="shared" si="8"/>
        <v>0.95</v>
      </c>
      <c r="L52" s="6">
        <f t="shared" si="4"/>
        <v>0</v>
      </c>
      <c r="M52" s="8">
        <v>1</v>
      </c>
      <c r="N52" s="8">
        <v>1</v>
      </c>
      <c r="P52" s="6">
        <f t="shared" si="5"/>
        <v>0</v>
      </c>
      <c r="R52" s="9">
        <f t="shared" si="9"/>
        <v>0</v>
      </c>
      <c r="T52" s="10">
        <f>+R52*([1]assessment!$J$274*[1]assessment!$E$3)</f>
        <v>0</v>
      </c>
      <c r="V52" s="7">
        <f>+T52/[1]payroll!$F51</f>
        <v>0</v>
      </c>
      <c r="X52" s="10">
        <f>IF(V52&lt;$X$2,T52,[1]payroll!$F51*$X$2)</f>
        <v>0</v>
      </c>
      <c r="Z52" s="10">
        <f t="shared" si="6"/>
        <v>0</v>
      </c>
      <c r="AB52" s="1" t="e">
        <f t="shared" si="7"/>
        <v>#DIV/0!</v>
      </c>
    </row>
    <row r="53" spans="1:28">
      <c r="A53" s="1" t="s">
        <v>77</v>
      </c>
      <c r="B53" s="1" t="s">
        <v>78</v>
      </c>
      <c r="D53" s="54">
        <v>0</v>
      </c>
      <c r="E53" s="54">
        <v>0</v>
      </c>
      <c r="F53" s="54">
        <v>0</v>
      </c>
      <c r="G53" s="1">
        <f t="shared" si="0"/>
        <v>0</v>
      </c>
      <c r="I53" s="6">
        <f t="shared" si="3"/>
        <v>0</v>
      </c>
      <c r="J53" s="7">
        <f>IFR!AD53</f>
        <v>0</v>
      </c>
      <c r="K53" s="8">
        <f t="shared" si="8"/>
        <v>0.95</v>
      </c>
      <c r="L53" s="6">
        <f t="shared" si="4"/>
        <v>0</v>
      </c>
      <c r="M53" s="8">
        <v>1</v>
      </c>
      <c r="N53" s="8">
        <v>1</v>
      </c>
      <c r="P53" s="6">
        <f t="shared" si="5"/>
        <v>0</v>
      </c>
      <c r="R53" s="9">
        <f t="shared" si="9"/>
        <v>0</v>
      </c>
      <c r="T53" s="10">
        <f>+R53*([1]assessment!$J$274*[1]assessment!$E$3)</f>
        <v>0</v>
      </c>
      <c r="V53" s="7">
        <f>+T53/[1]payroll!$F52</f>
        <v>0</v>
      </c>
      <c r="X53" s="10">
        <f>IF(V53&lt;$X$2,T53,[1]payroll!$F52*$X$2)</f>
        <v>0</v>
      </c>
      <c r="Z53" s="10">
        <f t="shared" si="6"/>
        <v>0</v>
      </c>
      <c r="AB53" s="1" t="e">
        <f t="shared" si="7"/>
        <v>#DIV/0!</v>
      </c>
    </row>
    <row r="54" spans="1:28">
      <c r="A54" s="1" t="s">
        <v>79</v>
      </c>
      <c r="B54" s="1" t="s">
        <v>80</v>
      </c>
      <c r="D54" s="54">
        <v>0</v>
      </c>
      <c r="E54" s="54">
        <v>0</v>
      </c>
      <c r="F54" s="54">
        <v>0</v>
      </c>
      <c r="G54" s="1">
        <f t="shared" si="0"/>
        <v>0</v>
      </c>
      <c r="I54" s="6">
        <f t="shared" si="3"/>
        <v>0</v>
      </c>
      <c r="J54" s="7">
        <f>IFR!AD54</f>
        <v>0</v>
      </c>
      <c r="K54" s="8">
        <f t="shared" si="8"/>
        <v>0.95</v>
      </c>
      <c r="L54" s="6">
        <f t="shared" si="4"/>
        <v>0</v>
      </c>
      <c r="M54" s="8">
        <v>1</v>
      </c>
      <c r="N54" s="8">
        <v>1</v>
      </c>
      <c r="P54" s="6">
        <f t="shared" si="5"/>
        <v>0</v>
      </c>
      <c r="R54" s="9">
        <f t="shared" si="9"/>
        <v>0</v>
      </c>
      <c r="T54" s="10">
        <f>+R54*([1]assessment!$J$274*[1]assessment!$E$3)</f>
        <v>0</v>
      </c>
      <c r="V54" s="7">
        <f>+T54/[1]payroll!$F53</f>
        <v>0</v>
      </c>
      <c r="X54" s="10">
        <f>IF(V54&lt;$X$2,T54,[1]payroll!$F53*$X$2)</f>
        <v>0</v>
      </c>
      <c r="Z54" s="10">
        <f t="shared" si="6"/>
        <v>0</v>
      </c>
      <c r="AB54" s="1" t="e">
        <f t="shared" si="7"/>
        <v>#DIV/0!</v>
      </c>
    </row>
    <row r="55" spans="1:28">
      <c r="A55" s="1" t="s">
        <v>81</v>
      </c>
      <c r="B55" s="1" t="s">
        <v>490</v>
      </c>
      <c r="D55" s="54">
        <v>1</v>
      </c>
      <c r="E55" s="54">
        <v>0</v>
      </c>
      <c r="F55" s="54">
        <v>1</v>
      </c>
      <c r="G55" s="1">
        <f t="shared" si="0"/>
        <v>2</v>
      </c>
      <c r="I55" s="6">
        <f t="shared" si="3"/>
        <v>0.66666666666666663</v>
      </c>
      <c r="J55" s="7">
        <f>IFR!AD55</f>
        <v>2.3390992959643614E-3</v>
      </c>
      <c r="K55" s="8">
        <f t="shared" si="8"/>
        <v>0.95</v>
      </c>
      <c r="L55" s="6">
        <f t="shared" si="4"/>
        <v>0.6333333333333333</v>
      </c>
      <c r="M55" s="8">
        <v>1</v>
      </c>
      <c r="N55" s="8">
        <v>1</v>
      </c>
      <c r="P55" s="6">
        <f t="shared" si="5"/>
        <v>0.6333333333333333</v>
      </c>
      <c r="R55" s="9">
        <f t="shared" si="9"/>
        <v>1.164554634467754E-4</v>
      </c>
      <c r="T55" s="10">
        <f>+R55*([1]assessment!$J$274*[1]assessment!$E$3)</f>
        <v>973.28504865080333</v>
      </c>
      <c r="V55" s="7">
        <f>+T55/[1]payroll!$F54</f>
        <v>4.3591238088748454E-5</v>
      </c>
      <c r="X55" s="10">
        <f>IF(V55&lt;$X$2,T55,[1]payroll!$F54*$X$2)</f>
        <v>973.28504865080333</v>
      </c>
      <c r="Z55" s="10">
        <f t="shared" si="6"/>
        <v>0</v>
      </c>
      <c r="AB55" s="1">
        <f t="shared" si="7"/>
        <v>1</v>
      </c>
    </row>
    <row r="56" spans="1:28">
      <c r="A56" s="1" t="s">
        <v>82</v>
      </c>
      <c r="B56" s="1" t="s">
        <v>83</v>
      </c>
      <c r="D56" s="54">
        <v>0</v>
      </c>
      <c r="E56" s="54">
        <v>0</v>
      </c>
      <c r="F56" s="54">
        <v>0</v>
      </c>
      <c r="G56" s="1">
        <f t="shared" si="0"/>
        <v>0</v>
      </c>
      <c r="I56" s="6">
        <f t="shared" si="3"/>
        <v>0</v>
      </c>
      <c r="J56" s="7">
        <f>IFR!AD56</f>
        <v>0</v>
      </c>
      <c r="K56" s="8">
        <f t="shared" si="8"/>
        <v>0.95</v>
      </c>
      <c r="L56" s="6">
        <f t="shared" si="4"/>
        <v>0</v>
      </c>
      <c r="M56" s="8">
        <v>1</v>
      </c>
      <c r="N56" s="8">
        <v>1</v>
      </c>
      <c r="P56" s="6">
        <f t="shared" si="5"/>
        <v>0</v>
      </c>
      <c r="R56" s="9">
        <f t="shared" si="9"/>
        <v>0</v>
      </c>
      <c r="T56" s="10">
        <f>+R56*([1]assessment!$J$274*[1]assessment!$E$3)</f>
        <v>0</v>
      </c>
      <c r="V56" s="7">
        <f>+T56/[1]payroll!$F55</f>
        <v>0</v>
      </c>
      <c r="X56" s="10">
        <f>IF(V56&lt;$X$2,T56,[1]payroll!$F55*$X$2)</f>
        <v>0</v>
      </c>
      <c r="Z56" s="10">
        <f t="shared" si="6"/>
        <v>0</v>
      </c>
      <c r="AB56" s="1" t="e">
        <f t="shared" si="7"/>
        <v>#DIV/0!</v>
      </c>
    </row>
    <row r="57" spans="1:28">
      <c r="A57" s="1" t="s">
        <v>84</v>
      </c>
      <c r="B57" s="11" t="s">
        <v>550</v>
      </c>
      <c r="D57" s="54">
        <v>48</v>
      </c>
      <c r="E57" s="54">
        <f>98+6</f>
        <v>104</v>
      </c>
      <c r="F57" s="54">
        <v>61</v>
      </c>
      <c r="G57" s="96">
        <f>SUM(D57:F57)</f>
        <v>213</v>
      </c>
      <c r="I57" s="6">
        <f t="shared" si="3"/>
        <v>71</v>
      </c>
      <c r="J57" s="7">
        <f>IFR!AD57</f>
        <v>0.13497596265044953</v>
      </c>
      <c r="K57" s="8">
        <f t="shared" si="8"/>
        <v>1.05</v>
      </c>
      <c r="L57" s="6">
        <f t="shared" si="4"/>
        <v>74.55</v>
      </c>
      <c r="M57" s="8">
        <v>1</v>
      </c>
      <c r="N57" s="8">
        <v>1</v>
      </c>
      <c r="P57" s="6">
        <f t="shared" si="5"/>
        <v>74.55</v>
      </c>
      <c r="R57" s="9">
        <f t="shared" si="9"/>
        <v>1.3708033894669115E-2</v>
      </c>
      <c r="T57" s="10">
        <f>+R57*([1]assessment!$J$274*[1]assessment!$E$3)</f>
        <v>114565.89533197483</v>
      </c>
      <c r="V57" s="7">
        <f>+T57/[1]payroll!$F56</f>
        <v>2.9653116846149247E-4</v>
      </c>
      <c r="X57" s="10">
        <f>IF(V57&lt;$X$2,T57,[1]payroll!$F56*$X$2)</f>
        <v>114565.89533197483</v>
      </c>
      <c r="Z57" s="10">
        <f t="shared" si="6"/>
        <v>0</v>
      </c>
      <c r="AB57" s="1">
        <f t="shared" si="7"/>
        <v>1</v>
      </c>
    </row>
    <row r="58" spans="1:28">
      <c r="A58" s="1" t="s">
        <v>85</v>
      </c>
      <c r="B58" s="1" t="s">
        <v>86</v>
      </c>
      <c r="D58" s="54">
        <v>0</v>
      </c>
      <c r="E58" s="54">
        <v>1</v>
      </c>
      <c r="F58" s="54">
        <v>2</v>
      </c>
      <c r="G58" s="1">
        <f t="shared" ref="G58:G99" si="10">SUM(D58:F58)</f>
        <v>3</v>
      </c>
      <c r="I58" s="6">
        <f t="shared" si="3"/>
        <v>1</v>
      </c>
      <c r="J58" s="7">
        <f>IFR!AD58</f>
        <v>3.0929282898103593E-3</v>
      </c>
      <c r="K58" s="8">
        <f t="shared" si="8"/>
        <v>0.95</v>
      </c>
      <c r="L58" s="6">
        <f t="shared" si="4"/>
        <v>0.95</v>
      </c>
      <c r="M58" s="8">
        <v>1</v>
      </c>
      <c r="N58" s="8">
        <v>1</v>
      </c>
      <c r="P58" s="6">
        <f t="shared" si="5"/>
        <v>0.95</v>
      </c>
      <c r="R58" s="9">
        <f t="shared" si="9"/>
        <v>1.7468319517016309E-4</v>
      </c>
      <c r="T58" s="10">
        <f>+R58*([1]assessment!$J$274*[1]assessment!$E$3)</f>
        <v>1459.9275729762048</v>
      </c>
      <c r="V58" s="7">
        <f>+T58/[1]payroll!$F57</f>
        <v>6.1671269437610772E-5</v>
      </c>
      <c r="X58" s="10">
        <f>IF(V58&lt;$X$2,T58,[1]payroll!$F57*$X$2)</f>
        <v>1459.9275729762048</v>
      </c>
      <c r="Z58" s="10">
        <f t="shared" si="6"/>
        <v>0</v>
      </c>
      <c r="AB58" s="1">
        <f t="shared" si="7"/>
        <v>1</v>
      </c>
    </row>
    <row r="59" spans="1:28">
      <c r="A59" s="1" t="s">
        <v>87</v>
      </c>
      <c r="B59" s="1" t="s">
        <v>88</v>
      </c>
      <c r="D59" s="54">
        <v>427</v>
      </c>
      <c r="E59" s="54">
        <v>479</v>
      </c>
      <c r="F59" s="54">
        <v>483</v>
      </c>
      <c r="G59" s="1">
        <f t="shared" si="10"/>
        <v>1389</v>
      </c>
      <c r="I59" s="6">
        <f t="shared" si="3"/>
        <v>463</v>
      </c>
      <c r="J59" s="7">
        <f>IFR!AD59</f>
        <v>4.636734366450198E-2</v>
      </c>
      <c r="K59" s="8">
        <f t="shared" si="8"/>
        <v>1</v>
      </c>
      <c r="L59" s="6">
        <f t="shared" si="4"/>
        <v>463</v>
      </c>
      <c r="M59" s="8">
        <v>1</v>
      </c>
      <c r="N59" s="8">
        <v>1</v>
      </c>
      <c r="P59" s="6">
        <f t="shared" si="5"/>
        <v>463</v>
      </c>
      <c r="R59" s="9">
        <f t="shared" si="9"/>
        <v>8.5135073014511078E-2</v>
      </c>
      <c r="T59" s="10">
        <f>+R59*([1]assessment!$J$274*[1]assessment!$E$3)</f>
        <v>711522.59609261365</v>
      </c>
      <c r="V59" s="7">
        <f>+T59/[1]payroll!$F58</f>
        <v>1.0510409834230479E-3</v>
      </c>
      <c r="X59" s="10">
        <f>IF(V59&lt;$X$2,T59,[1]payroll!$F58*$X$2)</f>
        <v>711522.59609261365</v>
      </c>
      <c r="Z59" s="10">
        <f t="shared" si="6"/>
        <v>0</v>
      </c>
      <c r="AB59" s="1">
        <f t="shared" si="7"/>
        <v>1</v>
      </c>
    </row>
    <row r="60" spans="1:28">
      <c r="A60" s="1" t="s">
        <v>89</v>
      </c>
      <c r="B60" s="11" t="s">
        <v>548</v>
      </c>
      <c r="D60" s="54">
        <v>0</v>
      </c>
      <c r="E60" s="54">
        <v>0</v>
      </c>
      <c r="F60" s="54">
        <v>0</v>
      </c>
      <c r="G60" s="1">
        <f t="shared" si="10"/>
        <v>0</v>
      </c>
      <c r="I60" s="6">
        <f t="shared" si="3"/>
        <v>0</v>
      </c>
      <c r="J60" s="7">
        <f>IFR!AD60</f>
        <v>0</v>
      </c>
      <c r="K60" s="8">
        <f t="shared" si="8"/>
        <v>0.95</v>
      </c>
      <c r="L60" s="6">
        <f t="shared" si="4"/>
        <v>0</v>
      </c>
      <c r="M60" s="8">
        <v>1</v>
      </c>
      <c r="N60" s="8">
        <v>1</v>
      </c>
      <c r="P60" s="6">
        <f t="shared" si="5"/>
        <v>0</v>
      </c>
      <c r="R60" s="9">
        <f t="shared" si="9"/>
        <v>0</v>
      </c>
      <c r="T60" s="10">
        <f>+R60*([1]assessment!$J$274*[1]assessment!$E$3)</f>
        <v>0</v>
      </c>
      <c r="V60" s="7">
        <f>+T60/[1]payroll!$F59</f>
        <v>0</v>
      </c>
      <c r="X60" s="10">
        <f>IF(V60&lt;$X$2,T60,[1]payroll!$F59*$X$2)</f>
        <v>0</v>
      </c>
      <c r="Z60" s="10">
        <f t="shared" si="6"/>
        <v>0</v>
      </c>
      <c r="AB60" s="1" t="e">
        <f t="shared" si="7"/>
        <v>#DIV/0!</v>
      </c>
    </row>
    <row r="61" spans="1:28">
      <c r="A61" s="1" t="s">
        <v>90</v>
      </c>
      <c r="B61" s="1" t="s">
        <v>91</v>
      </c>
      <c r="D61" s="54">
        <v>0</v>
      </c>
      <c r="E61" s="54">
        <v>0</v>
      </c>
      <c r="F61" s="54">
        <v>0</v>
      </c>
      <c r="G61" s="1">
        <f t="shared" si="10"/>
        <v>0</v>
      </c>
      <c r="I61" s="6">
        <f t="shared" si="3"/>
        <v>0</v>
      </c>
      <c r="J61" s="7">
        <f>IFR!AD61</f>
        <v>0</v>
      </c>
      <c r="K61" s="8">
        <f t="shared" si="8"/>
        <v>0.95</v>
      </c>
      <c r="L61" s="6">
        <f t="shared" si="4"/>
        <v>0</v>
      </c>
      <c r="M61" s="8">
        <v>1</v>
      </c>
      <c r="N61" s="8">
        <v>1</v>
      </c>
      <c r="P61" s="6">
        <f t="shared" si="5"/>
        <v>0</v>
      </c>
      <c r="R61" s="9">
        <f t="shared" si="9"/>
        <v>0</v>
      </c>
      <c r="T61" s="10">
        <f>+R61*([1]assessment!$J$274*[1]assessment!$E$3)</f>
        <v>0</v>
      </c>
      <c r="V61" s="7">
        <f>+T61/[1]payroll!$F60</f>
        <v>0</v>
      </c>
      <c r="X61" s="10">
        <f>IF(V61&lt;$X$2,T61,[1]payroll!$F60*$X$2)</f>
        <v>0</v>
      </c>
      <c r="Z61" s="10">
        <f t="shared" si="6"/>
        <v>0</v>
      </c>
      <c r="AB61" s="1" t="e">
        <f t="shared" si="7"/>
        <v>#DIV/0!</v>
      </c>
    </row>
    <row r="62" spans="1:28">
      <c r="A62" s="1" t="s">
        <v>92</v>
      </c>
      <c r="B62" s="1" t="s">
        <v>93</v>
      </c>
      <c r="D62" s="54">
        <v>0</v>
      </c>
      <c r="E62" s="54">
        <v>0</v>
      </c>
      <c r="F62" s="54">
        <v>1</v>
      </c>
      <c r="G62" s="1">
        <f t="shared" si="10"/>
        <v>1</v>
      </c>
      <c r="I62" s="6">
        <f t="shared" si="3"/>
        <v>0.33333333333333331</v>
      </c>
      <c r="J62" s="7">
        <f>IFR!AD62</f>
        <v>5.0000000000000001E-3</v>
      </c>
      <c r="K62" s="8">
        <f t="shared" si="8"/>
        <v>0.95</v>
      </c>
      <c r="L62" s="6">
        <f t="shared" si="4"/>
        <v>0.31666666666666665</v>
      </c>
      <c r="M62" s="8">
        <v>1</v>
      </c>
      <c r="N62" s="8">
        <v>1</v>
      </c>
      <c r="P62" s="6">
        <f t="shared" si="5"/>
        <v>0.31666666666666665</v>
      </c>
      <c r="R62" s="9">
        <f t="shared" si="9"/>
        <v>5.8227731723387702E-5</v>
      </c>
      <c r="T62" s="10">
        <f>+R62*([1]assessment!$J$274*[1]assessment!$E$3)</f>
        <v>486.64252432540167</v>
      </c>
      <c r="V62" s="7">
        <f>+T62/[1]payroll!$F61</f>
        <v>2.9746864495673581E-4</v>
      </c>
      <c r="X62" s="10">
        <f>IF(V62&lt;$X$2,T62,[1]payroll!$F61*$X$2)</f>
        <v>486.64252432540167</v>
      </c>
      <c r="Z62" s="10">
        <f t="shared" si="6"/>
        <v>0</v>
      </c>
      <c r="AB62" s="1">
        <f t="shared" si="7"/>
        <v>1</v>
      </c>
    </row>
    <row r="63" spans="1:28">
      <c r="A63" s="1" t="s">
        <v>482</v>
      </c>
      <c r="B63" s="1" t="s">
        <v>483</v>
      </c>
      <c r="D63" s="54">
        <v>0</v>
      </c>
      <c r="E63" s="54">
        <v>0</v>
      </c>
      <c r="F63" s="54">
        <v>1</v>
      </c>
      <c r="G63" s="1">
        <f>SUM(D63:F63)</f>
        <v>1</v>
      </c>
      <c r="I63" s="6">
        <f>AVERAGE(D63:F63)</f>
        <v>0.33333333333333331</v>
      </c>
      <c r="J63" s="7">
        <f>IFR!AD63</f>
        <v>3.8160656363289461E-3</v>
      </c>
      <c r="K63" s="8">
        <f t="shared" si="8"/>
        <v>0.95</v>
      </c>
      <c r="L63" s="6">
        <f t="shared" si="4"/>
        <v>0.31666666666666665</v>
      </c>
      <c r="M63" s="8">
        <v>1</v>
      </c>
      <c r="N63" s="8">
        <v>1</v>
      </c>
      <c r="P63" s="6">
        <f t="shared" si="5"/>
        <v>0.31666666666666665</v>
      </c>
      <c r="R63" s="9">
        <f t="shared" si="9"/>
        <v>5.8227731723387702E-5</v>
      </c>
      <c r="T63" s="10">
        <f>+R63*([1]assessment!$J$274*[1]assessment!$E$3)</f>
        <v>486.64252432540167</v>
      </c>
      <c r="V63" s="7">
        <f>+T63/[1]payroll!$F62</f>
        <v>6.8155768809273446E-5</v>
      </c>
      <c r="X63" s="10">
        <f>IF(V63&lt;$X$2,T63,[1]payroll!$F62*$X$2)</f>
        <v>486.64252432540167</v>
      </c>
      <c r="Z63" s="10">
        <f t="shared" si="6"/>
        <v>0</v>
      </c>
      <c r="AB63" s="1">
        <f t="shared" si="7"/>
        <v>1</v>
      </c>
    </row>
    <row r="64" spans="1:28">
      <c r="A64" s="1" t="s">
        <v>94</v>
      </c>
      <c r="B64" s="1" t="s">
        <v>484</v>
      </c>
      <c r="D64" s="54">
        <v>0</v>
      </c>
      <c r="E64" s="54">
        <v>0</v>
      </c>
      <c r="F64" s="54">
        <v>0</v>
      </c>
      <c r="G64" s="1">
        <f t="shared" si="10"/>
        <v>0</v>
      </c>
      <c r="I64" s="6">
        <f t="shared" si="3"/>
        <v>0</v>
      </c>
      <c r="J64" s="7">
        <f>IFR!AD64</f>
        <v>0</v>
      </c>
      <c r="K64" s="8">
        <f t="shared" si="8"/>
        <v>0.95</v>
      </c>
      <c r="L64" s="6">
        <f t="shared" si="4"/>
        <v>0</v>
      </c>
      <c r="M64" s="8">
        <v>1</v>
      </c>
      <c r="N64" s="8">
        <v>1</v>
      </c>
      <c r="P64" s="6">
        <f t="shared" si="5"/>
        <v>0</v>
      </c>
      <c r="R64" s="9">
        <f t="shared" si="9"/>
        <v>0</v>
      </c>
      <c r="T64" s="10">
        <f>+R64*([1]assessment!$J$274*[1]assessment!$E$3)</f>
        <v>0</v>
      </c>
      <c r="V64" s="7">
        <f>+T64/[1]payroll!$F63</f>
        <v>0</v>
      </c>
      <c r="X64" s="10">
        <f>IF(V64&lt;$X$2,T64,[1]payroll!$F63*$X$2)</f>
        <v>0</v>
      </c>
      <c r="Z64" s="10">
        <f t="shared" si="6"/>
        <v>0</v>
      </c>
      <c r="AB64" s="1" t="e">
        <f t="shared" si="7"/>
        <v>#DIV/0!</v>
      </c>
    </row>
    <row r="65" spans="1:28">
      <c r="A65" s="1" t="s">
        <v>95</v>
      </c>
      <c r="B65" s="1" t="s">
        <v>96</v>
      </c>
      <c r="D65" s="54">
        <v>0</v>
      </c>
      <c r="E65" s="54">
        <v>0</v>
      </c>
      <c r="F65" s="54">
        <v>0</v>
      </c>
      <c r="G65" s="1">
        <f t="shared" si="10"/>
        <v>0</v>
      </c>
      <c r="I65" s="6">
        <f t="shared" si="3"/>
        <v>0</v>
      </c>
      <c r="J65" s="7">
        <f>IFR!AD65</f>
        <v>0</v>
      </c>
      <c r="K65" s="8">
        <f t="shared" si="8"/>
        <v>0.95</v>
      </c>
      <c r="L65" s="6">
        <f t="shared" si="4"/>
        <v>0</v>
      </c>
      <c r="M65" s="8">
        <v>1</v>
      </c>
      <c r="N65" s="8">
        <v>1</v>
      </c>
      <c r="P65" s="6">
        <f t="shared" si="5"/>
        <v>0</v>
      </c>
      <c r="R65" s="9">
        <f t="shared" si="9"/>
        <v>0</v>
      </c>
      <c r="T65" s="10">
        <f>+R65*([1]assessment!$J$274*[1]assessment!$E$3)</f>
        <v>0</v>
      </c>
      <c r="V65" s="7">
        <f>+T65/[1]payroll!$F64</f>
        <v>0</v>
      </c>
      <c r="X65" s="10">
        <f>IF(V65&lt;$X$2,T65,[1]payroll!$F64*$X$2)</f>
        <v>0</v>
      </c>
      <c r="Z65" s="10">
        <f t="shared" si="6"/>
        <v>0</v>
      </c>
      <c r="AB65" s="1" t="e">
        <f t="shared" si="7"/>
        <v>#DIV/0!</v>
      </c>
    </row>
    <row r="66" spans="1:28">
      <c r="A66" s="1" t="s">
        <v>97</v>
      </c>
      <c r="B66" s="1" t="s">
        <v>98</v>
      </c>
      <c r="D66" s="54">
        <v>3</v>
      </c>
      <c r="E66" s="54">
        <v>2</v>
      </c>
      <c r="F66" s="54">
        <v>6</v>
      </c>
      <c r="G66" s="1">
        <f t="shared" si="10"/>
        <v>11</v>
      </c>
      <c r="I66" s="6">
        <f t="shared" si="3"/>
        <v>3.6666666666666665</v>
      </c>
      <c r="J66" s="7">
        <f>IFR!AD66</f>
        <v>8.4983793482085266E-3</v>
      </c>
      <c r="K66" s="8">
        <f t="shared" si="8"/>
        <v>0.95</v>
      </c>
      <c r="L66" s="6">
        <f t="shared" si="4"/>
        <v>3.4833333333333329</v>
      </c>
      <c r="M66" s="8">
        <v>1</v>
      </c>
      <c r="N66" s="8">
        <v>1</v>
      </c>
      <c r="P66" s="6">
        <f t="shared" si="5"/>
        <v>3.4833333333333329</v>
      </c>
      <c r="R66" s="9">
        <f t="shared" si="9"/>
        <v>6.4050504895726466E-4</v>
      </c>
      <c r="T66" s="10">
        <f>+R66*([1]assessment!$J$274*[1]assessment!$E$3)</f>
        <v>5353.0677675794177</v>
      </c>
      <c r="V66" s="7">
        <f>+T66/[1]payroll!$F65</f>
        <v>1.6927712444711249E-4</v>
      </c>
      <c r="X66" s="10">
        <f>IF(V66&lt;$X$2,T66,[1]payroll!$F65*$X$2)</f>
        <v>5353.0677675794177</v>
      </c>
      <c r="Z66" s="10">
        <f t="shared" si="6"/>
        <v>0</v>
      </c>
      <c r="AB66" s="1">
        <f t="shared" si="7"/>
        <v>1</v>
      </c>
    </row>
    <row r="67" spans="1:28">
      <c r="A67" s="1" t="s">
        <v>99</v>
      </c>
      <c r="B67" s="1" t="s">
        <v>100</v>
      </c>
      <c r="D67" s="54">
        <v>8</v>
      </c>
      <c r="E67" s="54">
        <v>5</v>
      </c>
      <c r="F67" s="54">
        <v>8</v>
      </c>
      <c r="G67" s="1">
        <f t="shared" si="10"/>
        <v>21</v>
      </c>
      <c r="I67" s="6">
        <f t="shared" si="3"/>
        <v>7</v>
      </c>
      <c r="J67" s="7">
        <f>IFR!AD67</f>
        <v>5.746823790128427E-3</v>
      </c>
      <c r="K67" s="8">
        <f t="shared" si="8"/>
        <v>0.95</v>
      </c>
      <c r="L67" s="6">
        <f t="shared" si="4"/>
        <v>6.6499999999999995</v>
      </c>
      <c r="M67" s="8">
        <v>1</v>
      </c>
      <c r="N67" s="8">
        <v>1</v>
      </c>
      <c r="P67" s="6">
        <f t="shared" si="5"/>
        <v>6.6499999999999995</v>
      </c>
      <c r="R67" s="9">
        <f t="shared" si="9"/>
        <v>1.2227823661911416E-3</v>
      </c>
      <c r="T67" s="10">
        <f>+R67*([1]assessment!$J$274*[1]assessment!$E$3)</f>
        <v>10219.493010833434</v>
      </c>
      <c r="V67" s="7">
        <f>+T67/[1]payroll!$F66</f>
        <v>1.229257711670854E-4</v>
      </c>
      <c r="X67" s="10">
        <f>IF(V67&lt;$X$2,T67,[1]payroll!$F66*$X$2)</f>
        <v>10219.493010833434</v>
      </c>
      <c r="Z67" s="10">
        <f t="shared" si="6"/>
        <v>0</v>
      </c>
      <c r="AB67" s="1">
        <f t="shared" si="7"/>
        <v>1</v>
      </c>
    </row>
    <row r="68" spans="1:28">
      <c r="A68" s="1" t="s">
        <v>101</v>
      </c>
      <c r="B68" s="1" t="s">
        <v>526</v>
      </c>
      <c r="D68" s="54">
        <v>4</v>
      </c>
      <c r="E68" s="54">
        <v>3</v>
      </c>
      <c r="F68" s="54">
        <v>2</v>
      </c>
      <c r="G68" s="1">
        <f t="shared" si="10"/>
        <v>9</v>
      </c>
      <c r="I68" s="6">
        <f t="shared" si="3"/>
        <v>3</v>
      </c>
      <c r="J68" s="7">
        <f>IFR!AD68</f>
        <v>2.996262358196109E-3</v>
      </c>
      <c r="K68" s="8">
        <f t="shared" si="8"/>
        <v>0.95</v>
      </c>
      <c r="L68" s="6">
        <f t="shared" si="4"/>
        <v>2.8499999999999996</v>
      </c>
      <c r="M68" s="8">
        <v>1</v>
      </c>
      <c r="N68" s="8">
        <v>1</v>
      </c>
      <c r="P68" s="6">
        <f t="shared" si="5"/>
        <v>2.8499999999999996</v>
      </c>
      <c r="R68" s="9">
        <f t="shared" si="9"/>
        <v>5.2404958551048922E-4</v>
      </c>
      <c r="T68" s="10">
        <f>+R68*([1]assessment!$J$274*[1]assessment!$E$3)</f>
        <v>4379.7827189286145</v>
      </c>
      <c r="V68" s="7">
        <f>+T68/[1]payroll!$F67</f>
        <v>6.7239801608006249E-5</v>
      </c>
      <c r="X68" s="10">
        <f>IF(V68&lt;$X$2,T68,[1]payroll!$F67*$X$2)</f>
        <v>4379.7827189286145</v>
      </c>
      <c r="Z68" s="10">
        <f t="shared" si="6"/>
        <v>0</v>
      </c>
      <c r="AB68" s="1">
        <f t="shared" si="7"/>
        <v>1</v>
      </c>
    </row>
    <row r="69" spans="1:28">
      <c r="A69" s="1" t="s">
        <v>102</v>
      </c>
      <c r="B69" s="1" t="s">
        <v>103</v>
      </c>
      <c r="D69" s="54">
        <v>0</v>
      </c>
      <c r="E69" s="54">
        <v>0</v>
      </c>
      <c r="F69" s="54">
        <v>0</v>
      </c>
      <c r="G69" s="1">
        <f t="shared" si="10"/>
        <v>0</v>
      </c>
      <c r="I69" s="6">
        <f t="shared" si="3"/>
        <v>0</v>
      </c>
      <c r="J69" s="7">
        <f>IFR!AD69</f>
        <v>0</v>
      </c>
      <c r="K69" s="8">
        <f t="shared" si="8"/>
        <v>0.95</v>
      </c>
      <c r="L69" s="6">
        <f t="shared" si="4"/>
        <v>0</v>
      </c>
      <c r="M69" s="8">
        <v>1</v>
      </c>
      <c r="N69" s="8">
        <v>1</v>
      </c>
      <c r="P69" s="6">
        <f t="shared" si="5"/>
        <v>0</v>
      </c>
      <c r="R69" s="9">
        <f t="shared" si="9"/>
        <v>0</v>
      </c>
      <c r="T69" s="10">
        <f>+R69*([1]assessment!$J$274*[1]assessment!$E$3)</f>
        <v>0</v>
      </c>
      <c r="V69" s="7">
        <f>+T69/[1]payroll!$F68</f>
        <v>0</v>
      </c>
      <c r="X69" s="10">
        <f>IF(V69&lt;$X$2,T69,[1]payroll!$F68*$X$2)</f>
        <v>0</v>
      </c>
      <c r="Z69" s="10">
        <f t="shared" si="6"/>
        <v>0</v>
      </c>
      <c r="AB69" s="1" t="e">
        <f t="shared" si="7"/>
        <v>#DIV/0!</v>
      </c>
    </row>
    <row r="70" spans="1:28">
      <c r="A70" s="1" t="s">
        <v>104</v>
      </c>
      <c r="B70" s="1" t="s">
        <v>105</v>
      </c>
      <c r="D70" s="54">
        <v>0</v>
      </c>
      <c r="E70" s="54">
        <v>0</v>
      </c>
      <c r="F70" s="54">
        <v>1</v>
      </c>
      <c r="G70" s="1">
        <f t="shared" si="10"/>
        <v>1</v>
      </c>
      <c r="I70" s="6">
        <f t="shared" si="3"/>
        <v>0.33333333333333331</v>
      </c>
      <c r="J70" s="7">
        <f>IFR!AD70</f>
        <v>5.0000000000000001E-3</v>
      </c>
      <c r="K70" s="8">
        <f t="shared" ref="K70:K101" si="11">IF(+J70&lt;$E$270,$I$270,IF(J70&gt;$E$272,$I$272,$I$271))</f>
        <v>0.95</v>
      </c>
      <c r="L70" s="6">
        <f t="shared" si="4"/>
        <v>0.31666666666666665</v>
      </c>
      <c r="M70" s="8">
        <v>1</v>
      </c>
      <c r="N70" s="8">
        <v>1</v>
      </c>
      <c r="P70" s="6">
        <f t="shared" si="5"/>
        <v>0.31666666666666665</v>
      </c>
      <c r="R70" s="9">
        <f t="shared" ref="R70:R101" si="12">+P70/$P$267</f>
        <v>5.8227731723387702E-5</v>
      </c>
      <c r="T70" s="10">
        <f>+R70*([1]assessment!$J$274*[1]assessment!$E$3)</f>
        <v>486.64252432540167</v>
      </c>
      <c r="V70" s="7">
        <f>+T70/[1]payroll!$F69</f>
        <v>1.6073951439300147E-4</v>
      </c>
      <c r="X70" s="10">
        <f>IF(V70&lt;$X$2,T70,[1]payroll!$F69*$X$2)</f>
        <v>486.64252432540167</v>
      </c>
      <c r="Z70" s="10">
        <f t="shared" ref="Z70:Z133" si="13">+T70-X70</f>
        <v>0</v>
      </c>
      <c r="AB70" s="1">
        <f t="shared" ref="AB70:AB133" si="14">+X70/T70</f>
        <v>1</v>
      </c>
    </row>
    <row r="71" spans="1:28">
      <c r="A71" s="1" t="s">
        <v>106</v>
      </c>
      <c r="B71" s="1" t="s">
        <v>107</v>
      </c>
      <c r="D71" s="54">
        <v>9</v>
      </c>
      <c r="E71" s="54">
        <v>12</v>
      </c>
      <c r="F71" s="54">
        <v>12</v>
      </c>
      <c r="G71" s="1">
        <f t="shared" si="10"/>
        <v>33</v>
      </c>
      <c r="I71" s="6">
        <f t="shared" ref="I71:I99" si="15">AVERAGE(D71:F71)</f>
        <v>11</v>
      </c>
      <c r="J71" s="7">
        <f>IFR!AD71</f>
        <v>2.1568549487901299E-2</v>
      </c>
      <c r="K71" s="8">
        <f t="shared" si="11"/>
        <v>0.95</v>
      </c>
      <c r="L71" s="6">
        <f t="shared" ref="L71:L134" si="16">+I71*K71</f>
        <v>10.45</v>
      </c>
      <c r="M71" s="8">
        <v>1</v>
      </c>
      <c r="N71" s="8">
        <v>1</v>
      </c>
      <c r="P71" s="6">
        <f t="shared" ref="P71:P134" si="17">+L71*M71*N71</f>
        <v>10.45</v>
      </c>
      <c r="R71" s="9">
        <f t="shared" si="12"/>
        <v>1.921515146871794E-3</v>
      </c>
      <c r="T71" s="10">
        <f>+R71*([1]assessment!$J$274*[1]assessment!$E$3)</f>
        <v>16059.203302738253</v>
      </c>
      <c r="V71" s="7">
        <f>+T71/[1]payroll!$F70</f>
        <v>4.4085864092051032E-4</v>
      </c>
      <c r="X71" s="10">
        <f>IF(V71&lt;$X$2,T71,[1]payroll!$F70*$X$2)</f>
        <v>16059.203302738253</v>
      </c>
      <c r="Z71" s="10">
        <f t="shared" si="13"/>
        <v>0</v>
      </c>
      <c r="AB71" s="1">
        <f t="shared" si="14"/>
        <v>1</v>
      </c>
    </row>
    <row r="72" spans="1:28">
      <c r="A72" s="1" t="s">
        <v>108</v>
      </c>
      <c r="B72" s="1" t="s">
        <v>109</v>
      </c>
      <c r="D72" s="54">
        <v>0</v>
      </c>
      <c r="E72" s="54">
        <v>0</v>
      </c>
      <c r="F72" s="54">
        <v>0</v>
      </c>
      <c r="G72" s="1">
        <f t="shared" si="10"/>
        <v>0</v>
      </c>
      <c r="I72" s="6">
        <f t="shared" si="15"/>
        <v>0</v>
      </c>
      <c r="J72" s="7">
        <f>IFR!AD72</f>
        <v>0</v>
      </c>
      <c r="K72" s="8">
        <f t="shared" si="11"/>
        <v>0.95</v>
      </c>
      <c r="L72" s="6">
        <f t="shared" si="16"/>
        <v>0</v>
      </c>
      <c r="M72" s="8">
        <v>1</v>
      </c>
      <c r="N72" s="8">
        <v>1</v>
      </c>
      <c r="P72" s="6">
        <f t="shared" si="17"/>
        <v>0</v>
      </c>
      <c r="R72" s="9">
        <f t="shared" si="12"/>
        <v>0</v>
      </c>
      <c r="T72" s="10">
        <f>+R72*([1]assessment!$J$274*[1]assessment!$E$3)</f>
        <v>0</v>
      </c>
      <c r="V72" s="7">
        <f>+T72/[1]payroll!$F71</f>
        <v>0</v>
      </c>
      <c r="X72" s="10">
        <f>IF(V72&lt;$X$2,T72,[1]payroll!$F71*$X$2)</f>
        <v>0</v>
      </c>
      <c r="Z72" s="10">
        <f t="shared" si="13"/>
        <v>0</v>
      </c>
      <c r="AB72" s="1" t="e">
        <f t="shared" si="14"/>
        <v>#DIV/0!</v>
      </c>
    </row>
    <row r="73" spans="1:28">
      <c r="A73" s="1" t="s">
        <v>110</v>
      </c>
      <c r="B73" s="1" t="s">
        <v>564</v>
      </c>
      <c r="D73" s="54">
        <v>0</v>
      </c>
      <c r="E73" s="54">
        <v>0</v>
      </c>
      <c r="F73" s="54">
        <v>0</v>
      </c>
      <c r="G73" s="1">
        <f t="shared" si="10"/>
        <v>0</v>
      </c>
      <c r="I73" s="6">
        <f t="shared" si="15"/>
        <v>0</v>
      </c>
      <c r="J73" s="7">
        <f>IFR!AD73</f>
        <v>0</v>
      </c>
      <c r="K73" s="8">
        <f t="shared" si="11"/>
        <v>0.95</v>
      </c>
      <c r="L73" s="6">
        <f t="shared" si="16"/>
        <v>0</v>
      </c>
      <c r="M73" s="8">
        <v>1</v>
      </c>
      <c r="N73" s="8">
        <v>1</v>
      </c>
      <c r="P73" s="6">
        <f t="shared" si="17"/>
        <v>0</v>
      </c>
      <c r="R73" s="9">
        <f t="shared" si="12"/>
        <v>0</v>
      </c>
      <c r="T73" s="10">
        <f>+R73*([1]assessment!$J$274*[1]assessment!$E$3)</f>
        <v>0</v>
      </c>
      <c r="V73" s="7">
        <f>+T73/[1]payroll!$F72</f>
        <v>0</v>
      </c>
      <c r="X73" s="10">
        <f>IF(V73&lt;$X$2,T73,[1]payroll!$F72*$X$2)</f>
        <v>0</v>
      </c>
      <c r="Z73" s="10">
        <f t="shared" si="13"/>
        <v>0</v>
      </c>
      <c r="AB73" s="1" t="e">
        <f t="shared" si="14"/>
        <v>#DIV/0!</v>
      </c>
    </row>
    <row r="74" spans="1:28">
      <c r="A74" s="1" t="s">
        <v>111</v>
      </c>
      <c r="B74" s="1" t="s">
        <v>112</v>
      </c>
      <c r="D74" s="54">
        <v>0</v>
      </c>
      <c r="E74" s="54">
        <v>0</v>
      </c>
      <c r="F74" s="54">
        <v>0</v>
      </c>
      <c r="G74" s="1">
        <f t="shared" si="10"/>
        <v>0</v>
      </c>
      <c r="I74" s="6">
        <f t="shared" si="15"/>
        <v>0</v>
      </c>
      <c r="J74" s="7">
        <f>IFR!AD74</f>
        <v>0</v>
      </c>
      <c r="K74" s="8">
        <f t="shared" si="11"/>
        <v>0.95</v>
      </c>
      <c r="L74" s="6">
        <f t="shared" si="16"/>
        <v>0</v>
      </c>
      <c r="M74" s="8">
        <v>1</v>
      </c>
      <c r="N74" s="8">
        <v>1</v>
      </c>
      <c r="P74" s="6">
        <f t="shared" si="17"/>
        <v>0</v>
      </c>
      <c r="R74" s="9">
        <f t="shared" si="12"/>
        <v>0</v>
      </c>
      <c r="T74" s="10">
        <f>+R74*([1]assessment!$J$274*[1]assessment!$E$3)</f>
        <v>0</v>
      </c>
      <c r="V74" s="7">
        <f>+T74/[1]payroll!$F73</f>
        <v>0</v>
      </c>
      <c r="X74" s="10">
        <f>IF(V74&lt;$X$2,T74,[1]payroll!$F73*$X$2)</f>
        <v>0</v>
      </c>
      <c r="Z74" s="10">
        <f t="shared" si="13"/>
        <v>0</v>
      </c>
      <c r="AB74" s="1" t="e">
        <f t="shared" si="14"/>
        <v>#DIV/0!</v>
      </c>
    </row>
    <row r="75" spans="1:28">
      <c r="A75" s="1" t="s">
        <v>113</v>
      </c>
      <c r="B75" s="1" t="s">
        <v>114</v>
      </c>
      <c r="D75" s="54">
        <v>0</v>
      </c>
      <c r="E75" s="54">
        <v>0</v>
      </c>
      <c r="F75" s="54">
        <v>0</v>
      </c>
      <c r="G75" s="1">
        <f t="shared" si="10"/>
        <v>0</v>
      </c>
      <c r="I75" s="6">
        <f t="shared" si="15"/>
        <v>0</v>
      </c>
      <c r="J75" s="7">
        <f>IFR!AD75</f>
        <v>0</v>
      </c>
      <c r="K75" s="8">
        <f t="shared" si="11"/>
        <v>0.95</v>
      </c>
      <c r="L75" s="6">
        <f t="shared" si="16"/>
        <v>0</v>
      </c>
      <c r="M75" s="8">
        <v>1</v>
      </c>
      <c r="N75" s="8">
        <v>1</v>
      </c>
      <c r="P75" s="6">
        <f t="shared" si="17"/>
        <v>0</v>
      </c>
      <c r="R75" s="9">
        <f t="shared" si="12"/>
        <v>0</v>
      </c>
      <c r="T75" s="10">
        <f>+R75*([1]assessment!$J$274*[1]assessment!$E$3)</f>
        <v>0</v>
      </c>
      <c r="V75" s="7">
        <f>+T75/[1]payroll!$F74</f>
        <v>0</v>
      </c>
      <c r="X75" s="10">
        <f>IF(V75&lt;$X$2,T75,[1]payroll!$F74*$X$2)</f>
        <v>0</v>
      </c>
      <c r="Z75" s="10">
        <f t="shared" si="13"/>
        <v>0</v>
      </c>
      <c r="AB75" s="1" t="e">
        <f t="shared" si="14"/>
        <v>#DIV/0!</v>
      </c>
    </row>
    <row r="76" spans="1:28">
      <c r="A76" s="1" t="s">
        <v>115</v>
      </c>
      <c r="B76" s="1" t="s">
        <v>116</v>
      </c>
      <c r="D76" s="54">
        <v>0</v>
      </c>
      <c r="E76" s="54">
        <v>0</v>
      </c>
      <c r="F76" s="54">
        <v>0</v>
      </c>
      <c r="G76" s="1">
        <f t="shared" si="10"/>
        <v>0</v>
      </c>
      <c r="I76" s="6">
        <f t="shared" si="15"/>
        <v>0</v>
      </c>
      <c r="J76" s="7">
        <f>IFR!AD76</f>
        <v>0</v>
      </c>
      <c r="K76" s="8">
        <f t="shared" si="11"/>
        <v>0.95</v>
      </c>
      <c r="L76" s="6">
        <f t="shared" si="16"/>
        <v>0</v>
      </c>
      <c r="M76" s="8">
        <v>1</v>
      </c>
      <c r="N76" s="8">
        <v>1</v>
      </c>
      <c r="P76" s="6">
        <f t="shared" si="17"/>
        <v>0</v>
      </c>
      <c r="R76" s="9">
        <f t="shared" si="12"/>
        <v>0</v>
      </c>
      <c r="T76" s="10">
        <f>+R76*([1]assessment!$J$274*[1]assessment!$E$3)</f>
        <v>0</v>
      </c>
      <c r="V76" s="7">
        <f>+T76/[1]payroll!$F75</f>
        <v>0</v>
      </c>
      <c r="X76" s="10">
        <f>IF(V76&lt;$X$2,T76,[1]payroll!$F75*$X$2)</f>
        <v>0</v>
      </c>
      <c r="Z76" s="10">
        <f t="shared" si="13"/>
        <v>0</v>
      </c>
      <c r="AB76" s="1" t="e">
        <f t="shared" si="14"/>
        <v>#DIV/0!</v>
      </c>
    </row>
    <row r="77" spans="1:28">
      <c r="A77" s="1" t="s">
        <v>117</v>
      </c>
      <c r="B77" s="1" t="s">
        <v>118</v>
      </c>
      <c r="D77" s="54">
        <v>0</v>
      </c>
      <c r="E77" s="54">
        <v>0</v>
      </c>
      <c r="F77" s="54">
        <v>0</v>
      </c>
      <c r="G77" s="1">
        <f t="shared" si="10"/>
        <v>0</v>
      </c>
      <c r="I77" s="6">
        <f t="shared" si="15"/>
        <v>0</v>
      </c>
      <c r="J77" s="7">
        <f>IFR!AD77</f>
        <v>0</v>
      </c>
      <c r="K77" s="8">
        <f t="shared" si="11"/>
        <v>0.95</v>
      </c>
      <c r="L77" s="6">
        <f t="shared" si="16"/>
        <v>0</v>
      </c>
      <c r="M77" s="8">
        <v>1</v>
      </c>
      <c r="N77" s="8">
        <v>1</v>
      </c>
      <c r="P77" s="6">
        <f t="shared" si="17"/>
        <v>0</v>
      </c>
      <c r="R77" s="9">
        <f t="shared" si="12"/>
        <v>0</v>
      </c>
      <c r="T77" s="10">
        <f>+R77*([1]assessment!$J$274*[1]assessment!$E$3)</f>
        <v>0</v>
      </c>
      <c r="V77" s="7">
        <f>+T77/[1]payroll!$F76</f>
        <v>0</v>
      </c>
      <c r="X77" s="10">
        <f>IF(V77&lt;$X$2,T77,[1]payroll!$F76*$X$2)</f>
        <v>0</v>
      </c>
      <c r="Z77" s="10">
        <f t="shared" si="13"/>
        <v>0</v>
      </c>
      <c r="AB77" s="1" t="e">
        <f t="shared" si="14"/>
        <v>#DIV/0!</v>
      </c>
    </row>
    <row r="78" spans="1:28">
      <c r="A78" s="1" t="s">
        <v>119</v>
      </c>
      <c r="B78" s="1" t="s">
        <v>120</v>
      </c>
      <c r="D78" s="54">
        <v>0</v>
      </c>
      <c r="E78" s="54">
        <v>0</v>
      </c>
      <c r="F78" s="54">
        <v>0</v>
      </c>
      <c r="G78" s="1">
        <f t="shared" si="10"/>
        <v>0</v>
      </c>
      <c r="I78" s="6">
        <f t="shared" si="15"/>
        <v>0</v>
      </c>
      <c r="J78" s="7">
        <f>IFR!AD78</f>
        <v>0</v>
      </c>
      <c r="K78" s="8">
        <f t="shared" si="11"/>
        <v>0.95</v>
      </c>
      <c r="L78" s="6">
        <f t="shared" si="16"/>
        <v>0</v>
      </c>
      <c r="M78" s="8">
        <v>1</v>
      </c>
      <c r="N78" s="8">
        <v>1</v>
      </c>
      <c r="P78" s="6">
        <f t="shared" si="17"/>
        <v>0</v>
      </c>
      <c r="R78" s="9">
        <f t="shared" si="12"/>
        <v>0</v>
      </c>
      <c r="T78" s="10">
        <f>+R78*([1]assessment!$J$274*[1]assessment!$E$3)</f>
        <v>0</v>
      </c>
      <c r="V78" s="7">
        <f>+T78/[1]payroll!$F77</f>
        <v>0</v>
      </c>
      <c r="X78" s="10">
        <f>IF(V78&lt;$X$2,T78,[1]payroll!$F77*$X$2)</f>
        <v>0</v>
      </c>
      <c r="Z78" s="10">
        <f t="shared" si="13"/>
        <v>0</v>
      </c>
      <c r="AB78" s="1" t="e">
        <f t="shared" si="14"/>
        <v>#DIV/0!</v>
      </c>
    </row>
    <row r="79" spans="1:28">
      <c r="A79" s="1" t="s">
        <v>121</v>
      </c>
      <c r="B79" s="1" t="s">
        <v>491</v>
      </c>
      <c r="D79" s="54">
        <v>0</v>
      </c>
      <c r="E79" s="54">
        <v>0</v>
      </c>
      <c r="F79" s="54">
        <v>0</v>
      </c>
      <c r="G79" s="1">
        <f t="shared" si="10"/>
        <v>0</v>
      </c>
      <c r="I79" s="6">
        <f t="shared" si="15"/>
        <v>0</v>
      </c>
      <c r="J79" s="7">
        <f>IFR!AD79</f>
        <v>0</v>
      </c>
      <c r="K79" s="8">
        <f t="shared" si="11"/>
        <v>0.95</v>
      </c>
      <c r="L79" s="6">
        <f t="shared" si="16"/>
        <v>0</v>
      </c>
      <c r="M79" s="8">
        <v>1</v>
      </c>
      <c r="N79" s="8">
        <v>1</v>
      </c>
      <c r="P79" s="6">
        <f t="shared" si="17"/>
        <v>0</v>
      </c>
      <c r="R79" s="9">
        <f t="shared" si="12"/>
        <v>0</v>
      </c>
      <c r="T79" s="10">
        <f>+R79*([1]assessment!$J$274*[1]assessment!$E$3)</f>
        <v>0</v>
      </c>
      <c r="V79" s="7">
        <f>+T79/[1]payroll!$F78</f>
        <v>0</v>
      </c>
      <c r="X79" s="10">
        <f>IF(V79&lt;$X$2,T79,[1]payroll!$F78*$X$2)</f>
        <v>0</v>
      </c>
      <c r="Z79" s="10">
        <f t="shared" si="13"/>
        <v>0</v>
      </c>
      <c r="AB79" s="1" t="e">
        <f t="shared" si="14"/>
        <v>#DIV/0!</v>
      </c>
    </row>
    <row r="80" spans="1:28">
      <c r="A80" s="1" t="s">
        <v>122</v>
      </c>
      <c r="B80" s="1" t="s">
        <v>123</v>
      </c>
      <c r="D80" s="54">
        <v>2</v>
      </c>
      <c r="E80" s="54">
        <v>2</v>
      </c>
      <c r="F80" s="54">
        <v>1</v>
      </c>
      <c r="G80" s="1">
        <f t="shared" si="10"/>
        <v>5</v>
      </c>
      <c r="I80" s="6">
        <f t="shared" si="15"/>
        <v>1.6666666666666667</v>
      </c>
      <c r="J80" s="7">
        <f>IFR!AD80</f>
        <v>1.4387155950560017E-2</v>
      </c>
      <c r="K80" s="8">
        <f t="shared" si="11"/>
        <v>0.95</v>
      </c>
      <c r="L80" s="6">
        <f t="shared" si="16"/>
        <v>1.5833333333333333</v>
      </c>
      <c r="M80" s="8">
        <v>1</v>
      </c>
      <c r="N80" s="8">
        <v>1</v>
      </c>
      <c r="P80" s="6">
        <f t="shared" si="17"/>
        <v>1.5833333333333333</v>
      </c>
      <c r="R80" s="9">
        <f t="shared" si="12"/>
        <v>2.9113865861693852E-4</v>
      </c>
      <c r="T80" s="10">
        <f>+R80*([1]assessment!$J$274*[1]assessment!$E$3)</f>
        <v>2433.2126216270085</v>
      </c>
      <c r="V80" s="7">
        <f>+T80/[1]payroll!$F79</f>
        <v>3.5618978474022509E-4</v>
      </c>
      <c r="X80" s="10">
        <f>IF(V80&lt;$X$2,T80,[1]payroll!$F79*$X$2)</f>
        <v>2433.2126216270085</v>
      </c>
      <c r="Z80" s="10">
        <f t="shared" si="13"/>
        <v>0</v>
      </c>
      <c r="AB80" s="1">
        <f t="shared" si="14"/>
        <v>1</v>
      </c>
    </row>
    <row r="81" spans="1:28">
      <c r="A81" s="1" t="s">
        <v>475</v>
      </c>
      <c r="B81" s="1" t="s">
        <v>527</v>
      </c>
      <c r="D81" s="54">
        <v>0</v>
      </c>
      <c r="E81" s="54">
        <v>0</v>
      </c>
      <c r="F81" s="54">
        <v>0</v>
      </c>
      <c r="G81" s="1">
        <f>SUM(D81:F81)</f>
        <v>0</v>
      </c>
      <c r="I81" s="6">
        <f>AVERAGE(D81:F81)</f>
        <v>0</v>
      </c>
      <c r="J81" s="7">
        <f>IFR!AD81</f>
        <v>0</v>
      </c>
      <c r="K81" s="8">
        <f t="shared" si="11"/>
        <v>0.95</v>
      </c>
      <c r="L81" s="6">
        <f t="shared" si="16"/>
        <v>0</v>
      </c>
      <c r="M81" s="8">
        <v>1</v>
      </c>
      <c r="N81" s="8">
        <v>1</v>
      </c>
      <c r="P81" s="6">
        <f t="shared" si="17"/>
        <v>0</v>
      </c>
      <c r="R81" s="9">
        <f t="shared" si="12"/>
        <v>0</v>
      </c>
      <c r="T81" s="10">
        <f>+R81*([1]assessment!$J$274*[1]assessment!$E$3)</f>
        <v>0</v>
      </c>
      <c r="V81" s="7">
        <f>+T81/[1]payroll!$F80</f>
        <v>0</v>
      </c>
      <c r="X81" s="10">
        <f>IF(V81&lt;$X$2,T81,[1]payroll!$F80*$X$2)</f>
        <v>0</v>
      </c>
      <c r="Z81" s="10">
        <f t="shared" si="13"/>
        <v>0</v>
      </c>
      <c r="AB81" s="1" t="e">
        <f t="shared" si="14"/>
        <v>#DIV/0!</v>
      </c>
    </row>
    <row r="82" spans="1:28">
      <c r="A82" s="1" t="s">
        <v>124</v>
      </c>
      <c r="B82" s="1" t="s">
        <v>485</v>
      </c>
      <c r="D82" s="54">
        <v>0</v>
      </c>
      <c r="E82" s="54">
        <v>1</v>
      </c>
      <c r="F82" s="54">
        <v>0</v>
      </c>
      <c r="G82" s="1">
        <f t="shared" si="10"/>
        <v>1</v>
      </c>
      <c r="I82" s="6">
        <f t="shared" si="15"/>
        <v>0.33333333333333331</v>
      </c>
      <c r="J82" s="7">
        <f>IFR!AD82</f>
        <v>1.757392030227143E-3</v>
      </c>
      <c r="K82" s="8">
        <f t="shared" si="11"/>
        <v>0.95</v>
      </c>
      <c r="L82" s="6">
        <f t="shared" si="16"/>
        <v>0.31666666666666665</v>
      </c>
      <c r="M82" s="8">
        <v>1</v>
      </c>
      <c r="N82" s="8">
        <v>1</v>
      </c>
      <c r="P82" s="6">
        <f t="shared" si="17"/>
        <v>0.31666666666666665</v>
      </c>
      <c r="R82" s="9">
        <f t="shared" si="12"/>
        <v>5.8227731723387702E-5</v>
      </c>
      <c r="T82" s="10">
        <f>+R82*([1]assessment!$J$274*[1]assessment!$E$3)</f>
        <v>486.64252432540167</v>
      </c>
      <c r="V82" s="7">
        <f>+T82/[1]payroll!$F81</f>
        <v>4.3295568352280432E-5</v>
      </c>
      <c r="X82" s="10">
        <f>IF(V82&lt;$X$2,T82,[1]payroll!$F81*$X$2)</f>
        <v>486.64252432540167</v>
      </c>
      <c r="Z82" s="10">
        <f t="shared" si="13"/>
        <v>0</v>
      </c>
      <c r="AB82" s="1">
        <f t="shared" si="14"/>
        <v>1</v>
      </c>
    </row>
    <row r="83" spans="1:28">
      <c r="A83" s="1" t="s">
        <v>125</v>
      </c>
      <c r="B83" s="1" t="s">
        <v>126</v>
      </c>
      <c r="D83" s="54">
        <v>0</v>
      </c>
      <c r="E83" s="54">
        <v>0</v>
      </c>
      <c r="F83" s="54">
        <v>0</v>
      </c>
      <c r="G83" s="1">
        <f t="shared" si="10"/>
        <v>0</v>
      </c>
      <c r="I83" s="6">
        <f t="shared" si="15"/>
        <v>0</v>
      </c>
      <c r="J83" s="7">
        <f>IFR!AD83</f>
        <v>0</v>
      </c>
      <c r="K83" s="8">
        <f t="shared" si="11"/>
        <v>0.95</v>
      </c>
      <c r="L83" s="6">
        <f t="shared" si="16"/>
        <v>0</v>
      </c>
      <c r="M83" s="8">
        <v>1</v>
      </c>
      <c r="N83" s="8">
        <v>1</v>
      </c>
      <c r="P83" s="6">
        <f t="shared" si="17"/>
        <v>0</v>
      </c>
      <c r="R83" s="9">
        <f t="shared" si="12"/>
        <v>0</v>
      </c>
      <c r="T83" s="10">
        <f>+R83*([1]assessment!$J$274*[1]assessment!$E$3)</f>
        <v>0</v>
      </c>
      <c r="V83" s="7">
        <f>+T83/[1]payroll!$F82</f>
        <v>0</v>
      </c>
      <c r="X83" s="10">
        <f>IF(V83&lt;$X$2,T83,[1]payroll!$F82*$X$2)</f>
        <v>0</v>
      </c>
      <c r="Z83" s="10">
        <f t="shared" si="13"/>
        <v>0</v>
      </c>
      <c r="AB83" s="1" t="e">
        <f t="shared" si="14"/>
        <v>#DIV/0!</v>
      </c>
    </row>
    <row r="84" spans="1:28">
      <c r="A84" s="1" t="s">
        <v>127</v>
      </c>
      <c r="B84" s="1" t="s">
        <v>528</v>
      </c>
      <c r="D84" s="54">
        <v>1</v>
      </c>
      <c r="E84" s="54">
        <v>0</v>
      </c>
      <c r="F84" s="54">
        <v>0</v>
      </c>
      <c r="G84" s="1">
        <f t="shared" si="10"/>
        <v>1</v>
      </c>
      <c r="I84" s="6">
        <f t="shared" si="15"/>
        <v>0.33333333333333331</v>
      </c>
      <c r="J84" s="7">
        <f>IFR!AD84</f>
        <v>1.4934289127837518E-3</v>
      </c>
      <c r="K84" s="8">
        <f t="shared" si="11"/>
        <v>0.95</v>
      </c>
      <c r="L84" s="6">
        <f t="shared" si="16"/>
        <v>0.31666666666666665</v>
      </c>
      <c r="M84" s="8">
        <v>1</v>
      </c>
      <c r="N84" s="8">
        <v>1</v>
      </c>
      <c r="P84" s="6">
        <f t="shared" si="17"/>
        <v>0.31666666666666665</v>
      </c>
      <c r="R84" s="9">
        <f t="shared" si="12"/>
        <v>5.8227731723387702E-5</v>
      </c>
      <c r="T84" s="10">
        <f>+R84*([1]assessment!$J$274*[1]assessment!$E$3)</f>
        <v>486.64252432540167</v>
      </c>
      <c r="V84" s="7">
        <f>+T84/[1]payroll!$F83</f>
        <v>6.3370804901289322E-5</v>
      </c>
      <c r="X84" s="10">
        <f>IF(V84&lt;$X$2,T84,[1]payroll!$F83*$X$2)</f>
        <v>486.64252432540167</v>
      </c>
      <c r="Z84" s="10">
        <f t="shared" si="13"/>
        <v>0</v>
      </c>
      <c r="AB84" s="1">
        <f t="shared" si="14"/>
        <v>1</v>
      </c>
    </row>
    <row r="85" spans="1:28">
      <c r="A85" s="1" t="s">
        <v>128</v>
      </c>
      <c r="B85" s="1" t="s">
        <v>129</v>
      </c>
      <c r="D85" s="54">
        <v>0</v>
      </c>
      <c r="E85" s="54">
        <v>0</v>
      </c>
      <c r="F85" s="54">
        <v>0</v>
      </c>
      <c r="G85" s="1">
        <f t="shared" si="10"/>
        <v>0</v>
      </c>
      <c r="I85" s="6">
        <f t="shared" si="15"/>
        <v>0</v>
      </c>
      <c r="J85" s="7">
        <f>IFR!AD85</f>
        <v>0</v>
      </c>
      <c r="K85" s="8">
        <f t="shared" si="11"/>
        <v>0.95</v>
      </c>
      <c r="L85" s="6">
        <f t="shared" si="16"/>
        <v>0</v>
      </c>
      <c r="M85" s="8">
        <v>1</v>
      </c>
      <c r="N85" s="8">
        <v>1</v>
      </c>
      <c r="P85" s="6">
        <f t="shared" si="17"/>
        <v>0</v>
      </c>
      <c r="R85" s="9">
        <f t="shared" si="12"/>
        <v>0</v>
      </c>
      <c r="T85" s="10">
        <f>+R85*([1]assessment!$J$274*[1]assessment!$E$3)</f>
        <v>0</v>
      </c>
      <c r="V85" s="7">
        <f>+T85/[1]payroll!$F84</f>
        <v>0</v>
      </c>
      <c r="X85" s="10">
        <f>IF(V85&lt;$X$2,T85,[1]payroll!$F84*$X$2)</f>
        <v>0</v>
      </c>
      <c r="Z85" s="10">
        <f t="shared" si="13"/>
        <v>0</v>
      </c>
      <c r="AB85" s="1" t="e">
        <f t="shared" si="14"/>
        <v>#DIV/0!</v>
      </c>
    </row>
    <row r="86" spans="1:28">
      <c r="A86" s="1" t="s">
        <v>565</v>
      </c>
      <c r="B86" s="1" t="s">
        <v>566</v>
      </c>
      <c r="D86" s="54">
        <v>0</v>
      </c>
      <c r="E86" s="54">
        <v>0</v>
      </c>
      <c r="F86" s="54">
        <v>0</v>
      </c>
      <c r="G86" s="1">
        <f>SUM(D86:F86)</f>
        <v>0</v>
      </c>
      <c r="I86" s="6">
        <f>AVERAGE(D86:F86)</f>
        <v>0</v>
      </c>
      <c r="J86" s="7">
        <f>IFR!AD86</f>
        <v>0</v>
      </c>
      <c r="K86" s="8">
        <f t="shared" si="11"/>
        <v>0.95</v>
      </c>
      <c r="L86" s="6">
        <f>+I86*K86</f>
        <v>0</v>
      </c>
      <c r="M86" s="8">
        <v>1</v>
      </c>
      <c r="N86" s="8">
        <v>1</v>
      </c>
      <c r="P86" s="6">
        <f>+L86*M86*N86</f>
        <v>0</v>
      </c>
      <c r="R86" s="9">
        <f t="shared" si="12"/>
        <v>0</v>
      </c>
      <c r="T86" s="10">
        <f>+R86*([1]assessment!$J$274*[1]assessment!$E$3)</f>
        <v>0</v>
      </c>
      <c r="V86" s="7">
        <f>+T86/[1]payroll!$F85</f>
        <v>0</v>
      </c>
      <c r="X86" s="10">
        <f>IF(V86&lt;$X$2,T86,[1]payroll!$F85*$X$2)</f>
        <v>0</v>
      </c>
      <c r="Z86" s="10">
        <f>+T86-X86</f>
        <v>0</v>
      </c>
      <c r="AB86" s="1" t="e">
        <f>+X86/T86</f>
        <v>#DIV/0!</v>
      </c>
    </row>
    <row r="87" spans="1:28">
      <c r="A87" s="1" t="s">
        <v>130</v>
      </c>
      <c r="B87" s="1" t="s">
        <v>131</v>
      </c>
      <c r="D87" s="54">
        <v>0</v>
      </c>
      <c r="E87" s="54">
        <v>0</v>
      </c>
      <c r="F87" s="54">
        <v>0</v>
      </c>
      <c r="G87" s="1">
        <f t="shared" si="10"/>
        <v>0</v>
      </c>
      <c r="I87" s="6">
        <f t="shared" si="15"/>
        <v>0</v>
      </c>
      <c r="J87" s="7">
        <f>IFR!AD87</f>
        <v>0</v>
      </c>
      <c r="K87" s="8">
        <f t="shared" si="11"/>
        <v>0.95</v>
      </c>
      <c r="L87" s="6">
        <f t="shared" si="16"/>
        <v>0</v>
      </c>
      <c r="M87" s="8">
        <v>1</v>
      </c>
      <c r="N87" s="8">
        <v>1</v>
      </c>
      <c r="P87" s="6">
        <f t="shared" si="17"/>
        <v>0</v>
      </c>
      <c r="R87" s="9">
        <f t="shared" si="12"/>
        <v>0</v>
      </c>
      <c r="T87" s="10">
        <f>+R87*([1]assessment!$J$274*[1]assessment!$E$3)</f>
        <v>0</v>
      </c>
      <c r="V87" s="7">
        <f>+T87/[1]payroll!$F86</f>
        <v>0</v>
      </c>
      <c r="X87" s="10">
        <f>IF(V87&lt;$X$2,T87,[1]payroll!$F86*$X$2)</f>
        <v>0</v>
      </c>
      <c r="Z87" s="10">
        <f t="shared" si="13"/>
        <v>0</v>
      </c>
      <c r="AB87" s="1" t="e">
        <f t="shared" si="14"/>
        <v>#DIV/0!</v>
      </c>
    </row>
    <row r="88" spans="1:28">
      <c r="A88" s="1" t="s">
        <v>132</v>
      </c>
      <c r="B88" s="1" t="s">
        <v>133</v>
      </c>
      <c r="D88" s="54">
        <v>0</v>
      </c>
      <c r="E88" s="54">
        <v>0</v>
      </c>
      <c r="F88" s="54">
        <v>0</v>
      </c>
      <c r="G88" s="1">
        <f t="shared" si="10"/>
        <v>0</v>
      </c>
      <c r="I88" s="6">
        <f t="shared" si="15"/>
        <v>0</v>
      </c>
      <c r="J88" s="7">
        <f>IFR!AD88</f>
        <v>0</v>
      </c>
      <c r="K88" s="8">
        <f t="shared" si="11"/>
        <v>0.95</v>
      </c>
      <c r="L88" s="6">
        <f t="shared" si="16"/>
        <v>0</v>
      </c>
      <c r="M88" s="8">
        <v>1</v>
      </c>
      <c r="N88" s="8">
        <v>1</v>
      </c>
      <c r="P88" s="6">
        <f t="shared" si="17"/>
        <v>0</v>
      </c>
      <c r="R88" s="9">
        <f t="shared" si="12"/>
        <v>0</v>
      </c>
      <c r="T88" s="10">
        <f>+R88*([1]assessment!$J$274*[1]assessment!$E$3)</f>
        <v>0</v>
      </c>
      <c r="V88" s="7">
        <f>+T88/[1]payroll!$F87</f>
        <v>0</v>
      </c>
      <c r="X88" s="10">
        <f>IF(V88&lt;$X$2,T88,[1]payroll!$F87*$X$2)</f>
        <v>0</v>
      </c>
      <c r="Z88" s="10">
        <f t="shared" si="13"/>
        <v>0</v>
      </c>
      <c r="AB88" s="1" t="e">
        <f t="shared" si="14"/>
        <v>#DIV/0!</v>
      </c>
    </row>
    <row r="89" spans="1:28">
      <c r="A89" s="1" t="s">
        <v>134</v>
      </c>
      <c r="B89" s="1" t="s">
        <v>135</v>
      </c>
      <c r="D89" s="54">
        <v>0</v>
      </c>
      <c r="E89" s="54">
        <v>0</v>
      </c>
      <c r="F89" s="54">
        <v>3</v>
      </c>
      <c r="G89" s="1">
        <f t="shared" si="10"/>
        <v>3</v>
      </c>
      <c r="I89" s="6">
        <f t="shared" si="15"/>
        <v>1</v>
      </c>
      <c r="J89" s="7">
        <f>IFR!AD89</f>
        <v>1.4999999999999999E-2</v>
      </c>
      <c r="K89" s="8">
        <f t="shared" si="11"/>
        <v>0.95</v>
      </c>
      <c r="L89" s="6">
        <f t="shared" si="16"/>
        <v>0.95</v>
      </c>
      <c r="M89" s="8">
        <v>1</v>
      </c>
      <c r="N89" s="8">
        <v>1</v>
      </c>
      <c r="P89" s="6">
        <f t="shared" si="17"/>
        <v>0.95</v>
      </c>
      <c r="R89" s="9">
        <f t="shared" si="12"/>
        <v>1.7468319517016309E-4</v>
      </c>
      <c r="T89" s="10">
        <f>+R89*([1]assessment!$J$274*[1]assessment!$E$3)</f>
        <v>1459.9275729762048</v>
      </c>
      <c r="V89" s="7">
        <f>+T89/[1]payroll!$F88</f>
        <v>2.4364087608425792E-4</v>
      </c>
      <c r="X89" s="10">
        <f>IF(V89&lt;$X$2,T89,[1]payroll!$F88*$X$2)</f>
        <v>1459.9275729762048</v>
      </c>
      <c r="Z89" s="10">
        <f t="shared" si="13"/>
        <v>0</v>
      </c>
      <c r="AB89" s="1">
        <f t="shared" si="14"/>
        <v>1</v>
      </c>
    </row>
    <row r="90" spans="1:28">
      <c r="A90" s="1" t="s">
        <v>136</v>
      </c>
      <c r="B90" s="1" t="s">
        <v>137</v>
      </c>
      <c r="D90" s="54">
        <v>1585</v>
      </c>
      <c r="E90" s="54">
        <v>1469</v>
      </c>
      <c r="F90" s="54">
        <v>1634</v>
      </c>
      <c r="G90" s="1">
        <f>SUM(D90:F90)</f>
        <v>4688</v>
      </c>
      <c r="I90" s="6">
        <f>AVERAGE(D90:F90)</f>
        <v>1562.6666666666667</v>
      </c>
      <c r="J90" s="7">
        <f>IFR!AD90</f>
        <v>4.6850611348701866E-2</v>
      </c>
      <c r="K90" s="8">
        <f t="shared" si="11"/>
        <v>1</v>
      </c>
      <c r="L90" s="6">
        <f t="shared" si="16"/>
        <v>1562.6666666666667</v>
      </c>
      <c r="M90" s="8">
        <v>1</v>
      </c>
      <c r="N90" s="8">
        <v>1</v>
      </c>
      <c r="P90" s="6">
        <f>+L90*M90*N90</f>
        <v>1562.6666666666667</v>
      </c>
      <c r="R90" s="9">
        <f>+P90/$P$267</f>
        <v>0.28733853296762268</v>
      </c>
      <c r="T90" s="10">
        <f>+R90*([1]assessment!$J$274*[1]assessment!$E$3)</f>
        <v>2401452.7937236666</v>
      </c>
      <c r="V90" s="7">
        <f>+T90/[1]payroll!$F89</f>
        <v>1.4371740198081723E-3</v>
      </c>
      <c r="X90" s="10">
        <f>IF(V90&lt;$X$2,T90,[1]payroll!$F89*$X$2)</f>
        <v>2401452.7937236666</v>
      </c>
      <c r="Z90" s="10">
        <f t="shared" si="13"/>
        <v>0</v>
      </c>
      <c r="AB90" s="1">
        <f t="shared" si="14"/>
        <v>1</v>
      </c>
    </row>
    <row r="91" spans="1:28">
      <c r="A91" s="1" t="s">
        <v>138</v>
      </c>
      <c r="B91" s="1" t="s">
        <v>478</v>
      </c>
      <c r="D91" s="54">
        <v>209</v>
      </c>
      <c r="E91" s="54">
        <f>230+2</f>
        <v>232</v>
      </c>
      <c r="F91" s="54">
        <v>252</v>
      </c>
      <c r="G91" s="1">
        <f>SUM(D91:F91)</f>
        <v>693</v>
      </c>
      <c r="I91" s="6">
        <f>AVERAGE(D91:F91)</f>
        <v>231</v>
      </c>
      <c r="J91" s="7">
        <f>IFR!AD91</f>
        <v>1.9663663474777639E-2</v>
      </c>
      <c r="K91" s="8">
        <f t="shared" si="11"/>
        <v>0.95</v>
      </c>
      <c r="L91" s="6">
        <f t="shared" si="16"/>
        <v>219.45</v>
      </c>
      <c r="M91" s="8">
        <v>1</v>
      </c>
      <c r="N91" s="8">
        <v>1</v>
      </c>
      <c r="P91" s="6">
        <f t="shared" si="17"/>
        <v>219.45</v>
      </c>
      <c r="R91" s="9">
        <f t="shared" si="12"/>
        <v>4.0351818084307677E-2</v>
      </c>
      <c r="T91" s="10">
        <f>+R91*([1]assessment!$J$274*[1]assessment!$E$3)</f>
        <v>337243.26935750333</v>
      </c>
      <c r="V91" s="7">
        <f>+T91/[1]payroll!$F90</f>
        <v>5.1790099461762162E-4</v>
      </c>
      <c r="X91" s="10">
        <f>IF(V91&lt;$X$2,T91,[1]payroll!$F90*$X$2)</f>
        <v>337243.26935750333</v>
      </c>
      <c r="Z91" s="10">
        <f t="shared" si="13"/>
        <v>0</v>
      </c>
      <c r="AB91" s="1">
        <f t="shared" si="14"/>
        <v>1</v>
      </c>
    </row>
    <row r="92" spans="1:28">
      <c r="A92" s="1" t="s">
        <v>139</v>
      </c>
      <c r="B92" s="1" t="s">
        <v>140</v>
      </c>
      <c r="D92" s="54">
        <v>0</v>
      </c>
      <c r="E92" s="54">
        <v>0</v>
      </c>
      <c r="F92" s="54">
        <v>0</v>
      </c>
      <c r="G92" s="1">
        <f>SUM(D92:F92)</f>
        <v>0</v>
      </c>
      <c r="I92" s="6">
        <f>AVERAGE(D92:F92)</f>
        <v>0</v>
      </c>
      <c r="J92" s="7">
        <f>IFR!AD92</f>
        <v>0</v>
      </c>
      <c r="K92" s="8">
        <f t="shared" si="11"/>
        <v>0.95</v>
      </c>
      <c r="L92" s="6">
        <f t="shared" si="16"/>
        <v>0</v>
      </c>
      <c r="M92" s="8">
        <v>1</v>
      </c>
      <c r="N92" s="8">
        <v>1</v>
      </c>
      <c r="P92" s="6">
        <f t="shared" si="17"/>
        <v>0</v>
      </c>
      <c r="R92" s="9">
        <f t="shared" si="12"/>
        <v>0</v>
      </c>
      <c r="T92" s="10">
        <f>+R92*([1]assessment!$J$274*[1]assessment!$E$3)</f>
        <v>0</v>
      </c>
      <c r="V92" s="7">
        <f>+T92/[1]payroll!$F91</f>
        <v>0</v>
      </c>
      <c r="X92" s="10">
        <f>IF(V92&lt;$X$2,T92,[1]payroll!$F91*$X$2)</f>
        <v>0</v>
      </c>
      <c r="Z92" s="10">
        <f t="shared" si="13"/>
        <v>0</v>
      </c>
      <c r="AB92" s="1" t="e">
        <f t="shared" si="14"/>
        <v>#DIV/0!</v>
      </c>
    </row>
    <row r="93" spans="1:28">
      <c r="A93" s="1" t="s">
        <v>477</v>
      </c>
      <c r="B93" s="1" t="s">
        <v>481</v>
      </c>
      <c r="D93" s="54">
        <v>16</v>
      </c>
      <c r="E93" s="54">
        <f>25+1</f>
        <v>26</v>
      </c>
      <c r="F93" s="54">
        <v>25</v>
      </c>
      <c r="G93" s="1">
        <f>SUM(D93:F93)</f>
        <v>67</v>
      </c>
      <c r="I93" s="6">
        <f>AVERAGE(D93:F93)</f>
        <v>22.333333333333332</v>
      </c>
      <c r="J93" s="7">
        <f>IFR!AD93</f>
        <v>6.9074200904912621E-3</v>
      </c>
      <c r="K93" s="8">
        <f t="shared" si="11"/>
        <v>0.95</v>
      </c>
      <c r="L93" s="6">
        <f t="shared" si="16"/>
        <v>21.216666666666665</v>
      </c>
      <c r="M93" s="8">
        <v>1</v>
      </c>
      <c r="N93" s="8">
        <v>1</v>
      </c>
      <c r="P93" s="6">
        <f t="shared" si="17"/>
        <v>21.216666666666665</v>
      </c>
      <c r="R93" s="9">
        <f t="shared" si="12"/>
        <v>3.9012580254669756E-3</v>
      </c>
      <c r="T93" s="10">
        <f>+R93*([1]assessment!$J$274*[1]assessment!$E$3)</f>
        <v>32605.049129801908</v>
      </c>
      <c r="V93" s="7">
        <f>+T93/[1]payroll!$F92</f>
        <v>1.5807179291730904E-4</v>
      </c>
      <c r="X93" s="10">
        <f>IF(V93&lt;$X$2,T93,[1]payroll!$F92*$X$2)</f>
        <v>32605.049129801908</v>
      </c>
      <c r="Z93" s="10">
        <f t="shared" si="13"/>
        <v>0</v>
      </c>
      <c r="AB93" s="1">
        <f t="shared" si="14"/>
        <v>1</v>
      </c>
    </row>
    <row r="94" spans="1:28">
      <c r="A94" s="1" t="s">
        <v>498</v>
      </c>
      <c r="B94" s="1" t="s">
        <v>539</v>
      </c>
      <c r="D94" s="54">
        <v>0</v>
      </c>
      <c r="E94" s="54">
        <v>0</v>
      </c>
      <c r="F94" s="54">
        <v>0</v>
      </c>
      <c r="G94" s="1">
        <f>SUM(D94:F94)</f>
        <v>0</v>
      </c>
      <c r="I94" s="6">
        <f>AVERAGE(D94:F94)</f>
        <v>0</v>
      </c>
      <c r="J94" s="7">
        <f>IFR!AD94</f>
        <v>0</v>
      </c>
      <c r="K94" s="8">
        <f t="shared" si="11"/>
        <v>0.95</v>
      </c>
      <c r="L94" s="6">
        <f t="shared" si="16"/>
        <v>0</v>
      </c>
      <c r="M94" s="8">
        <v>1</v>
      </c>
      <c r="N94" s="8">
        <v>1</v>
      </c>
      <c r="P94" s="6">
        <f t="shared" si="17"/>
        <v>0</v>
      </c>
      <c r="R94" s="9">
        <f t="shared" si="12"/>
        <v>0</v>
      </c>
      <c r="T94" s="10">
        <f>+R94*([1]assessment!$J$274*[1]assessment!$E$3)</f>
        <v>0</v>
      </c>
      <c r="V94" s="7">
        <f>+T94/[1]payroll!$F93</f>
        <v>0</v>
      </c>
      <c r="X94" s="10">
        <f>IF(V94&lt;$X$2,T94,[1]payroll!$F93*$X$2)</f>
        <v>0</v>
      </c>
      <c r="Z94" s="10">
        <f t="shared" si="13"/>
        <v>0</v>
      </c>
      <c r="AB94" s="1" t="e">
        <f t="shared" si="14"/>
        <v>#DIV/0!</v>
      </c>
    </row>
    <row r="95" spans="1:28">
      <c r="A95" s="1" t="s">
        <v>141</v>
      </c>
      <c r="B95" s="1" t="s">
        <v>142</v>
      </c>
      <c r="D95" s="54">
        <v>12</v>
      </c>
      <c r="E95" s="54">
        <f>14+1</f>
        <v>15</v>
      </c>
      <c r="F95" s="54">
        <v>3</v>
      </c>
      <c r="G95" s="1">
        <f t="shared" si="10"/>
        <v>30</v>
      </c>
      <c r="I95" s="6">
        <f t="shared" si="15"/>
        <v>10</v>
      </c>
      <c r="J95" s="7">
        <f>IFR!AD95</f>
        <v>1.3862007007261401E-2</v>
      </c>
      <c r="K95" s="8">
        <f t="shared" si="11"/>
        <v>0.95</v>
      </c>
      <c r="L95" s="6">
        <f t="shared" si="16"/>
        <v>9.5</v>
      </c>
      <c r="M95" s="8">
        <v>1</v>
      </c>
      <c r="N95" s="8">
        <v>1</v>
      </c>
      <c r="P95" s="6">
        <f t="shared" si="17"/>
        <v>9.5</v>
      </c>
      <c r="R95" s="9">
        <f t="shared" si="12"/>
        <v>1.746831951701631E-3</v>
      </c>
      <c r="T95" s="10">
        <f>+R95*([1]assessment!$J$274*[1]assessment!$E$3)</f>
        <v>14599.27572976205</v>
      </c>
      <c r="V95" s="7">
        <f>+T95/[1]payroll!$F94</f>
        <v>3.7472778825114772E-4</v>
      </c>
      <c r="X95" s="10">
        <f>IF(V95&lt;$X$2,T95,[1]payroll!$F94*$X$2)</f>
        <v>14599.27572976205</v>
      </c>
      <c r="Z95" s="10">
        <f t="shared" si="13"/>
        <v>0</v>
      </c>
      <c r="AB95" s="1">
        <f t="shared" si="14"/>
        <v>1</v>
      </c>
    </row>
    <row r="96" spans="1:28">
      <c r="A96" s="1" t="s">
        <v>143</v>
      </c>
      <c r="B96" s="1" t="s">
        <v>144</v>
      </c>
      <c r="D96" s="54">
        <v>10</v>
      </c>
      <c r="E96" s="54">
        <f>5+1</f>
        <v>6</v>
      </c>
      <c r="F96" s="54">
        <v>9</v>
      </c>
      <c r="G96" s="1">
        <f t="shared" si="10"/>
        <v>25</v>
      </c>
      <c r="I96" s="6">
        <f t="shared" si="15"/>
        <v>8.3333333333333339</v>
      </c>
      <c r="J96" s="7">
        <f>IFR!AD96</f>
        <v>4.6251132681645823E-2</v>
      </c>
      <c r="K96" s="8">
        <f t="shared" si="11"/>
        <v>1</v>
      </c>
      <c r="L96" s="6">
        <f t="shared" si="16"/>
        <v>8.3333333333333339</v>
      </c>
      <c r="M96" s="8">
        <v>1</v>
      </c>
      <c r="N96" s="8">
        <v>1</v>
      </c>
      <c r="P96" s="6">
        <f t="shared" si="17"/>
        <v>8.3333333333333339</v>
      </c>
      <c r="R96" s="9">
        <f t="shared" si="12"/>
        <v>1.5323087295628344E-3</v>
      </c>
      <c r="T96" s="10">
        <f>+R96*([1]assessment!$J$274*[1]assessment!$E$3)</f>
        <v>12806.382219089519</v>
      </c>
      <c r="V96" s="7">
        <f>+T96/[1]payroll!$F95</f>
        <v>1.2580983886683729E-3</v>
      </c>
      <c r="X96" s="10">
        <f>IF(V96&lt;$X$2,T96,[1]payroll!$F95*$X$2)</f>
        <v>12806.382219089519</v>
      </c>
      <c r="Z96" s="10">
        <f t="shared" si="13"/>
        <v>0</v>
      </c>
      <c r="AB96" s="1">
        <f t="shared" si="14"/>
        <v>1</v>
      </c>
    </row>
    <row r="97" spans="1:28">
      <c r="A97" s="1" t="s">
        <v>145</v>
      </c>
      <c r="B97" s="1" t="s">
        <v>146</v>
      </c>
      <c r="D97" s="54">
        <v>0</v>
      </c>
      <c r="E97" s="54">
        <v>0</v>
      </c>
      <c r="F97" s="54">
        <v>0</v>
      </c>
      <c r="G97" s="1">
        <f t="shared" si="10"/>
        <v>0</v>
      </c>
      <c r="I97" s="6">
        <f t="shared" si="15"/>
        <v>0</v>
      </c>
      <c r="J97" s="7">
        <f>IFR!AD97</f>
        <v>0</v>
      </c>
      <c r="K97" s="8">
        <f t="shared" si="11"/>
        <v>0.95</v>
      </c>
      <c r="L97" s="6">
        <f t="shared" si="16"/>
        <v>0</v>
      </c>
      <c r="M97" s="8">
        <v>1</v>
      </c>
      <c r="N97" s="8">
        <v>1</v>
      </c>
      <c r="P97" s="6">
        <f t="shared" si="17"/>
        <v>0</v>
      </c>
      <c r="R97" s="9">
        <f t="shared" si="12"/>
        <v>0</v>
      </c>
      <c r="T97" s="10">
        <f>+R97*([1]assessment!$J$274*[1]assessment!$E$3)</f>
        <v>0</v>
      </c>
      <c r="V97" s="7">
        <f>+T97/[1]payroll!$F96</f>
        <v>0</v>
      </c>
      <c r="X97" s="10">
        <f>IF(V97&lt;$X$2,T97,[1]payroll!$F96*$X$2)</f>
        <v>0</v>
      </c>
      <c r="Z97" s="10">
        <f t="shared" si="13"/>
        <v>0</v>
      </c>
      <c r="AB97" s="1" t="e">
        <f t="shared" si="14"/>
        <v>#DIV/0!</v>
      </c>
    </row>
    <row r="98" spans="1:28">
      <c r="A98" s="1" t="s">
        <v>147</v>
      </c>
      <c r="B98" s="1" t="s">
        <v>148</v>
      </c>
      <c r="D98" s="54">
        <v>0</v>
      </c>
      <c r="E98" s="54">
        <v>0</v>
      </c>
      <c r="F98" s="54">
        <v>1</v>
      </c>
      <c r="G98" s="1">
        <f t="shared" si="10"/>
        <v>1</v>
      </c>
      <c r="I98" s="6">
        <f t="shared" si="15"/>
        <v>0.33333333333333331</v>
      </c>
      <c r="J98" s="7">
        <f>IFR!AD98</f>
        <v>1.2917393270038104E-3</v>
      </c>
      <c r="K98" s="8">
        <f t="shared" si="11"/>
        <v>0.95</v>
      </c>
      <c r="L98" s="6">
        <f t="shared" si="16"/>
        <v>0.31666666666666665</v>
      </c>
      <c r="M98" s="8">
        <v>1</v>
      </c>
      <c r="N98" s="8">
        <v>1</v>
      </c>
      <c r="P98" s="6">
        <f t="shared" si="17"/>
        <v>0.31666666666666665</v>
      </c>
      <c r="R98" s="9">
        <f t="shared" si="12"/>
        <v>5.8227731723387702E-5</v>
      </c>
      <c r="T98" s="10">
        <f>+R98*([1]assessment!$J$274*[1]assessment!$E$3)</f>
        <v>486.64252432540167</v>
      </c>
      <c r="V98" s="7">
        <f>+T98/[1]payroll!$F97</f>
        <v>1.6733074935586843E-5</v>
      </c>
      <c r="X98" s="10">
        <f>IF(V98&lt;$X$2,T98,[1]payroll!$F97*$X$2)</f>
        <v>486.64252432540167</v>
      </c>
      <c r="Z98" s="10">
        <f t="shared" si="13"/>
        <v>0</v>
      </c>
      <c r="AB98" s="1">
        <f t="shared" si="14"/>
        <v>1</v>
      </c>
    </row>
    <row r="99" spans="1:28">
      <c r="A99" s="1" t="s">
        <v>149</v>
      </c>
      <c r="B99" s="1" t="s">
        <v>472</v>
      </c>
      <c r="D99" s="54">
        <v>2</v>
      </c>
      <c r="E99" s="54">
        <v>5</v>
      </c>
      <c r="F99" s="54">
        <v>7</v>
      </c>
      <c r="G99" s="1">
        <f t="shared" si="10"/>
        <v>14</v>
      </c>
      <c r="I99" s="6">
        <f t="shared" si="15"/>
        <v>4.666666666666667</v>
      </c>
      <c r="J99" s="7">
        <f>IFR!AD99</f>
        <v>2.0874478727818026E-3</v>
      </c>
      <c r="K99" s="8">
        <f t="shared" si="11"/>
        <v>0.95</v>
      </c>
      <c r="L99" s="6">
        <f t="shared" si="16"/>
        <v>4.4333333333333336</v>
      </c>
      <c r="M99" s="8">
        <v>1</v>
      </c>
      <c r="N99" s="8">
        <v>1</v>
      </c>
      <c r="P99" s="6">
        <f t="shared" si="17"/>
        <v>4.4333333333333336</v>
      </c>
      <c r="R99" s="9">
        <f t="shared" si="12"/>
        <v>8.1518824412742791E-4</v>
      </c>
      <c r="T99" s="10">
        <f>+R99*([1]assessment!$J$274*[1]assessment!$E$3)</f>
        <v>6812.9953405556244</v>
      </c>
      <c r="V99" s="7">
        <f>+T99/[1]payroll!$F98</f>
        <v>3.9107653922280613E-5</v>
      </c>
      <c r="X99" s="10">
        <f>IF(V99&lt;$X$2,T99,[1]payroll!$F98*$X$2)</f>
        <v>6812.9953405556244</v>
      </c>
      <c r="Z99" s="10">
        <f t="shared" si="13"/>
        <v>0</v>
      </c>
      <c r="AB99" s="1">
        <f t="shared" si="14"/>
        <v>1</v>
      </c>
    </row>
    <row r="100" spans="1:28">
      <c r="A100" s="1" t="s">
        <v>150</v>
      </c>
      <c r="B100" s="1" t="s">
        <v>529</v>
      </c>
      <c r="D100" s="54">
        <v>0</v>
      </c>
      <c r="E100" s="54">
        <v>0</v>
      </c>
      <c r="F100" s="54">
        <v>0</v>
      </c>
      <c r="G100" s="1">
        <f>SUM(D100:F100)</f>
        <v>0</v>
      </c>
      <c r="I100" s="6">
        <f>AVERAGE(D100:F100)</f>
        <v>0</v>
      </c>
      <c r="J100" s="7">
        <f>IFR!AD100</f>
        <v>0</v>
      </c>
      <c r="K100" s="8">
        <f t="shared" si="11"/>
        <v>0.95</v>
      </c>
      <c r="L100" s="6">
        <f t="shared" si="16"/>
        <v>0</v>
      </c>
      <c r="M100" s="8">
        <v>1</v>
      </c>
      <c r="N100" s="8">
        <v>1</v>
      </c>
      <c r="P100" s="6">
        <f t="shared" si="17"/>
        <v>0</v>
      </c>
      <c r="R100" s="9">
        <f t="shared" si="12"/>
        <v>0</v>
      </c>
      <c r="T100" s="10">
        <f>+R100*([1]assessment!$J$274*[1]assessment!$E$3)</f>
        <v>0</v>
      </c>
      <c r="V100" s="7">
        <f>+T100/[1]payroll!$F99</f>
        <v>0</v>
      </c>
      <c r="X100" s="10">
        <f>IF(V100&lt;$X$2,T100,[1]payroll!$F99*$X$2)</f>
        <v>0</v>
      </c>
      <c r="Z100" s="10">
        <f t="shared" si="13"/>
        <v>0</v>
      </c>
      <c r="AB100" s="1" t="e">
        <f t="shared" si="14"/>
        <v>#DIV/0!</v>
      </c>
    </row>
    <row r="101" spans="1:28">
      <c r="A101" s="1" t="s">
        <v>501</v>
      </c>
      <c r="B101" s="1" t="s">
        <v>502</v>
      </c>
      <c r="D101" s="54">
        <v>1</v>
      </c>
      <c r="E101" s="54">
        <v>5</v>
      </c>
      <c r="F101" s="54">
        <v>5</v>
      </c>
      <c r="G101" s="1">
        <f>SUM(D101:F101)</f>
        <v>11</v>
      </c>
      <c r="I101" s="6">
        <f>AVERAGE(D101:F101)</f>
        <v>3.6666666666666665</v>
      </c>
      <c r="J101" s="7">
        <f>IFR!AD101</f>
        <v>5.9645459509086425E-3</v>
      </c>
      <c r="K101" s="8">
        <f t="shared" si="11"/>
        <v>0.95</v>
      </c>
      <c r="L101" s="6">
        <f t="shared" si="16"/>
        <v>3.4833333333333329</v>
      </c>
      <c r="M101" s="8">
        <v>1</v>
      </c>
      <c r="N101" s="8">
        <v>1</v>
      </c>
      <c r="P101" s="6">
        <f t="shared" si="17"/>
        <v>3.4833333333333329</v>
      </c>
      <c r="R101" s="9">
        <f t="shared" si="12"/>
        <v>6.4050504895726466E-4</v>
      </c>
      <c r="T101" s="10">
        <f>+R101*([1]assessment!$J$274*[1]assessment!$E$3)</f>
        <v>5353.0677675794177</v>
      </c>
      <c r="V101" s="7">
        <f>+T101/[1]payroll!$F100</f>
        <v>1.2150142325617772E-4</v>
      </c>
      <c r="X101" s="10">
        <f>IF(V101&lt;$X$2,T101,[1]payroll!$F100*$X$2)</f>
        <v>5353.0677675794177</v>
      </c>
      <c r="Z101" s="10">
        <f t="shared" si="13"/>
        <v>0</v>
      </c>
      <c r="AB101" s="1">
        <f t="shared" si="14"/>
        <v>1</v>
      </c>
    </row>
    <row r="102" spans="1:28">
      <c r="A102" s="1" t="s">
        <v>544</v>
      </c>
      <c r="B102" s="1" t="s">
        <v>545</v>
      </c>
      <c r="D102" s="54">
        <v>253</v>
      </c>
      <c r="E102" s="54">
        <v>220</v>
      </c>
      <c r="F102" s="54">
        <v>281</v>
      </c>
      <c r="G102" s="1">
        <f t="shared" ref="G102:G141" si="18">SUM(D102:F102)</f>
        <v>754</v>
      </c>
      <c r="I102" s="6">
        <f t="shared" ref="I102:I141" si="19">AVERAGE(D102:F102)</f>
        <v>251.33333333333334</v>
      </c>
      <c r="J102" s="7">
        <f>IFR!AD102</f>
        <v>0.13549502201987665</v>
      </c>
      <c r="K102" s="8">
        <f t="shared" ref="K102:K133" si="20">IF(+J102&lt;$E$270,$I$270,IF(J102&gt;$E$272,$I$272,$I$271))</f>
        <v>1.05</v>
      </c>
      <c r="L102" s="6">
        <f t="shared" si="16"/>
        <v>263.90000000000003</v>
      </c>
      <c r="M102" s="8">
        <v>1</v>
      </c>
      <c r="N102" s="8">
        <v>1</v>
      </c>
      <c r="P102" s="6">
        <f t="shared" si="17"/>
        <v>263.90000000000003</v>
      </c>
      <c r="R102" s="9">
        <f t="shared" ref="R102:R133" si="21">+P102/$P$267</f>
        <v>4.8525152847795842E-2</v>
      </c>
      <c r="T102" s="10">
        <f>+R102*([1]assessment!$J$274*[1]assessment!$E$3)</f>
        <v>405552.51211412693</v>
      </c>
      <c r="V102" s="7">
        <f>+T102/[1]payroll!$F101</f>
        <v>3.7350556471642568E-3</v>
      </c>
      <c r="X102" s="10">
        <f>IF(V102&lt;$X$2,T102,[1]payroll!$F101*$X$2)</f>
        <v>405552.51211412693</v>
      </c>
      <c r="Z102" s="10">
        <f t="shared" si="13"/>
        <v>0</v>
      </c>
      <c r="AB102" s="1">
        <f t="shared" si="14"/>
        <v>1</v>
      </c>
    </row>
    <row r="103" spans="1:28">
      <c r="A103" s="1" t="s">
        <v>151</v>
      </c>
      <c r="B103" s="1" t="s">
        <v>152</v>
      </c>
      <c r="D103" s="54">
        <v>2314</v>
      </c>
      <c r="E103" s="54">
        <v>2223</v>
      </c>
      <c r="F103" s="54">
        <v>1662</v>
      </c>
      <c r="G103" s="96">
        <f>SUM(D103:F103)</f>
        <v>6199</v>
      </c>
      <c r="I103" s="6">
        <f>AVERAGE(D103:F103)</f>
        <v>2066.3333333333335</v>
      </c>
      <c r="J103" s="7">
        <f>IFR!AD103</f>
        <v>6.5270107276495334E-2</v>
      </c>
      <c r="K103" s="8">
        <f t="shared" si="20"/>
        <v>1</v>
      </c>
      <c r="L103" s="6">
        <f t="shared" si="16"/>
        <v>2066.3333333333335</v>
      </c>
      <c r="M103" s="8">
        <v>1</v>
      </c>
      <c r="N103" s="8">
        <v>1</v>
      </c>
      <c r="P103" s="6">
        <f t="shared" si="17"/>
        <v>2066.3333333333335</v>
      </c>
      <c r="R103" s="9">
        <f t="shared" si="21"/>
        <v>0.37995127258240041</v>
      </c>
      <c r="T103" s="10">
        <f>+R103*([1]assessment!$J$274*[1]assessment!$E$3)</f>
        <v>3175470.535045437</v>
      </c>
      <c r="V103" s="7">
        <f>+T103/[1]payroll!$F102</f>
        <v>2.2766618168774473E-3</v>
      </c>
      <c r="X103" s="10">
        <f>IF(V103&lt;$X$2,T103,[1]payroll!$F102*$X$2)</f>
        <v>3175470.535045437</v>
      </c>
      <c r="Z103" s="10">
        <f t="shared" si="13"/>
        <v>0</v>
      </c>
      <c r="AB103" s="1">
        <f t="shared" si="14"/>
        <v>1</v>
      </c>
    </row>
    <row r="104" spans="1:28">
      <c r="A104" s="1" t="s">
        <v>506</v>
      </c>
      <c r="B104" s="1" t="s">
        <v>505</v>
      </c>
      <c r="D104" s="54">
        <v>6</v>
      </c>
      <c r="E104" s="54">
        <v>9</v>
      </c>
      <c r="F104" s="54">
        <v>6</v>
      </c>
      <c r="G104" s="1">
        <f t="shared" si="18"/>
        <v>21</v>
      </c>
      <c r="I104" s="6">
        <f>AVERAGE(D104:F104)</f>
        <v>7</v>
      </c>
      <c r="J104" s="7">
        <f>IFR!AD104</f>
        <v>7.8602304411938117E-3</v>
      </c>
      <c r="K104" s="8">
        <f t="shared" si="20"/>
        <v>0.95</v>
      </c>
      <c r="L104" s="6">
        <f t="shared" si="16"/>
        <v>6.6499999999999995</v>
      </c>
      <c r="M104" s="8">
        <v>1</v>
      </c>
      <c r="N104" s="8">
        <v>1</v>
      </c>
      <c r="P104" s="6">
        <f t="shared" si="17"/>
        <v>6.6499999999999995</v>
      </c>
      <c r="R104" s="9">
        <f t="shared" si="21"/>
        <v>1.2227823661911416E-3</v>
      </c>
      <c r="T104" s="10">
        <f>+R104*([1]assessment!$J$274*[1]assessment!$E$3)</f>
        <v>10219.493010833434</v>
      </c>
      <c r="V104" s="7">
        <f>+T104/[1]payroll!$F103</f>
        <v>1.9834393317307608E-4</v>
      </c>
      <c r="X104" s="10">
        <f>IF(V104&lt;$X$2,T104,[1]payroll!$F103*$X$2)</f>
        <v>10219.493010833434</v>
      </c>
      <c r="Z104" s="10">
        <f t="shared" si="13"/>
        <v>0</v>
      </c>
      <c r="AB104" s="1">
        <f t="shared" si="14"/>
        <v>1</v>
      </c>
    </row>
    <row r="105" spans="1:28">
      <c r="A105" s="1" t="s">
        <v>153</v>
      </c>
      <c r="B105" s="1" t="s">
        <v>154</v>
      </c>
      <c r="D105" s="54">
        <v>0</v>
      </c>
      <c r="E105" s="54">
        <v>0</v>
      </c>
      <c r="F105" s="54">
        <v>3</v>
      </c>
      <c r="G105" s="1">
        <f t="shared" si="18"/>
        <v>3</v>
      </c>
      <c r="I105" s="6">
        <f t="shared" si="19"/>
        <v>1</v>
      </c>
      <c r="J105" s="7">
        <f>IFR!AD105</f>
        <v>1.3383596172291494E-3</v>
      </c>
      <c r="K105" s="8">
        <f t="shared" si="20"/>
        <v>0.95</v>
      </c>
      <c r="L105" s="6">
        <f t="shared" si="16"/>
        <v>0.95</v>
      </c>
      <c r="M105" s="8">
        <v>1</v>
      </c>
      <c r="N105" s="8">
        <v>1</v>
      </c>
      <c r="P105" s="6">
        <f t="shared" si="17"/>
        <v>0.95</v>
      </c>
      <c r="R105" s="9">
        <f t="shared" si="21"/>
        <v>1.7468319517016309E-4</v>
      </c>
      <c r="T105" s="10">
        <f>+R105*([1]assessment!$J$274*[1]assessment!$E$3)</f>
        <v>1459.9275729762048</v>
      </c>
      <c r="V105" s="7">
        <f>+T105/[1]payroll!$F104</f>
        <v>1.4544160802084427E-5</v>
      </c>
      <c r="X105" s="10">
        <f>IF(V105&lt;$X$2,T105,[1]payroll!$F104*$X$2)</f>
        <v>1459.9275729762048</v>
      </c>
      <c r="Z105" s="10">
        <f t="shared" si="13"/>
        <v>0</v>
      </c>
      <c r="AB105" s="1">
        <f t="shared" si="14"/>
        <v>1</v>
      </c>
    </row>
    <row r="106" spans="1:28">
      <c r="A106" s="1" t="s">
        <v>576</v>
      </c>
      <c r="B106" s="1" t="s">
        <v>577</v>
      </c>
      <c r="D106" s="54">
        <v>0</v>
      </c>
      <c r="E106" s="54">
        <v>0</v>
      </c>
      <c r="F106" s="54">
        <v>0</v>
      </c>
      <c r="G106" s="1">
        <f t="shared" si="18"/>
        <v>0</v>
      </c>
      <c r="I106" s="6">
        <f t="shared" si="19"/>
        <v>0</v>
      </c>
      <c r="J106" s="7">
        <f>IFR!AD106</f>
        <v>0</v>
      </c>
      <c r="K106" s="8">
        <f t="shared" si="20"/>
        <v>0.95</v>
      </c>
      <c r="L106" s="6">
        <f t="shared" si="16"/>
        <v>0</v>
      </c>
      <c r="M106" s="8">
        <v>1</v>
      </c>
      <c r="N106" s="8"/>
      <c r="P106" s="6">
        <f t="shared" si="17"/>
        <v>0</v>
      </c>
      <c r="R106" s="9">
        <f t="shared" si="21"/>
        <v>0</v>
      </c>
      <c r="T106" s="10">
        <f>+R106*([1]assessment!$J$274*[1]assessment!$E$3)</f>
        <v>0</v>
      </c>
      <c r="V106" s="7">
        <f>+T106/[1]payroll!$F105</f>
        <v>0</v>
      </c>
      <c r="X106" s="10">
        <f>IF(V106&lt;$X$2,T106,[1]payroll!$F105*$X$2)</f>
        <v>0</v>
      </c>
      <c r="Z106" s="10">
        <f t="shared" si="13"/>
        <v>0</v>
      </c>
      <c r="AB106" s="1" t="e">
        <f t="shared" si="14"/>
        <v>#DIV/0!</v>
      </c>
    </row>
    <row r="107" spans="1:28">
      <c r="A107" s="1" t="s">
        <v>155</v>
      </c>
      <c r="B107" s="1" t="s">
        <v>156</v>
      </c>
      <c r="D107" s="54">
        <v>13</v>
      </c>
      <c r="E107" s="54">
        <f>15+2</f>
        <v>17</v>
      </c>
      <c r="F107" s="54">
        <v>16</v>
      </c>
      <c r="G107" s="1">
        <f t="shared" si="18"/>
        <v>46</v>
      </c>
      <c r="I107" s="6">
        <f t="shared" si="19"/>
        <v>15.333333333333334</v>
      </c>
      <c r="J107" s="7">
        <f>IFR!AD107</f>
        <v>1.3668563006243301E-2</v>
      </c>
      <c r="K107" s="8">
        <f t="shared" si="20"/>
        <v>0.95</v>
      </c>
      <c r="L107" s="6">
        <f t="shared" si="16"/>
        <v>14.566666666666666</v>
      </c>
      <c r="M107" s="8">
        <v>1</v>
      </c>
      <c r="N107" s="8">
        <v>1</v>
      </c>
      <c r="P107" s="6">
        <f t="shared" si="17"/>
        <v>14.566666666666666</v>
      </c>
      <c r="R107" s="9">
        <f t="shared" si="21"/>
        <v>2.6784756592758345E-3</v>
      </c>
      <c r="T107" s="10">
        <f>+R107*([1]assessment!$J$274*[1]assessment!$E$3)</f>
        <v>22385.556118968478</v>
      </c>
      <c r="V107" s="7">
        <f>+T107/[1]payroll!$F106</f>
        <v>2.5263586751660409E-4</v>
      </c>
      <c r="X107" s="10">
        <f>IF(V107&lt;$X$2,T107,[1]payroll!$F106*$X$2)</f>
        <v>22385.556118968478</v>
      </c>
      <c r="Z107" s="10">
        <f t="shared" si="13"/>
        <v>0</v>
      </c>
      <c r="AB107" s="1">
        <f t="shared" si="14"/>
        <v>1</v>
      </c>
    </row>
    <row r="108" spans="1:28">
      <c r="A108" s="1" t="s">
        <v>157</v>
      </c>
      <c r="B108" s="1" t="s">
        <v>158</v>
      </c>
      <c r="D108" s="54">
        <v>15</v>
      </c>
      <c r="E108" s="54">
        <v>19</v>
      </c>
      <c r="F108" s="54">
        <v>23</v>
      </c>
      <c r="G108" s="1">
        <f t="shared" si="18"/>
        <v>57</v>
      </c>
      <c r="I108" s="6">
        <f t="shared" si="19"/>
        <v>19</v>
      </c>
      <c r="J108" s="7">
        <f>IFR!AD108</f>
        <v>1.2636483736691415E-2</v>
      </c>
      <c r="K108" s="8">
        <f t="shared" si="20"/>
        <v>0.95</v>
      </c>
      <c r="L108" s="6">
        <f t="shared" si="16"/>
        <v>18.05</v>
      </c>
      <c r="M108" s="8">
        <v>1</v>
      </c>
      <c r="N108" s="8">
        <v>1</v>
      </c>
      <c r="P108" s="6">
        <f t="shared" si="17"/>
        <v>18.05</v>
      </c>
      <c r="R108" s="9">
        <f t="shared" si="21"/>
        <v>3.3189807082330994E-3</v>
      </c>
      <c r="T108" s="10">
        <f>+R108*([1]assessment!$J$274*[1]assessment!$E$3)</f>
        <v>27738.623886547899</v>
      </c>
      <c r="V108" s="7">
        <f>+T108/[1]payroll!$F107</f>
        <v>2.7304841830651607E-4</v>
      </c>
      <c r="X108" s="10">
        <f>IF(V108&lt;$X$2,T108,[1]payroll!$F107*$X$2)</f>
        <v>27738.623886547899</v>
      </c>
      <c r="Z108" s="10">
        <f t="shared" si="13"/>
        <v>0</v>
      </c>
      <c r="AB108" s="1">
        <f t="shared" si="14"/>
        <v>1</v>
      </c>
    </row>
    <row r="109" spans="1:28">
      <c r="A109" s="1" t="s">
        <v>159</v>
      </c>
      <c r="B109" s="1" t="s">
        <v>160</v>
      </c>
      <c r="D109" s="54">
        <v>49</v>
      </c>
      <c r="E109" s="54">
        <v>66</v>
      </c>
      <c r="F109" s="54">
        <v>74</v>
      </c>
      <c r="G109" s="1">
        <f t="shared" si="18"/>
        <v>189</v>
      </c>
      <c r="I109" s="6">
        <f t="shared" si="19"/>
        <v>63</v>
      </c>
      <c r="J109" s="7">
        <f>IFR!AD109</f>
        <v>1.0290751573929233E-2</v>
      </c>
      <c r="K109" s="8">
        <f t="shared" si="20"/>
        <v>0.95</v>
      </c>
      <c r="L109" s="6">
        <f t="shared" si="16"/>
        <v>59.849999999999994</v>
      </c>
      <c r="M109" s="8">
        <v>1</v>
      </c>
      <c r="N109" s="8">
        <v>1</v>
      </c>
      <c r="P109" s="6">
        <f t="shared" si="17"/>
        <v>59.849999999999994</v>
      </c>
      <c r="R109" s="9">
        <f t="shared" si="21"/>
        <v>1.1005041295720275E-2</v>
      </c>
      <c r="T109" s="10">
        <f>+R109*([1]assessment!$J$274*[1]assessment!$E$3)</f>
        <v>91975.437097500908</v>
      </c>
      <c r="V109" s="7">
        <f>+T109/[1]payroll!$F108</f>
        <v>1.6578746899501297E-4</v>
      </c>
      <c r="X109" s="10">
        <f>IF(V109&lt;$X$2,T109,[1]payroll!$F108*$X$2)</f>
        <v>91975.437097500908</v>
      </c>
      <c r="Z109" s="10">
        <f t="shared" si="13"/>
        <v>0</v>
      </c>
      <c r="AB109" s="1">
        <f t="shared" si="14"/>
        <v>1</v>
      </c>
    </row>
    <row r="110" spans="1:28">
      <c r="A110" s="1" t="s">
        <v>161</v>
      </c>
      <c r="B110" s="1" t="s">
        <v>162</v>
      </c>
      <c r="D110" s="54">
        <v>29</v>
      </c>
      <c r="E110" s="54">
        <f>28+1</f>
        <v>29</v>
      </c>
      <c r="F110" s="54">
        <v>32</v>
      </c>
      <c r="G110" s="1">
        <f t="shared" si="18"/>
        <v>90</v>
      </c>
      <c r="I110" s="6">
        <f t="shared" si="19"/>
        <v>30</v>
      </c>
      <c r="J110" s="7">
        <f>IFR!AD110</f>
        <v>1.6579565211330846E-2</v>
      </c>
      <c r="K110" s="8">
        <f t="shared" si="20"/>
        <v>0.95</v>
      </c>
      <c r="L110" s="6">
        <f t="shared" si="16"/>
        <v>28.5</v>
      </c>
      <c r="M110" s="8">
        <v>1</v>
      </c>
      <c r="N110" s="8">
        <v>1</v>
      </c>
      <c r="P110" s="6">
        <f t="shared" si="17"/>
        <v>28.5</v>
      </c>
      <c r="R110" s="9">
        <f t="shared" si="21"/>
        <v>5.2404958551048935E-3</v>
      </c>
      <c r="T110" s="10">
        <f>+R110*([1]assessment!$J$274*[1]assessment!$E$3)</f>
        <v>43797.827189286152</v>
      </c>
      <c r="V110" s="7">
        <f>+T110/[1]payroll!$F109</f>
        <v>3.5151102191955161E-4</v>
      </c>
      <c r="X110" s="10">
        <f>IF(V110&lt;$X$2,T110,[1]payroll!$F109*$X$2)</f>
        <v>43797.827189286152</v>
      </c>
      <c r="Z110" s="10">
        <f t="shared" si="13"/>
        <v>0</v>
      </c>
      <c r="AB110" s="1">
        <f t="shared" si="14"/>
        <v>1</v>
      </c>
    </row>
    <row r="111" spans="1:28">
      <c r="A111" s="1" t="s">
        <v>163</v>
      </c>
      <c r="B111" s="1" t="s">
        <v>164</v>
      </c>
      <c r="D111" s="54">
        <v>84</v>
      </c>
      <c r="E111" s="54">
        <f>94+7</f>
        <v>101</v>
      </c>
      <c r="F111" s="54">
        <f>97+8</f>
        <v>105</v>
      </c>
      <c r="G111" s="1">
        <f t="shared" si="18"/>
        <v>290</v>
      </c>
      <c r="I111" s="6">
        <f t="shared" si="19"/>
        <v>96.666666666666671</v>
      </c>
      <c r="J111" s="7">
        <f>IFR!AD111</f>
        <v>1.4152016064111109E-2</v>
      </c>
      <c r="K111" s="8">
        <f t="shared" si="20"/>
        <v>0.95</v>
      </c>
      <c r="L111" s="6">
        <f t="shared" si="16"/>
        <v>91.833333333333329</v>
      </c>
      <c r="M111" s="8">
        <v>1</v>
      </c>
      <c r="N111" s="8">
        <v>1</v>
      </c>
      <c r="P111" s="6">
        <f t="shared" si="17"/>
        <v>91.833333333333329</v>
      </c>
      <c r="R111" s="9">
        <f t="shared" si="21"/>
        <v>1.6886042199782434E-2</v>
      </c>
      <c r="T111" s="10">
        <f>+R111*([1]assessment!$J$274*[1]assessment!$E$3)</f>
        <v>141126.3320543665</v>
      </c>
      <c r="V111" s="7">
        <f>+T111/[1]payroll!$F110</f>
        <v>2.9650216385453826E-4</v>
      </c>
      <c r="X111" s="10">
        <f>IF(V111&lt;$X$2,T111,[1]payroll!$F110*$X$2)</f>
        <v>141126.3320543665</v>
      </c>
      <c r="Z111" s="10">
        <f t="shared" si="13"/>
        <v>0</v>
      </c>
      <c r="AB111" s="1">
        <f t="shared" si="14"/>
        <v>1</v>
      </c>
    </row>
    <row r="112" spans="1:28">
      <c r="A112" s="1" t="s">
        <v>165</v>
      </c>
      <c r="B112" s="1" t="s">
        <v>166</v>
      </c>
      <c r="D112" s="54">
        <v>16</v>
      </c>
      <c r="E112" s="54">
        <v>10</v>
      </c>
      <c r="F112" s="54">
        <v>17</v>
      </c>
      <c r="G112" s="1">
        <f t="shared" si="18"/>
        <v>43</v>
      </c>
      <c r="I112" s="6">
        <f t="shared" si="19"/>
        <v>14.333333333333334</v>
      </c>
      <c r="J112" s="7">
        <f>IFR!AD112</f>
        <v>1.0815426778353803E-2</v>
      </c>
      <c r="K112" s="8">
        <f t="shared" si="20"/>
        <v>0.95</v>
      </c>
      <c r="L112" s="6">
        <f t="shared" si="16"/>
        <v>13.616666666666667</v>
      </c>
      <c r="M112" s="8">
        <v>1</v>
      </c>
      <c r="N112" s="8">
        <v>1</v>
      </c>
      <c r="P112" s="6">
        <f t="shared" si="17"/>
        <v>13.616666666666667</v>
      </c>
      <c r="R112" s="9">
        <f t="shared" si="21"/>
        <v>2.5037924641056713E-3</v>
      </c>
      <c r="T112" s="10">
        <f>+R112*([1]assessment!$J$274*[1]assessment!$E$3)</f>
        <v>20925.628545992273</v>
      </c>
      <c r="V112" s="7">
        <f>+T112/[1]payroll!$F111</f>
        <v>2.305575395790374E-4</v>
      </c>
      <c r="X112" s="10">
        <f>IF(V112&lt;$X$2,T112,[1]payroll!$F111*$X$2)</f>
        <v>20925.628545992273</v>
      </c>
      <c r="Z112" s="10">
        <f t="shared" si="13"/>
        <v>0</v>
      </c>
      <c r="AB112" s="1">
        <f t="shared" si="14"/>
        <v>1</v>
      </c>
    </row>
    <row r="113" spans="1:28">
      <c r="A113" s="1" t="s">
        <v>167</v>
      </c>
      <c r="B113" s="1" t="s">
        <v>168</v>
      </c>
      <c r="D113" s="54">
        <v>7</v>
      </c>
      <c r="E113" s="54">
        <v>9</v>
      </c>
      <c r="F113" s="54">
        <v>12</v>
      </c>
      <c r="G113" s="1">
        <f t="shared" si="18"/>
        <v>28</v>
      </c>
      <c r="I113" s="6">
        <f t="shared" si="19"/>
        <v>9.3333333333333339</v>
      </c>
      <c r="J113" s="7">
        <f>IFR!AD113</f>
        <v>1.3631957254074345E-2</v>
      </c>
      <c r="K113" s="8">
        <f t="shared" si="20"/>
        <v>0.95</v>
      </c>
      <c r="L113" s="6">
        <f t="shared" si="16"/>
        <v>8.8666666666666671</v>
      </c>
      <c r="M113" s="8">
        <v>1</v>
      </c>
      <c r="N113" s="8">
        <v>1</v>
      </c>
      <c r="P113" s="6">
        <f t="shared" si="17"/>
        <v>8.8666666666666671</v>
      </c>
      <c r="R113" s="9">
        <f t="shared" si="21"/>
        <v>1.6303764882548558E-3</v>
      </c>
      <c r="T113" s="10">
        <f>+R113*([1]assessment!$J$274*[1]assessment!$E$3)</f>
        <v>13625.990681111249</v>
      </c>
      <c r="V113" s="7">
        <f>+T113/[1]payroll!$F112</f>
        <v>3.0919277659112964E-4</v>
      </c>
      <c r="X113" s="10">
        <f>IF(V113&lt;$X$2,T113,[1]payroll!$F112*$X$2)</f>
        <v>13625.990681111249</v>
      </c>
      <c r="Z113" s="10">
        <f t="shared" si="13"/>
        <v>0</v>
      </c>
      <c r="AB113" s="1">
        <f t="shared" si="14"/>
        <v>1</v>
      </c>
    </row>
    <row r="114" spans="1:28">
      <c r="A114" s="1" t="s">
        <v>169</v>
      </c>
      <c r="B114" s="1" t="s">
        <v>170</v>
      </c>
      <c r="D114" s="54">
        <v>8</v>
      </c>
      <c r="E114" s="54">
        <v>6</v>
      </c>
      <c r="F114" s="54">
        <v>5</v>
      </c>
      <c r="G114" s="1">
        <f t="shared" si="18"/>
        <v>19</v>
      </c>
      <c r="I114" s="6">
        <f t="shared" si="19"/>
        <v>6.333333333333333</v>
      </c>
      <c r="J114" s="7">
        <f>IFR!AD114</f>
        <v>5.9952364153029571E-3</v>
      </c>
      <c r="K114" s="8">
        <f t="shared" si="20"/>
        <v>0.95</v>
      </c>
      <c r="L114" s="6">
        <f t="shared" si="16"/>
        <v>6.0166666666666657</v>
      </c>
      <c r="M114" s="8">
        <v>1</v>
      </c>
      <c r="N114" s="8">
        <v>1</v>
      </c>
      <c r="P114" s="6">
        <f t="shared" si="17"/>
        <v>6.0166666666666657</v>
      </c>
      <c r="R114" s="9">
        <f t="shared" si="21"/>
        <v>1.1063269027443662E-3</v>
      </c>
      <c r="T114" s="10">
        <f>+R114*([1]assessment!$J$274*[1]assessment!$E$3)</f>
        <v>9246.2079621826306</v>
      </c>
      <c r="V114" s="7">
        <f>+T114/[1]payroll!$F113</f>
        <v>1.6762939531739105E-4</v>
      </c>
      <c r="X114" s="10">
        <f>IF(V114&lt;$X$2,T114,[1]payroll!$F113*$X$2)</f>
        <v>9246.2079621826306</v>
      </c>
      <c r="Z114" s="10">
        <f t="shared" si="13"/>
        <v>0</v>
      </c>
      <c r="AB114" s="1">
        <f t="shared" si="14"/>
        <v>1</v>
      </c>
    </row>
    <row r="115" spans="1:28">
      <c r="A115" s="1" t="s">
        <v>171</v>
      </c>
      <c r="B115" s="1" t="s">
        <v>530</v>
      </c>
      <c r="D115" s="54">
        <v>37</v>
      </c>
      <c r="E115" s="54">
        <v>25</v>
      </c>
      <c r="F115" s="54">
        <v>38</v>
      </c>
      <c r="G115" s="1">
        <f t="shared" si="18"/>
        <v>100</v>
      </c>
      <c r="I115" s="6">
        <f t="shared" si="19"/>
        <v>33.333333333333336</v>
      </c>
      <c r="J115" s="7">
        <f>IFR!AD115</f>
        <v>7.2301293605741236E-3</v>
      </c>
      <c r="K115" s="8">
        <f t="shared" si="20"/>
        <v>0.95</v>
      </c>
      <c r="L115" s="6">
        <f t="shared" si="16"/>
        <v>31.666666666666668</v>
      </c>
      <c r="M115" s="8">
        <v>1</v>
      </c>
      <c r="N115" s="8">
        <v>1</v>
      </c>
      <c r="P115" s="6">
        <f t="shared" si="17"/>
        <v>31.666666666666668</v>
      </c>
      <c r="R115" s="9">
        <f t="shared" si="21"/>
        <v>5.8227731723387707E-3</v>
      </c>
      <c r="T115" s="10">
        <f>+R115*([1]assessment!$J$274*[1]assessment!$E$3)</f>
        <v>48664.252432540176</v>
      </c>
      <c r="V115" s="7">
        <f>+T115/[1]payroll!$F114</f>
        <v>1.2457701141660281E-4</v>
      </c>
      <c r="X115" s="10">
        <f>IF(V115&lt;$X$2,T115,[1]payroll!$F114*$X$2)</f>
        <v>48664.252432540176</v>
      </c>
      <c r="Z115" s="10">
        <f t="shared" si="13"/>
        <v>0</v>
      </c>
      <c r="AB115" s="1">
        <f t="shared" si="14"/>
        <v>1</v>
      </c>
    </row>
    <row r="116" spans="1:28">
      <c r="A116" s="1" t="s">
        <v>172</v>
      </c>
      <c r="B116" s="1" t="s">
        <v>173</v>
      </c>
      <c r="D116" s="54">
        <v>58</v>
      </c>
      <c r="E116" s="54">
        <f>73+3</f>
        <v>76</v>
      </c>
      <c r="F116" s="54">
        <v>79</v>
      </c>
      <c r="G116" s="1">
        <f t="shared" si="18"/>
        <v>213</v>
      </c>
      <c r="I116" s="6">
        <f t="shared" si="19"/>
        <v>71</v>
      </c>
      <c r="J116" s="7">
        <f>IFR!AD116</f>
        <v>1.3186275716637545E-2</v>
      </c>
      <c r="K116" s="8">
        <f t="shared" si="20"/>
        <v>0.95</v>
      </c>
      <c r="L116" s="6">
        <f t="shared" si="16"/>
        <v>67.45</v>
      </c>
      <c r="M116" s="8">
        <v>1</v>
      </c>
      <c r="N116" s="8">
        <v>1</v>
      </c>
      <c r="P116" s="6">
        <f t="shared" si="17"/>
        <v>67.45</v>
      </c>
      <c r="R116" s="9">
        <f t="shared" si="21"/>
        <v>1.2402506857081582E-2</v>
      </c>
      <c r="T116" s="10">
        <f>+R116*([1]assessment!$J$274*[1]assessment!$E$3)</f>
        <v>103654.85768131056</v>
      </c>
      <c r="V116" s="7">
        <f>+T116/[1]payroll!$F115</f>
        <v>2.9068300760105528E-4</v>
      </c>
      <c r="X116" s="10">
        <f>IF(V116&lt;$X$2,T116,[1]payroll!$F115*$X$2)</f>
        <v>103654.85768131056</v>
      </c>
      <c r="Z116" s="10">
        <f t="shared" si="13"/>
        <v>0</v>
      </c>
      <c r="AB116" s="1">
        <f t="shared" si="14"/>
        <v>1</v>
      </c>
    </row>
    <row r="117" spans="1:28">
      <c r="A117" s="1" t="s">
        <v>174</v>
      </c>
      <c r="B117" s="1" t="s">
        <v>175</v>
      </c>
      <c r="D117" s="54">
        <v>12</v>
      </c>
      <c r="E117" s="54">
        <v>21</v>
      </c>
      <c r="F117" s="54">
        <v>27</v>
      </c>
      <c r="G117" s="1">
        <f t="shared" si="18"/>
        <v>60</v>
      </c>
      <c r="I117" s="6">
        <f t="shared" si="19"/>
        <v>20</v>
      </c>
      <c r="J117" s="7">
        <f>IFR!AD117</f>
        <v>7.8195088745559686E-3</v>
      </c>
      <c r="K117" s="8">
        <f t="shared" si="20"/>
        <v>0.95</v>
      </c>
      <c r="L117" s="6">
        <f t="shared" si="16"/>
        <v>19</v>
      </c>
      <c r="M117" s="8">
        <v>1</v>
      </c>
      <c r="N117" s="8">
        <v>1</v>
      </c>
      <c r="P117" s="6">
        <f t="shared" si="17"/>
        <v>19</v>
      </c>
      <c r="R117" s="9">
        <f t="shared" si="21"/>
        <v>3.4936639034032621E-3</v>
      </c>
      <c r="T117" s="10">
        <f>+R117*([1]assessment!$J$274*[1]assessment!$E$3)</f>
        <v>29198.5514595241</v>
      </c>
      <c r="V117" s="7">
        <f>+T117/[1]payroll!$F116</f>
        <v>1.563730943332459E-4</v>
      </c>
      <c r="X117" s="10">
        <f>IF(V117&lt;$X$2,T117,[1]payroll!$F116*$X$2)</f>
        <v>29198.5514595241</v>
      </c>
      <c r="Z117" s="10">
        <f t="shared" si="13"/>
        <v>0</v>
      </c>
      <c r="AB117" s="1">
        <f t="shared" si="14"/>
        <v>1</v>
      </c>
    </row>
    <row r="118" spans="1:28">
      <c r="A118" s="1" t="s">
        <v>176</v>
      </c>
      <c r="B118" s="11" t="s">
        <v>549</v>
      </c>
      <c r="D118" s="54">
        <v>34</v>
      </c>
      <c r="E118" s="54">
        <f>43+1</f>
        <v>44</v>
      </c>
      <c r="F118" s="54">
        <v>45</v>
      </c>
      <c r="G118" s="1">
        <f t="shared" si="18"/>
        <v>123</v>
      </c>
      <c r="I118" s="6">
        <f t="shared" si="19"/>
        <v>41</v>
      </c>
      <c r="J118" s="7">
        <f>IFR!AD118</f>
        <v>9.7067022382030695E-3</v>
      </c>
      <c r="K118" s="8">
        <f t="shared" si="20"/>
        <v>0.95</v>
      </c>
      <c r="L118" s="6">
        <f t="shared" si="16"/>
        <v>38.949999999999996</v>
      </c>
      <c r="M118" s="8">
        <v>1</v>
      </c>
      <c r="N118" s="8">
        <v>1</v>
      </c>
      <c r="P118" s="6">
        <f t="shared" si="17"/>
        <v>38.949999999999996</v>
      </c>
      <c r="R118" s="9">
        <f t="shared" si="21"/>
        <v>7.1620110019766864E-3</v>
      </c>
      <c r="T118" s="10">
        <f>+R118*([1]assessment!$J$274*[1]assessment!$E$3)</f>
        <v>59857.030492024402</v>
      </c>
      <c r="V118" s="7">
        <f>+T118/[1]payroll!$F117</f>
        <v>1.9109879500241113E-4</v>
      </c>
      <c r="X118" s="10">
        <f>IF(V118&lt;$X$2,T118,[1]payroll!$F117*$X$2)</f>
        <v>59857.030492024402</v>
      </c>
      <c r="Z118" s="10">
        <f t="shared" si="13"/>
        <v>0</v>
      </c>
      <c r="AB118" s="1">
        <f t="shared" si="14"/>
        <v>1</v>
      </c>
    </row>
    <row r="119" spans="1:28">
      <c r="A119" s="1" t="s">
        <v>177</v>
      </c>
      <c r="B119" s="1" t="s">
        <v>178</v>
      </c>
      <c r="D119" s="54">
        <v>5</v>
      </c>
      <c r="E119" s="54">
        <f>6+1</f>
        <v>7</v>
      </c>
      <c r="F119" s="54">
        <v>6</v>
      </c>
      <c r="G119" s="1">
        <f t="shared" si="18"/>
        <v>18</v>
      </c>
      <c r="I119" s="6">
        <f t="shared" si="19"/>
        <v>6</v>
      </c>
      <c r="J119" s="7">
        <f>IFR!AD119</f>
        <v>1.6317147224323435E-2</v>
      </c>
      <c r="K119" s="8">
        <f t="shared" si="20"/>
        <v>0.95</v>
      </c>
      <c r="L119" s="6">
        <f t="shared" si="16"/>
        <v>5.6999999999999993</v>
      </c>
      <c r="M119" s="8">
        <v>1</v>
      </c>
      <c r="N119" s="8">
        <v>1</v>
      </c>
      <c r="P119" s="6">
        <f t="shared" si="17"/>
        <v>5.6999999999999993</v>
      </c>
      <c r="R119" s="9">
        <f t="shared" si="21"/>
        <v>1.0480991710209784E-3</v>
      </c>
      <c r="T119" s="10">
        <f>+R119*([1]assessment!$J$274*[1]assessment!$E$3)</f>
        <v>8759.565437857229</v>
      </c>
      <c r="V119" s="7">
        <f>+T119/[1]payroll!$F118</f>
        <v>3.8156794429185475E-4</v>
      </c>
      <c r="X119" s="10">
        <f>IF(V119&lt;$X$2,T119,[1]payroll!$F118*$X$2)</f>
        <v>8759.565437857229</v>
      </c>
      <c r="Z119" s="10">
        <f t="shared" si="13"/>
        <v>0</v>
      </c>
      <c r="AB119" s="1">
        <f t="shared" si="14"/>
        <v>1</v>
      </c>
    </row>
    <row r="120" spans="1:28">
      <c r="A120" s="1" t="s">
        <v>179</v>
      </c>
      <c r="B120" s="1" t="s">
        <v>531</v>
      </c>
      <c r="D120" s="54">
        <v>0</v>
      </c>
      <c r="E120" s="54">
        <v>0</v>
      </c>
      <c r="F120" s="54">
        <v>0</v>
      </c>
      <c r="G120" s="1">
        <f t="shared" si="18"/>
        <v>0</v>
      </c>
      <c r="I120" s="6">
        <f t="shared" si="19"/>
        <v>0</v>
      </c>
      <c r="J120" s="7">
        <f>IFR!AD120</f>
        <v>0</v>
      </c>
      <c r="K120" s="8">
        <f t="shared" si="20"/>
        <v>0.95</v>
      </c>
      <c r="L120" s="6">
        <f t="shared" si="16"/>
        <v>0</v>
      </c>
      <c r="M120" s="8">
        <v>1</v>
      </c>
      <c r="N120" s="8">
        <v>1</v>
      </c>
      <c r="P120" s="6">
        <f t="shared" si="17"/>
        <v>0</v>
      </c>
      <c r="R120" s="9">
        <f t="shared" si="21"/>
        <v>0</v>
      </c>
      <c r="T120" s="10">
        <f>+R120*([1]assessment!$J$274*[1]assessment!$E$3)</f>
        <v>0</v>
      </c>
      <c r="V120" s="7">
        <f>+T120/[1]payroll!$F119</f>
        <v>0</v>
      </c>
      <c r="X120" s="10">
        <f>IF(V120&lt;$X$2,T120,[1]payroll!$F119*$X$2)</f>
        <v>0</v>
      </c>
      <c r="Z120" s="10">
        <f t="shared" si="13"/>
        <v>0</v>
      </c>
      <c r="AB120" s="1" t="e">
        <f t="shared" si="14"/>
        <v>#DIV/0!</v>
      </c>
    </row>
    <row r="121" spans="1:28">
      <c r="A121" s="1" t="s">
        <v>180</v>
      </c>
      <c r="B121" s="1" t="s">
        <v>181</v>
      </c>
      <c r="D121" s="54">
        <v>9</v>
      </c>
      <c r="E121" s="54">
        <v>15</v>
      </c>
      <c r="F121" s="54">
        <v>12</v>
      </c>
      <c r="G121" s="1">
        <f t="shared" si="18"/>
        <v>36</v>
      </c>
      <c r="I121" s="6">
        <f t="shared" si="19"/>
        <v>12</v>
      </c>
      <c r="J121" s="7">
        <f>IFR!AD121</f>
        <v>1.1961782524693728E-2</v>
      </c>
      <c r="K121" s="8">
        <f t="shared" si="20"/>
        <v>0.95</v>
      </c>
      <c r="L121" s="6">
        <f t="shared" si="16"/>
        <v>11.399999999999999</v>
      </c>
      <c r="M121" s="8">
        <v>1</v>
      </c>
      <c r="N121" s="8">
        <v>1</v>
      </c>
      <c r="P121" s="6">
        <f t="shared" si="17"/>
        <v>11.399999999999999</v>
      </c>
      <c r="R121" s="9">
        <f t="shared" si="21"/>
        <v>2.0961983420419569E-3</v>
      </c>
      <c r="T121" s="10">
        <f>+R121*([1]assessment!$J$274*[1]assessment!$E$3)</f>
        <v>17519.130875714458</v>
      </c>
      <c r="V121" s="7">
        <f>+T121/[1]payroll!$F120</f>
        <v>2.4262178748076532E-4</v>
      </c>
      <c r="X121" s="10">
        <f>IF(V121&lt;$X$2,T121,[1]payroll!$F120*$X$2)</f>
        <v>17519.130875714458</v>
      </c>
      <c r="Z121" s="10">
        <f t="shared" si="13"/>
        <v>0</v>
      </c>
      <c r="AB121" s="1">
        <f t="shared" si="14"/>
        <v>1</v>
      </c>
    </row>
    <row r="122" spans="1:28">
      <c r="A122" s="1" t="s">
        <v>182</v>
      </c>
      <c r="B122" s="1" t="s">
        <v>183</v>
      </c>
      <c r="D122" s="54">
        <v>19</v>
      </c>
      <c r="E122" s="54">
        <v>14</v>
      </c>
      <c r="F122" s="54">
        <v>20</v>
      </c>
      <c r="G122" s="1">
        <f t="shared" si="18"/>
        <v>53</v>
      </c>
      <c r="I122" s="6">
        <f t="shared" si="19"/>
        <v>17.666666666666668</v>
      </c>
      <c r="J122" s="7">
        <f>IFR!AD122</f>
        <v>1.325161992669392E-2</v>
      </c>
      <c r="K122" s="8">
        <f t="shared" si="20"/>
        <v>0.95</v>
      </c>
      <c r="L122" s="6">
        <f t="shared" si="16"/>
        <v>16.783333333333335</v>
      </c>
      <c r="M122" s="8">
        <v>1</v>
      </c>
      <c r="N122" s="8">
        <v>1</v>
      </c>
      <c r="P122" s="6">
        <f t="shared" si="17"/>
        <v>16.783333333333335</v>
      </c>
      <c r="R122" s="9">
        <f t="shared" si="21"/>
        <v>3.0860697813395485E-3</v>
      </c>
      <c r="T122" s="10">
        <f>+R122*([1]assessment!$J$274*[1]assessment!$E$3)</f>
        <v>25792.053789246293</v>
      </c>
      <c r="V122" s="7">
        <f>+T122/[1]payroll!$F121</f>
        <v>2.1321697302676318E-4</v>
      </c>
      <c r="X122" s="10">
        <f>IF(V122&lt;$X$2,T122,[1]payroll!$F121*$X$2)</f>
        <v>25792.053789246293</v>
      </c>
      <c r="Z122" s="10">
        <f t="shared" si="13"/>
        <v>0</v>
      </c>
      <c r="AB122" s="1">
        <f t="shared" si="14"/>
        <v>1</v>
      </c>
    </row>
    <row r="123" spans="1:28">
      <c r="A123" s="1" t="s">
        <v>184</v>
      </c>
      <c r="B123" s="1" t="s">
        <v>532</v>
      </c>
      <c r="D123" s="54">
        <v>4</v>
      </c>
      <c r="E123" s="54">
        <v>4</v>
      </c>
      <c r="F123" s="54">
        <v>2</v>
      </c>
      <c r="G123" s="1">
        <f t="shared" si="18"/>
        <v>10</v>
      </c>
      <c r="I123" s="6">
        <f t="shared" si="19"/>
        <v>3.3333333333333335</v>
      </c>
      <c r="J123" s="7">
        <f>IFR!AD123</f>
        <v>6.3613140410309979E-3</v>
      </c>
      <c r="K123" s="8">
        <f t="shared" si="20"/>
        <v>0.95</v>
      </c>
      <c r="L123" s="6">
        <f t="shared" si="16"/>
        <v>3.1666666666666665</v>
      </c>
      <c r="M123" s="8">
        <v>1</v>
      </c>
      <c r="N123" s="8">
        <v>1</v>
      </c>
      <c r="P123" s="6">
        <f t="shared" si="17"/>
        <v>3.1666666666666665</v>
      </c>
      <c r="R123" s="9">
        <f t="shared" si="21"/>
        <v>5.8227731723387705E-4</v>
      </c>
      <c r="T123" s="10">
        <f>+R123*([1]assessment!$J$274*[1]assessment!$E$3)</f>
        <v>4866.425243254017</v>
      </c>
      <c r="V123" s="7">
        <f>+T123/[1]payroll!$F122</f>
        <v>1.6425322064383168E-4</v>
      </c>
      <c r="X123" s="10">
        <f>IF(V123&lt;$X$2,T123,[1]payroll!$F122*$X$2)</f>
        <v>4866.425243254017</v>
      </c>
      <c r="Z123" s="10">
        <f t="shared" si="13"/>
        <v>0</v>
      </c>
      <c r="AB123" s="1">
        <f t="shared" si="14"/>
        <v>1</v>
      </c>
    </row>
    <row r="124" spans="1:28">
      <c r="A124" s="1" t="s">
        <v>473</v>
      </c>
      <c r="B124" s="1" t="s">
        <v>474</v>
      </c>
      <c r="D124" s="54">
        <v>0</v>
      </c>
      <c r="E124" s="54">
        <v>0</v>
      </c>
      <c r="F124" s="54">
        <v>2</v>
      </c>
      <c r="G124" s="1">
        <f t="shared" si="18"/>
        <v>2</v>
      </c>
      <c r="I124" s="6">
        <f>AVERAGE(D124:F124)</f>
        <v>0.66666666666666663</v>
      </c>
      <c r="J124" s="7">
        <f>IFR!AD124</f>
        <v>2.7828022818978718E-3</v>
      </c>
      <c r="K124" s="8">
        <f t="shared" si="20"/>
        <v>0.95</v>
      </c>
      <c r="L124" s="6">
        <f t="shared" si="16"/>
        <v>0.6333333333333333</v>
      </c>
      <c r="M124" s="8">
        <v>1</v>
      </c>
      <c r="N124" s="8">
        <v>1</v>
      </c>
      <c r="P124" s="6">
        <f t="shared" si="17"/>
        <v>0.6333333333333333</v>
      </c>
      <c r="R124" s="9">
        <f t="shared" si="21"/>
        <v>1.164554634467754E-4</v>
      </c>
      <c r="T124" s="10">
        <f>+R124*([1]assessment!$J$274*[1]assessment!$E$3)</f>
        <v>973.28504865080333</v>
      </c>
      <c r="V124" s="7">
        <f>+T124/[1]payroll!$F123</f>
        <v>2.9080102965726165E-5</v>
      </c>
      <c r="X124" s="10">
        <f>IF(V124&lt;$X$2,T124,[1]payroll!$F123*$X$2)</f>
        <v>973.28504865080333</v>
      </c>
      <c r="Z124" s="10">
        <f t="shared" si="13"/>
        <v>0</v>
      </c>
      <c r="AB124" s="1">
        <f t="shared" si="14"/>
        <v>1</v>
      </c>
    </row>
    <row r="125" spans="1:28">
      <c r="A125" s="1" t="s">
        <v>185</v>
      </c>
      <c r="B125" s="1" t="s">
        <v>492</v>
      </c>
      <c r="D125" s="54">
        <v>4</v>
      </c>
      <c r="E125" s="54">
        <v>8</v>
      </c>
      <c r="F125" s="54">
        <v>9</v>
      </c>
      <c r="G125" s="1">
        <f t="shared" si="18"/>
        <v>21</v>
      </c>
      <c r="I125" s="6">
        <f t="shared" si="19"/>
        <v>7</v>
      </c>
      <c r="J125" s="7">
        <f>IFR!AD125</f>
        <v>2.4133346666511176E-2</v>
      </c>
      <c r="K125" s="8">
        <f t="shared" si="20"/>
        <v>0.95</v>
      </c>
      <c r="L125" s="6">
        <f t="shared" si="16"/>
        <v>6.6499999999999995</v>
      </c>
      <c r="M125" s="8">
        <v>1</v>
      </c>
      <c r="N125" s="8">
        <v>1</v>
      </c>
      <c r="P125" s="6">
        <f t="shared" si="17"/>
        <v>6.6499999999999995</v>
      </c>
      <c r="R125" s="9">
        <f t="shared" si="21"/>
        <v>1.2227823661911416E-3</v>
      </c>
      <c r="T125" s="10">
        <f>+R125*([1]assessment!$J$274*[1]assessment!$E$3)</f>
        <v>10219.493010833434</v>
      </c>
      <c r="V125" s="7">
        <f>+T125/[1]payroll!$F124</f>
        <v>4.5699513293150779E-4</v>
      </c>
      <c r="X125" s="10">
        <f>IF(V125&lt;$X$2,T125,[1]payroll!$F124*$X$2)</f>
        <v>10219.493010833434</v>
      </c>
      <c r="Z125" s="10">
        <f t="shared" si="13"/>
        <v>0</v>
      </c>
      <c r="AB125" s="1">
        <f t="shared" si="14"/>
        <v>1</v>
      </c>
    </row>
    <row r="126" spans="1:28">
      <c r="A126" s="1" t="s">
        <v>186</v>
      </c>
      <c r="B126" s="1" t="s">
        <v>187</v>
      </c>
      <c r="D126" s="54">
        <v>14</v>
      </c>
      <c r="E126" s="54">
        <v>17</v>
      </c>
      <c r="F126" s="54">
        <v>21</v>
      </c>
      <c r="G126" s="1">
        <f t="shared" si="18"/>
        <v>52</v>
      </c>
      <c r="I126" s="6">
        <f t="shared" si="19"/>
        <v>17.333333333333332</v>
      </c>
      <c r="J126" s="7">
        <f>IFR!AD126</f>
        <v>4.5029974603602509E-2</v>
      </c>
      <c r="K126" s="8">
        <f t="shared" si="20"/>
        <v>1</v>
      </c>
      <c r="L126" s="6">
        <f t="shared" si="16"/>
        <v>17.333333333333332</v>
      </c>
      <c r="M126" s="8">
        <v>1</v>
      </c>
      <c r="N126" s="8">
        <v>1</v>
      </c>
      <c r="P126" s="6">
        <f t="shared" si="17"/>
        <v>17.333333333333332</v>
      </c>
      <c r="R126" s="9">
        <f t="shared" si="21"/>
        <v>3.1872021574906951E-3</v>
      </c>
      <c r="T126" s="10">
        <f>+R126*([1]assessment!$J$274*[1]assessment!$E$3)</f>
        <v>26637.275015706196</v>
      </c>
      <c r="V126" s="7">
        <f>+T126/[1]payroll!$F125</f>
        <v>9.3295717348832439E-4</v>
      </c>
      <c r="X126" s="10">
        <f>IF(V126&lt;$X$2,T126,[1]payroll!$F125*$X$2)</f>
        <v>26637.275015706196</v>
      </c>
      <c r="Z126" s="10">
        <f t="shared" si="13"/>
        <v>0</v>
      </c>
      <c r="AB126" s="1">
        <f t="shared" si="14"/>
        <v>1</v>
      </c>
    </row>
    <row r="127" spans="1:28">
      <c r="A127" s="1" t="s">
        <v>542</v>
      </c>
      <c r="B127" s="1" t="s">
        <v>543</v>
      </c>
      <c r="D127" s="54">
        <v>1</v>
      </c>
      <c r="E127" s="54">
        <v>0</v>
      </c>
      <c r="F127" s="54">
        <v>4</v>
      </c>
      <c r="G127" s="1">
        <f>SUM(D127:F127)</f>
        <v>5</v>
      </c>
      <c r="I127" s="6">
        <f>AVERAGE(D127:F127)</f>
        <v>1.6666666666666667</v>
      </c>
      <c r="J127" s="7">
        <f>IFR!AD127</f>
        <v>4.6184305673265353E-3</v>
      </c>
      <c r="K127" s="8">
        <f t="shared" si="20"/>
        <v>0.95</v>
      </c>
      <c r="L127" s="6">
        <f t="shared" si="16"/>
        <v>1.5833333333333333</v>
      </c>
      <c r="M127" s="8">
        <v>1</v>
      </c>
      <c r="N127" s="8">
        <v>1</v>
      </c>
      <c r="P127" s="6">
        <f t="shared" si="17"/>
        <v>1.5833333333333333</v>
      </c>
      <c r="R127" s="9">
        <f t="shared" si="21"/>
        <v>2.9113865861693852E-4</v>
      </c>
      <c r="T127" s="10">
        <f>+R127*([1]assessment!$J$274*[1]assessment!$E$3)</f>
        <v>2433.2126216270085</v>
      </c>
      <c r="V127" s="7">
        <f>+T127/[1]payroll!$F126</f>
        <v>7.2709113195060921E-5</v>
      </c>
      <c r="X127" s="10">
        <f>IF(V127&lt;$X$2,T127,[1]payroll!$F126*$X$2)</f>
        <v>2433.2126216270085</v>
      </c>
      <c r="Z127" s="10">
        <f t="shared" si="13"/>
        <v>0</v>
      </c>
      <c r="AB127" s="1">
        <f t="shared" si="14"/>
        <v>1</v>
      </c>
    </row>
    <row r="128" spans="1:28">
      <c r="A128" s="11" t="s">
        <v>559</v>
      </c>
      <c r="B128" s="11" t="s">
        <v>554</v>
      </c>
      <c r="D128" s="54">
        <v>30</v>
      </c>
      <c r="E128" s="54">
        <f>22+1</f>
        <v>23</v>
      </c>
      <c r="F128" s="54">
        <v>35</v>
      </c>
      <c r="G128" s="1">
        <f>SUM(D128:F128)</f>
        <v>88</v>
      </c>
      <c r="I128" s="6">
        <f>AVERAGE(D128:F128)</f>
        <v>29.333333333333332</v>
      </c>
      <c r="J128" s="7">
        <f>IFR!AD128</f>
        <v>1.7938869922015131E-2</v>
      </c>
      <c r="K128" s="8">
        <f t="shared" si="20"/>
        <v>0.95</v>
      </c>
      <c r="L128" s="6">
        <f t="shared" si="16"/>
        <v>27.866666666666664</v>
      </c>
      <c r="M128" s="8">
        <v>1</v>
      </c>
      <c r="N128" s="8">
        <v>1</v>
      </c>
      <c r="P128" s="6">
        <f t="shared" si="17"/>
        <v>27.866666666666664</v>
      </c>
      <c r="R128" s="9">
        <f t="shared" si="21"/>
        <v>5.1240403916581172E-3</v>
      </c>
      <c r="T128" s="10">
        <f>+R128*([1]assessment!$J$274*[1]assessment!$E$3)</f>
        <v>42824.542140635342</v>
      </c>
      <c r="V128" s="7">
        <f>+T128/[1]payroll!$F127</f>
        <v>2.8055721781849725E-4</v>
      </c>
      <c r="X128" s="10">
        <f>IF(V128&lt;$X$2,T128,[1]payroll!$F127*$X$2)</f>
        <v>42824.542140635342</v>
      </c>
      <c r="Z128" s="10">
        <f t="shared" si="13"/>
        <v>0</v>
      </c>
      <c r="AB128" s="1">
        <f t="shared" si="14"/>
        <v>1</v>
      </c>
    </row>
    <row r="129" spans="1:28">
      <c r="A129" s="1" t="s">
        <v>188</v>
      </c>
      <c r="B129" s="1" t="s">
        <v>189</v>
      </c>
      <c r="D129" s="54">
        <v>0</v>
      </c>
      <c r="E129" s="54">
        <v>0</v>
      </c>
      <c r="F129" s="54">
        <v>0</v>
      </c>
      <c r="G129" s="1">
        <f t="shared" si="18"/>
        <v>0</v>
      </c>
      <c r="I129" s="6">
        <f t="shared" si="19"/>
        <v>0</v>
      </c>
      <c r="J129" s="7">
        <f>IFR!AD129</f>
        <v>0</v>
      </c>
      <c r="K129" s="8">
        <f t="shared" si="20"/>
        <v>0.95</v>
      </c>
      <c r="L129" s="6">
        <f t="shared" si="16"/>
        <v>0</v>
      </c>
      <c r="M129" s="8">
        <v>1</v>
      </c>
      <c r="N129" s="8">
        <v>1</v>
      </c>
      <c r="P129" s="6">
        <f t="shared" si="17"/>
        <v>0</v>
      </c>
      <c r="R129" s="9">
        <f t="shared" si="21"/>
        <v>0</v>
      </c>
      <c r="T129" s="10">
        <f>+R129*([1]assessment!$J$274*[1]assessment!$E$3)</f>
        <v>0</v>
      </c>
      <c r="V129" s="7">
        <f>+T129/[1]payroll!$F128</f>
        <v>0</v>
      </c>
      <c r="X129" s="10">
        <f>IF(V129&lt;$X$2,T129,[1]payroll!$F128*$X$2)</f>
        <v>0</v>
      </c>
      <c r="Z129" s="10">
        <f t="shared" si="13"/>
        <v>0</v>
      </c>
      <c r="AB129" s="1" t="e">
        <f t="shared" si="14"/>
        <v>#DIV/0!</v>
      </c>
    </row>
    <row r="130" spans="1:28">
      <c r="A130" s="1" t="s">
        <v>190</v>
      </c>
      <c r="B130" s="1" t="s">
        <v>533</v>
      </c>
      <c r="D130" s="54">
        <v>0</v>
      </c>
      <c r="E130" s="54">
        <v>0</v>
      </c>
      <c r="F130" s="54">
        <f>1+1</f>
        <v>2</v>
      </c>
      <c r="G130" s="1">
        <f t="shared" si="18"/>
        <v>2</v>
      </c>
      <c r="I130" s="6">
        <f t="shared" si="19"/>
        <v>0.66666666666666663</v>
      </c>
      <c r="J130" s="7">
        <f>IFR!AD130</f>
        <v>0.01</v>
      </c>
      <c r="K130" s="8">
        <f t="shared" si="20"/>
        <v>0.95</v>
      </c>
      <c r="L130" s="6">
        <f t="shared" si="16"/>
        <v>0.6333333333333333</v>
      </c>
      <c r="M130" s="8">
        <v>1</v>
      </c>
      <c r="N130" s="8">
        <v>1</v>
      </c>
      <c r="P130" s="6">
        <f t="shared" si="17"/>
        <v>0.6333333333333333</v>
      </c>
      <c r="R130" s="9">
        <f t="shared" si="21"/>
        <v>1.164554634467754E-4</v>
      </c>
      <c r="T130" s="10">
        <f>+R130*([1]assessment!$J$274*[1]assessment!$E$3)</f>
        <v>973.28504865080333</v>
      </c>
      <c r="V130" s="7">
        <f>+T130/[1]payroll!$F129</f>
        <v>1.0787308050566205E-4</v>
      </c>
      <c r="X130" s="10">
        <f>IF(V130&lt;$X$2,T130,[1]payroll!$F129*$X$2)</f>
        <v>973.28504865080333</v>
      </c>
      <c r="Z130" s="10">
        <f t="shared" si="13"/>
        <v>0</v>
      </c>
      <c r="AB130" s="1">
        <f t="shared" si="14"/>
        <v>1</v>
      </c>
    </row>
    <row r="131" spans="1:28">
      <c r="A131" s="1" t="s">
        <v>191</v>
      </c>
      <c r="B131" s="1" t="s">
        <v>192</v>
      </c>
      <c r="D131" s="54">
        <v>5</v>
      </c>
      <c r="E131" s="54">
        <f>14+1</f>
        <v>15</v>
      </c>
      <c r="F131" s="54">
        <v>12</v>
      </c>
      <c r="G131" s="1">
        <f t="shared" si="18"/>
        <v>32</v>
      </c>
      <c r="I131" s="6">
        <f t="shared" si="19"/>
        <v>10.666666666666666</v>
      </c>
      <c r="J131" s="7">
        <f>IFR!AD131</f>
        <v>1.0279136766733799E-2</v>
      </c>
      <c r="K131" s="8">
        <f t="shared" si="20"/>
        <v>0.95</v>
      </c>
      <c r="L131" s="6">
        <f t="shared" si="16"/>
        <v>10.133333333333333</v>
      </c>
      <c r="M131" s="8">
        <v>1</v>
      </c>
      <c r="N131" s="8">
        <v>1</v>
      </c>
      <c r="P131" s="6">
        <f t="shared" si="17"/>
        <v>10.133333333333333</v>
      </c>
      <c r="R131" s="9">
        <f t="shared" si="21"/>
        <v>1.8632874151484065E-3</v>
      </c>
      <c r="T131" s="10">
        <f>+R131*([1]assessment!$J$274*[1]assessment!$E$3)</f>
        <v>15572.560778412853</v>
      </c>
      <c r="V131" s="7">
        <f>+T131/[1]payroll!$F130</f>
        <v>1.7830887324423887E-4</v>
      </c>
      <c r="X131" s="10">
        <f>IF(V131&lt;$X$2,T131,[1]payroll!$F130*$X$2)</f>
        <v>15572.560778412853</v>
      </c>
      <c r="Z131" s="10">
        <f t="shared" si="13"/>
        <v>0</v>
      </c>
      <c r="AB131" s="1">
        <f t="shared" si="14"/>
        <v>1</v>
      </c>
    </row>
    <row r="132" spans="1:28">
      <c r="A132" s="1" t="s">
        <v>193</v>
      </c>
      <c r="B132" s="1" t="s">
        <v>534</v>
      </c>
      <c r="D132" s="54">
        <v>1</v>
      </c>
      <c r="E132" s="54">
        <v>1</v>
      </c>
      <c r="F132" s="54">
        <v>3</v>
      </c>
      <c r="G132" s="1">
        <f t="shared" si="18"/>
        <v>5</v>
      </c>
      <c r="I132" s="6">
        <f t="shared" si="19"/>
        <v>1.6666666666666667</v>
      </c>
      <c r="J132" s="7">
        <f>IFR!AD132</f>
        <v>1.3159894402649717E-2</v>
      </c>
      <c r="K132" s="8">
        <f t="shared" si="20"/>
        <v>0.95</v>
      </c>
      <c r="L132" s="6">
        <f t="shared" si="16"/>
        <v>1.5833333333333333</v>
      </c>
      <c r="M132" s="8">
        <v>1</v>
      </c>
      <c r="N132" s="8">
        <v>1</v>
      </c>
      <c r="P132" s="6">
        <f t="shared" si="17"/>
        <v>1.5833333333333333</v>
      </c>
      <c r="R132" s="9">
        <f t="shared" si="21"/>
        <v>2.9113865861693852E-4</v>
      </c>
      <c r="T132" s="10">
        <f>+R132*([1]assessment!$J$274*[1]assessment!$E$3)</f>
        <v>2433.2126216270085</v>
      </c>
      <c r="V132" s="7">
        <f>+T132/[1]payroll!$F131</f>
        <v>2.5478772467763086E-4</v>
      </c>
      <c r="X132" s="10">
        <f>IF(V132&lt;$X$2,T132,[1]payroll!$F131*$X$2)</f>
        <v>2433.2126216270085</v>
      </c>
      <c r="Z132" s="10">
        <f t="shared" si="13"/>
        <v>0</v>
      </c>
      <c r="AB132" s="1">
        <f t="shared" si="14"/>
        <v>1</v>
      </c>
    </row>
    <row r="133" spans="1:28">
      <c r="A133" s="1" t="s">
        <v>194</v>
      </c>
      <c r="B133" s="1" t="s">
        <v>535</v>
      </c>
      <c r="D133" s="54">
        <v>1</v>
      </c>
      <c r="E133" s="54">
        <v>1</v>
      </c>
      <c r="F133" s="54">
        <v>4</v>
      </c>
      <c r="G133" s="1">
        <f t="shared" si="18"/>
        <v>6</v>
      </c>
      <c r="I133" s="6">
        <f t="shared" si="19"/>
        <v>2</v>
      </c>
      <c r="J133" s="7">
        <f>IFR!AD133</f>
        <v>1.2921526311535947E-2</v>
      </c>
      <c r="K133" s="8">
        <f t="shared" si="20"/>
        <v>0.95</v>
      </c>
      <c r="L133" s="6">
        <f t="shared" si="16"/>
        <v>1.9</v>
      </c>
      <c r="M133" s="8">
        <v>1</v>
      </c>
      <c r="N133" s="8">
        <v>1</v>
      </c>
      <c r="P133" s="6">
        <f t="shared" si="17"/>
        <v>1.9</v>
      </c>
      <c r="R133" s="9">
        <f t="shared" si="21"/>
        <v>3.4936639034032619E-4</v>
      </c>
      <c r="T133" s="10">
        <f>+R133*([1]assessment!$J$274*[1]assessment!$E$3)</f>
        <v>2919.8551459524097</v>
      </c>
      <c r="V133" s="7">
        <f>+T133/[1]payroll!$F132</f>
        <v>3.3269464709942355E-4</v>
      </c>
      <c r="X133" s="10">
        <f>IF(V133&lt;$X$2,T133,[1]payroll!$F132*$X$2)</f>
        <v>2919.8551459524097</v>
      </c>
      <c r="Z133" s="10">
        <f t="shared" si="13"/>
        <v>0</v>
      </c>
      <c r="AB133" s="1">
        <f t="shared" si="14"/>
        <v>1</v>
      </c>
    </row>
    <row r="134" spans="1:28">
      <c r="A134" s="1" t="s">
        <v>195</v>
      </c>
      <c r="B134" s="1" t="s">
        <v>493</v>
      </c>
      <c r="D134" s="54">
        <v>2</v>
      </c>
      <c r="E134" s="54">
        <v>2</v>
      </c>
      <c r="F134" s="54">
        <v>1</v>
      </c>
      <c r="G134" s="1">
        <f t="shared" si="18"/>
        <v>5</v>
      </c>
      <c r="I134" s="6">
        <f t="shared" si="19"/>
        <v>1.6666666666666667</v>
      </c>
      <c r="J134" s="7">
        <f>IFR!AD134</f>
        <v>7.1201562537614388E-3</v>
      </c>
      <c r="K134" s="8">
        <f t="shared" ref="K134:K141" si="22">IF(+J134&lt;$E$270,$I$270,IF(J134&gt;$E$272,$I$272,$I$271))</f>
        <v>0.95</v>
      </c>
      <c r="L134" s="6">
        <f t="shared" si="16"/>
        <v>1.5833333333333333</v>
      </c>
      <c r="M134" s="8">
        <v>1</v>
      </c>
      <c r="N134" s="8">
        <v>1</v>
      </c>
      <c r="P134" s="6">
        <f t="shared" si="17"/>
        <v>1.5833333333333333</v>
      </c>
      <c r="R134" s="9">
        <f t="shared" ref="R134:R141" si="23">+P134/$P$267</f>
        <v>2.9113865861693852E-4</v>
      </c>
      <c r="T134" s="10">
        <f>+R134*([1]assessment!$J$274*[1]assessment!$E$3)</f>
        <v>2433.2126216270085</v>
      </c>
      <c r="V134" s="7">
        <f>+T134/[1]payroll!$F133</f>
        <v>1.9040773685592634E-4</v>
      </c>
      <c r="X134" s="10">
        <f>IF(V134&lt;$X$2,T134,[1]payroll!$F133*$X$2)</f>
        <v>2433.2126216270085</v>
      </c>
      <c r="Z134" s="10">
        <f t="shared" ref="Z134:Z141" si="24">+T134-X134</f>
        <v>0</v>
      </c>
      <c r="AB134" s="1">
        <f t="shared" ref="AB134:AB141" si="25">+X134/T134</f>
        <v>1</v>
      </c>
    </row>
    <row r="135" spans="1:28">
      <c r="A135" s="1" t="s">
        <v>196</v>
      </c>
      <c r="B135" s="1" t="s">
        <v>536</v>
      </c>
      <c r="D135" s="54">
        <v>101</v>
      </c>
      <c r="E135" s="54">
        <f>87+3</f>
        <v>90</v>
      </c>
      <c r="F135" s="54">
        <f>110+1</f>
        <v>111</v>
      </c>
      <c r="G135" s="1">
        <f t="shared" si="18"/>
        <v>302</v>
      </c>
      <c r="I135" s="6">
        <f t="shared" si="19"/>
        <v>100.66666666666667</v>
      </c>
      <c r="J135" s="7">
        <f>IFR!AD135</f>
        <v>3.4083210954853997E-2</v>
      </c>
      <c r="K135" s="8">
        <f t="shared" si="22"/>
        <v>0.95</v>
      </c>
      <c r="L135" s="6">
        <f t="shared" ref="L135:L141" si="26">+I135*K135</f>
        <v>95.63333333333334</v>
      </c>
      <c r="M135" s="8">
        <v>1</v>
      </c>
      <c r="N135" s="8">
        <v>1</v>
      </c>
      <c r="P135" s="6">
        <f t="shared" ref="P135:P141" si="27">+L135*M135*N135</f>
        <v>95.63333333333334</v>
      </c>
      <c r="R135" s="9">
        <f t="shared" si="23"/>
        <v>1.7584774980463087E-2</v>
      </c>
      <c r="T135" s="10">
        <f>+R135*([1]assessment!$J$274*[1]assessment!$E$3)</f>
        <v>146966.04234627131</v>
      </c>
      <c r="V135" s="7">
        <f>+T135/[1]payroll!$F134</f>
        <v>7.9787502058068264E-4</v>
      </c>
      <c r="X135" s="10">
        <f>IF(V135&lt;$X$2,T135,[1]payroll!$F134*$X$2)</f>
        <v>146966.04234627131</v>
      </c>
      <c r="Z135" s="10">
        <f t="shared" si="24"/>
        <v>0</v>
      </c>
      <c r="AB135" s="1">
        <f t="shared" si="25"/>
        <v>1</v>
      </c>
    </row>
    <row r="136" spans="1:28">
      <c r="A136" s="1" t="s">
        <v>197</v>
      </c>
      <c r="B136" s="1" t="s">
        <v>198</v>
      </c>
      <c r="D136" s="54">
        <v>4</v>
      </c>
      <c r="E136" s="54">
        <v>6</v>
      </c>
      <c r="F136" s="54">
        <v>3</v>
      </c>
      <c r="G136" s="1">
        <f t="shared" si="18"/>
        <v>13</v>
      </c>
      <c r="I136" s="6">
        <f t="shared" si="19"/>
        <v>4.333333333333333</v>
      </c>
      <c r="J136" s="7">
        <f>IFR!AD136</f>
        <v>1.4300316258541732E-2</v>
      </c>
      <c r="K136" s="8">
        <f t="shared" si="22"/>
        <v>0.95</v>
      </c>
      <c r="L136" s="6">
        <f t="shared" si="26"/>
        <v>4.1166666666666663</v>
      </c>
      <c r="M136" s="8">
        <v>1</v>
      </c>
      <c r="N136" s="8">
        <v>1</v>
      </c>
      <c r="P136" s="6">
        <f t="shared" si="27"/>
        <v>4.1166666666666663</v>
      </c>
      <c r="R136" s="9">
        <f t="shared" si="23"/>
        <v>7.5696051240404009E-4</v>
      </c>
      <c r="T136" s="10">
        <f>+R136*([1]assessment!$J$274*[1]assessment!$E$3)</f>
        <v>6326.3528162302218</v>
      </c>
      <c r="V136" s="7">
        <f>+T136/[1]payroll!$F135</f>
        <v>3.6629512363812707E-4</v>
      </c>
      <c r="X136" s="10">
        <f>IF(V136&lt;$X$2,T136,[1]payroll!$F135*$X$2)</f>
        <v>6326.3528162302218</v>
      </c>
      <c r="Z136" s="10">
        <f t="shared" si="24"/>
        <v>0</v>
      </c>
      <c r="AB136" s="1">
        <f t="shared" si="25"/>
        <v>1</v>
      </c>
    </row>
    <row r="137" spans="1:28">
      <c r="A137" s="1" t="s">
        <v>199</v>
      </c>
      <c r="B137" s="1" t="s">
        <v>200</v>
      </c>
      <c r="D137" s="54">
        <v>4</v>
      </c>
      <c r="E137" s="54">
        <v>5</v>
      </c>
      <c r="F137" s="54">
        <v>1</v>
      </c>
      <c r="G137" s="1">
        <f t="shared" si="18"/>
        <v>10</v>
      </c>
      <c r="I137" s="6">
        <f t="shared" si="19"/>
        <v>3.3333333333333335</v>
      </c>
      <c r="J137" s="7">
        <f>IFR!AD137</f>
        <v>1.6261690662952872E-2</v>
      </c>
      <c r="K137" s="8">
        <f t="shared" si="22"/>
        <v>0.95</v>
      </c>
      <c r="L137" s="6">
        <f t="shared" si="26"/>
        <v>3.1666666666666665</v>
      </c>
      <c r="M137" s="8">
        <v>1</v>
      </c>
      <c r="N137" s="8">
        <v>1</v>
      </c>
      <c r="P137" s="6">
        <f t="shared" si="27"/>
        <v>3.1666666666666665</v>
      </c>
      <c r="R137" s="9">
        <f t="shared" si="23"/>
        <v>5.8227731723387705E-4</v>
      </c>
      <c r="T137" s="10">
        <f>+R137*([1]assessment!$J$274*[1]assessment!$E$3)</f>
        <v>4866.425243254017</v>
      </c>
      <c r="V137" s="7">
        <f>+T137/[1]payroll!$F136</f>
        <v>4.0033452750981851E-4</v>
      </c>
      <c r="X137" s="10">
        <f>IF(V137&lt;$X$2,T137,[1]payroll!$F136*$X$2)</f>
        <v>4866.425243254017</v>
      </c>
      <c r="Z137" s="10">
        <f t="shared" si="24"/>
        <v>0</v>
      </c>
      <c r="AB137" s="1">
        <f t="shared" si="25"/>
        <v>1</v>
      </c>
    </row>
    <row r="138" spans="1:28">
      <c r="A138" s="1" t="s">
        <v>201</v>
      </c>
      <c r="B138" s="1" t="s">
        <v>202</v>
      </c>
      <c r="D138" s="54">
        <v>0</v>
      </c>
      <c r="E138" s="54">
        <v>0</v>
      </c>
      <c r="F138" s="54">
        <v>0</v>
      </c>
      <c r="G138" s="1">
        <f t="shared" si="18"/>
        <v>0</v>
      </c>
      <c r="I138" s="6">
        <f t="shared" si="19"/>
        <v>0</v>
      </c>
      <c r="J138" s="7">
        <f>IFR!AD138</f>
        <v>0</v>
      </c>
      <c r="K138" s="8">
        <f t="shared" si="22"/>
        <v>0.95</v>
      </c>
      <c r="L138" s="6">
        <f t="shared" si="26"/>
        <v>0</v>
      </c>
      <c r="M138" s="8">
        <v>1</v>
      </c>
      <c r="N138" s="8">
        <v>1</v>
      </c>
      <c r="P138" s="6">
        <f t="shared" si="27"/>
        <v>0</v>
      </c>
      <c r="R138" s="9">
        <f t="shared" si="23"/>
        <v>0</v>
      </c>
      <c r="T138" s="10">
        <f>+R138*([1]assessment!$J$274*[1]assessment!$E$3)</f>
        <v>0</v>
      </c>
      <c r="V138" s="7">
        <f>+T138/[1]payroll!$F137</f>
        <v>0</v>
      </c>
      <c r="X138" s="10">
        <f>IF(V138&lt;$X$2,T138,[1]payroll!$F137*$X$2)</f>
        <v>0</v>
      </c>
      <c r="Z138" s="10">
        <f t="shared" si="24"/>
        <v>0</v>
      </c>
      <c r="AB138" s="1" t="e">
        <f t="shared" si="25"/>
        <v>#DIV/0!</v>
      </c>
    </row>
    <row r="139" spans="1:28">
      <c r="A139" s="1" t="s">
        <v>203</v>
      </c>
      <c r="B139" s="1" t="s">
        <v>454</v>
      </c>
      <c r="D139" s="54">
        <v>0</v>
      </c>
      <c r="E139" s="54">
        <v>0</v>
      </c>
      <c r="F139" s="54">
        <v>0</v>
      </c>
      <c r="G139" s="1">
        <f t="shared" si="18"/>
        <v>0</v>
      </c>
      <c r="I139" s="6">
        <f t="shared" si="19"/>
        <v>0</v>
      </c>
      <c r="J139" s="7">
        <f>IFR!AD139</f>
        <v>0</v>
      </c>
      <c r="K139" s="8">
        <f t="shared" si="22"/>
        <v>0.95</v>
      </c>
      <c r="L139" s="6">
        <f t="shared" si="26"/>
        <v>0</v>
      </c>
      <c r="M139" s="8">
        <v>1</v>
      </c>
      <c r="N139" s="8">
        <v>1</v>
      </c>
      <c r="P139" s="6">
        <f t="shared" si="27"/>
        <v>0</v>
      </c>
      <c r="R139" s="9">
        <f t="shared" si="23"/>
        <v>0</v>
      </c>
      <c r="T139" s="10">
        <f>+R139*([1]assessment!$J$274*[1]assessment!$E$3)</f>
        <v>0</v>
      </c>
      <c r="V139" s="7">
        <f>+T139/[1]payroll!$F138</f>
        <v>0</v>
      </c>
      <c r="X139" s="10">
        <f>IF(V139&lt;$X$2,T139,[1]payroll!$F138*$X$2)</f>
        <v>0</v>
      </c>
      <c r="Z139" s="10">
        <f t="shared" si="24"/>
        <v>0</v>
      </c>
      <c r="AB139" s="1" t="e">
        <f t="shared" si="25"/>
        <v>#DIV/0!</v>
      </c>
    </row>
    <row r="140" spans="1:28">
      <c r="A140" s="1" t="s">
        <v>578</v>
      </c>
      <c r="B140" s="1" t="s">
        <v>580</v>
      </c>
      <c r="D140" s="54">
        <v>0</v>
      </c>
      <c r="E140" s="54">
        <v>0</v>
      </c>
      <c r="F140" s="54">
        <v>0</v>
      </c>
      <c r="G140" s="1">
        <f t="shared" si="18"/>
        <v>0</v>
      </c>
      <c r="I140" s="6">
        <f t="shared" si="19"/>
        <v>0</v>
      </c>
      <c r="J140" s="7">
        <f>IFR!AD140</f>
        <v>0</v>
      </c>
      <c r="K140" s="8">
        <f t="shared" si="22"/>
        <v>0.95</v>
      </c>
      <c r="L140" s="6">
        <f t="shared" si="26"/>
        <v>0</v>
      </c>
      <c r="M140" s="8">
        <v>1</v>
      </c>
      <c r="N140" s="8"/>
      <c r="P140" s="6">
        <f t="shared" si="27"/>
        <v>0</v>
      </c>
      <c r="R140" s="9">
        <f t="shared" si="23"/>
        <v>0</v>
      </c>
      <c r="T140" s="10">
        <f>+R140*([1]assessment!$J$274*[1]assessment!$E$3)</f>
        <v>0</v>
      </c>
      <c r="V140" s="7">
        <f>+T140/[1]payroll!$F139</f>
        <v>0</v>
      </c>
      <c r="X140" s="10">
        <f>IF(V140&lt;$X$2,T140,[1]payroll!$F139*$X$2)</f>
        <v>0</v>
      </c>
      <c r="Z140" s="10">
        <f t="shared" si="24"/>
        <v>0</v>
      </c>
      <c r="AB140" s="1" t="e">
        <f t="shared" si="25"/>
        <v>#DIV/0!</v>
      </c>
    </row>
    <row r="141" spans="1:28">
      <c r="A141" s="1" t="s">
        <v>579</v>
      </c>
      <c r="B141" s="1" t="s">
        <v>581</v>
      </c>
      <c r="D141" s="54">
        <v>0</v>
      </c>
      <c r="E141" s="54">
        <v>0</v>
      </c>
      <c r="F141" s="54">
        <v>0</v>
      </c>
      <c r="G141" s="1">
        <f t="shared" si="18"/>
        <v>0</v>
      </c>
      <c r="I141" s="6">
        <f t="shared" si="19"/>
        <v>0</v>
      </c>
      <c r="J141" s="7">
        <f>IFR!AD141</f>
        <v>0</v>
      </c>
      <c r="K141" s="8">
        <f t="shared" si="22"/>
        <v>0.95</v>
      </c>
      <c r="L141" s="6">
        <f t="shared" si="26"/>
        <v>0</v>
      </c>
      <c r="M141" s="8">
        <v>1</v>
      </c>
      <c r="N141" s="8"/>
      <c r="P141" s="6">
        <f t="shared" si="27"/>
        <v>0</v>
      </c>
      <c r="R141" s="9">
        <f t="shared" si="23"/>
        <v>0</v>
      </c>
      <c r="T141" s="10">
        <f>+R141*([1]assessment!$J$274*[1]assessment!$E$3)</f>
        <v>0</v>
      </c>
      <c r="V141" s="7">
        <f>+T141/[1]payroll!$F140</f>
        <v>0</v>
      </c>
      <c r="X141" s="10">
        <f>IF(V141&lt;$X$2,T141,[1]payroll!$F140*$X$2)</f>
        <v>0</v>
      </c>
      <c r="Z141" s="10">
        <f t="shared" si="24"/>
        <v>0</v>
      </c>
      <c r="AB141" s="1" t="e">
        <f t="shared" si="25"/>
        <v>#DIV/0!</v>
      </c>
    </row>
    <row r="142" spans="1:28" outlineLevel="1">
      <c r="A142" s="1" t="s">
        <v>204</v>
      </c>
      <c r="B142" s="1" t="s">
        <v>205</v>
      </c>
      <c r="D142" s="54">
        <v>1</v>
      </c>
      <c r="E142" s="54">
        <v>0</v>
      </c>
      <c r="F142" s="54">
        <v>0</v>
      </c>
      <c r="G142" s="1">
        <f t="shared" ref="G142:G173" si="28">SUM(D142:F142)</f>
        <v>1</v>
      </c>
      <c r="I142" s="6">
        <f t="shared" ref="I142:I173" si="29">AVERAGE(D142:F142)</f>
        <v>0.33333333333333331</v>
      </c>
      <c r="J142" s="7">
        <f>IFR!AD142</f>
        <v>1.6666666666666668E-3</v>
      </c>
      <c r="K142" s="8">
        <f t="shared" ref="K142:K173" si="30">IF(+J142&lt;$E$270,$I$270,IF(J142&gt;$E$272,$I$272,$I$271))</f>
        <v>0.95</v>
      </c>
      <c r="L142" s="6">
        <f t="shared" ref="L142:L173" si="31">+I142*K142</f>
        <v>0.31666666666666665</v>
      </c>
      <c r="M142" s="8">
        <v>1</v>
      </c>
      <c r="N142" s="8">
        <v>1</v>
      </c>
      <c r="P142" s="6">
        <f t="shared" ref="P142:P173" si="32">+L142*M142*N142</f>
        <v>0.31666666666666665</v>
      </c>
      <c r="R142" s="9">
        <f t="shared" ref="R142:R173" si="33">+P142/$P$267</f>
        <v>5.8227731723387702E-5</v>
      </c>
      <c r="T142" s="10">
        <f>+R142*([1]assessment!$J$274*[1]assessment!$E$3)</f>
        <v>486.64252432540167</v>
      </c>
      <c r="V142" s="7">
        <f>+T142/[1]payroll!$F141</f>
        <v>5.106804175506462E-4</v>
      </c>
      <c r="X142" s="10">
        <f>IF(V142&lt;$X$2,T142,[1]payroll!$F141*$X$2)</f>
        <v>486.64252432540167</v>
      </c>
      <c r="Z142" s="10">
        <f t="shared" ref="Z142:Z173" si="34">+T142-X142</f>
        <v>0</v>
      </c>
      <c r="AB142" s="1">
        <f t="shared" ref="AB142:AB173" si="35">+X142/T142</f>
        <v>1</v>
      </c>
    </row>
    <row r="143" spans="1:28" outlineLevel="1">
      <c r="A143" s="1" t="s">
        <v>206</v>
      </c>
      <c r="B143" s="1" t="s">
        <v>207</v>
      </c>
      <c r="D143" s="54">
        <v>0</v>
      </c>
      <c r="E143" s="54">
        <v>0</v>
      </c>
      <c r="F143" s="54">
        <v>0</v>
      </c>
      <c r="G143" s="1">
        <f t="shared" si="28"/>
        <v>0</v>
      </c>
      <c r="I143" s="6">
        <f t="shared" si="29"/>
        <v>0</v>
      </c>
      <c r="J143" s="7">
        <f>IFR!AD143</f>
        <v>0</v>
      </c>
      <c r="K143" s="8">
        <f t="shared" si="30"/>
        <v>0.95</v>
      </c>
      <c r="L143" s="6">
        <f t="shared" si="31"/>
        <v>0</v>
      </c>
      <c r="M143" s="8">
        <v>1</v>
      </c>
      <c r="N143" s="8">
        <v>1</v>
      </c>
      <c r="P143" s="6">
        <f t="shared" si="32"/>
        <v>0</v>
      </c>
      <c r="R143" s="9">
        <f t="shared" si="33"/>
        <v>0</v>
      </c>
      <c r="T143" s="10">
        <f>+R143*([1]assessment!$J$274*[1]assessment!$E$3)</f>
        <v>0</v>
      </c>
      <c r="V143" s="7">
        <f>+T143/[1]payroll!$F142</f>
        <v>0</v>
      </c>
      <c r="X143" s="10">
        <f>IF(V143&lt;$X$2,T143,[1]payroll!$F142*$X$2)</f>
        <v>0</v>
      </c>
      <c r="Z143" s="10">
        <f t="shared" si="34"/>
        <v>0</v>
      </c>
      <c r="AB143" s="1" t="e">
        <f t="shared" si="35"/>
        <v>#DIV/0!</v>
      </c>
    </row>
    <row r="144" spans="1:28" outlineLevel="1">
      <c r="A144" s="1" t="s">
        <v>208</v>
      </c>
      <c r="B144" s="1" t="s">
        <v>209</v>
      </c>
      <c r="D144" s="54">
        <v>0</v>
      </c>
      <c r="E144" s="54">
        <v>0</v>
      </c>
      <c r="F144" s="54">
        <v>0</v>
      </c>
      <c r="G144" s="1">
        <f t="shared" si="28"/>
        <v>0</v>
      </c>
      <c r="I144" s="6">
        <f t="shared" si="29"/>
        <v>0</v>
      </c>
      <c r="J144" s="7">
        <f>IFR!AD144</f>
        <v>0</v>
      </c>
      <c r="K144" s="8">
        <f t="shared" si="30"/>
        <v>0.95</v>
      </c>
      <c r="L144" s="6">
        <f t="shared" si="31"/>
        <v>0</v>
      </c>
      <c r="M144" s="8">
        <v>1</v>
      </c>
      <c r="N144" s="8">
        <v>1</v>
      </c>
      <c r="P144" s="6">
        <f t="shared" si="32"/>
        <v>0</v>
      </c>
      <c r="R144" s="9">
        <f t="shared" si="33"/>
        <v>0</v>
      </c>
      <c r="T144" s="10">
        <f>+R144*([1]assessment!$J$274*[1]assessment!$E$3)</f>
        <v>0</v>
      </c>
      <c r="V144" s="7">
        <f>+T144/[1]payroll!$F143</f>
        <v>0</v>
      </c>
      <c r="X144" s="10">
        <f>IF(V144&lt;$X$2,T144,[1]payroll!$F143*$X$2)</f>
        <v>0</v>
      </c>
      <c r="Z144" s="10">
        <f t="shared" si="34"/>
        <v>0</v>
      </c>
      <c r="AB144" s="1" t="e">
        <f t="shared" si="35"/>
        <v>#DIV/0!</v>
      </c>
    </row>
    <row r="145" spans="1:28" outlineLevel="1">
      <c r="A145" s="1" t="s">
        <v>496</v>
      </c>
      <c r="B145" s="1" t="s">
        <v>569</v>
      </c>
      <c r="D145" s="54">
        <v>1</v>
      </c>
      <c r="E145" s="54">
        <v>0</v>
      </c>
      <c r="F145" s="54">
        <v>1</v>
      </c>
      <c r="G145" s="1">
        <f t="shared" si="28"/>
        <v>2</v>
      </c>
      <c r="I145" s="6">
        <f t="shared" si="29"/>
        <v>0.66666666666666663</v>
      </c>
      <c r="J145" s="7">
        <f>IFR!AD145</f>
        <v>6.6666666666666671E-3</v>
      </c>
      <c r="K145" s="8">
        <f t="shared" si="30"/>
        <v>0.95</v>
      </c>
      <c r="L145" s="6">
        <f t="shared" si="31"/>
        <v>0.6333333333333333</v>
      </c>
      <c r="M145" s="8">
        <v>1</v>
      </c>
      <c r="N145" s="8">
        <v>1</v>
      </c>
      <c r="P145" s="6">
        <f t="shared" si="32"/>
        <v>0.6333333333333333</v>
      </c>
      <c r="R145" s="9">
        <f t="shared" si="33"/>
        <v>1.164554634467754E-4</v>
      </c>
      <c r="T145" s="10">
        <f>+R145*([1]assessment!$J$274*[1]assessment!$E$3)</f>
        <v>973.28504865080333</v>
      </c>
      <c r="V145" s="7">
        <f>+T145/[1]payroll!$F144</f>
        <v>9.2326523127713291E-4</v>
      </c>
      <c r="X145" s="10">
        <f>IF(V145&lt;$X$2,T145,[1]payroll!$F144*$X$2)</f>
        <v>973.28504865080333</v>
      </c>
      <c r="Z145" s="10">
        <f t="shared" si="34"/>
        <v>0</v>
      </c>
      <c r="AB145" s="1">
        <f t="shared" si="35"/>
        <v>1</v>
      </c>
    </row>
    <row r="146" spans="1:28" outlineLevel="1">
      <c r="A146" s="1" t="s">
        <v>210</v>
      </c>
      <c r="B146" s="1" t="s">
        <v>211</v>
      </c>
      <c r="D146" s="54">
        <v>1</v>
      </c>
      <c r="E146" s="54">
        <v>0</v>
      </c>
      <c r="F146" s="54">
        <v>0</v>
      </c>
      <c r="G146" s="1">
        <f t="shared" si="28"/>
        <v>1</v>
      </c>
      <c r="I146" s="6">
        <f t="shared" si="29"/>
        <v>0.33333333333333331</v>
      </c>
      <c r="J146" s="7">
        <f>IFR!AD146</f>
        <v>1.6666666666666668E-3</v>
      </c>
      <c r="K146" s="8">
        <f t="shared" si="30"/>
        <v>0.95</v>
      </c>
      <c r="L146" s="6">
        <f t="shared" si="31"/>
        <v>0.31666666666666665</v>
      </c>
      <c r="M146" s="8">
        <v>1</v>
      </c>
      <c r="N146" s="8">
        <v>1</v>
      </c>
      <c r="P146" s="6">
        <f t="shared" si="32"/>
        <v>0.31666666666666665</v>
      </c>
      <c r="R146" s="9">
        <f t="shared" si="33"/>
        <v>5.8227731723387702E-5</v>
      </c>
      <c r="T146" s="10">
        <f>+R146*([1]assessment!$J$274*[1]assessment!$E$3)</f>
        <v>486.64252432540167</v>
      </c>
      <c r="V146" s="7">
        <f>+T146/[1]payroll!$F145</f>
        <v>4.3918182178742427E-4</v>
      </c>
      <c r="X146" s="10">
        <f>IF(V146&lt;$X$2,T146,[1]payroll!$F145*$X$2)</f>
        <v>486.64252432540167</v>
      </c>
      <c r="Z146" s="10">
        <f t="shared" si="34"/>
        <v>0</v>
      </c>
      <c r="AB146" s="1">
        <f t="shared" si="35"/>
        <v>1</v>
      </c>
    </row>
    <row r="147" spans="1:28" outlineLevel="1">
      <c r="A147" s="1" t="s">
        <v>212</v>
      </c>
      <c r="B147" s="1" t="s">
        <v>213</v>
      </c>
      <c r="D147" s="54">
        <v>0</v>
      </c>
      <c r="E147" s="54">
        <v>0</v>
      </c>
      <c r="F147" s="54">
        <v>0</v>
      </c>
      <c r="G147" s="1">
        <f t="shared" si="28"/>
        <v>0</v>
      </c>
      <c r="I147" s="6">
        <f t="shared" si="29"/>
        <v>0</v>
      </c>
      <c r="J147" s="7">
        <f>IFR!AD147</f>
        <v>0</v>
      </c>
      <c r="K147" s="8">
        <f t="shared" si="30"/>
        <v>0.95</v>
      </c>
      <c r="L147" s="6">
        <f t="shared" si="31"/>
        <v>0</v>
      </c>
      <c r="M147" s="8">
        <v>1</v>
      </c>
      <c r="N147" s="8">
        <v>1</v>
      </c>
      <c r="P147" s="6">
        <f t="shared" si="32"/>
        <v>0</v>
      </c>
      <c r="R147" s="9">
        <f t="shared" si="33"/>
        <v>0</v>
      </c>
      <c r="T147" s="10">
        <f>+R147*([1]assessment!$J$274*[1]assessment!$E$3)</f>
        <v>0</v>
      </c>
      <c r="V147" s="7">
        <f>+T147/[1]payroll!$F146</f>
        <v>0</v>
      </c>
      <c r="X147" s="10">
        <f>IF(V147&lt;$X$2,T147,[1]payroll!$F146*$X$2)</f>
        <v>0</v>
      </c>
      <c r="Z147" s="10">
        <f t="shared" si="34"/>
        <v>0</v>
      </c>
      <c r="AB147" s="1" t="e">
        <f t="shared" si="35"/>
        <v>#DIV/0!</v>
      </c>
    </row>
    <row r="148" spans="1:28" outlineLevel="1">
      <c r="A148" s="1" t="s">
        <v>214</v>
      </c>
      <c r="B148" s="1" t="s">
        <v>215</v>
      </c>
      <c r="D148" s="54">
        <v>0</v>
      </c>
      <c r="E148" s="54">
        <v>2</v>
      </c>
      <c r="F148" s="54">
        <v>2</v>
      </c>
      <c r="G148" s="1">
        <f t="shared" si="28"/>
        <v>4</v>
      </c>
      <c r="I148" s="6">
        <f t="shared" si="29"/>
        <v>1.3333333333333333</v>
      </c>
      <c r="J148" s="7">
        <f>IFR!AD148</f>
        <v>1.6666666666666666E-2</v>
      </c>
      <c r="K148" s="8">
        <f t="shared" si="30"/>
        <v>0.95</v>
      </c>
      <c r="L148" s="6">
        <f t="shared" si="31"/>
        <v>1.2666666666666666</v>
      </c>
      <c r="M148" s="8">
        <v>1</v>
      </c>
      <c r="N148" s="8">
        <v>1</v>
      </c>
      <c r="P148" s="6">
        <f t="shared" si="32"/>
        <v>1.2666666666666666</v>
      </c>
      <c r="R148" s="9">
        <f t="shared" si="33"/>
        <v>2.3291092689355081E-4</v>
      </c>
      <c r="T148" s="10">
        <f>+R148*([1]assessment!$J$274*[1]assessment!$E$3)</f>
        <v>1946.5700973016067</v>
      </c>
      <c r="V148" s="7">
        <f>+T148/[1]payroll!$F147</f>
        <v>7.2395064115097379E-4</v>
      </c>
      <c r="X148" s="10">
        <f>IF(V148&lt;$X$2,T148,[1]payroll!$F147*$X$2)</f>
        <v>1946.5700973016067</v>
      </c>
      <c r="Z148" s="10">
        <f t="shared" si="34"/>
        <v>0</v>
      </c>
      <c r="AB148" s="1">
        <f t="shared" si="35"/>
        <v>1</v>
      </c>
    </row>
    <row r="149" spans="1:28" outlineLevel="1">
      <c r="A149" s="1" t="s">
        <v>216</v>
      </c>
      <c r="B149" s="1" t="s">
        <v>217</v>
      </c>
      <c r="D149" s="54">
        <v>8</v>
      </c>
      <c r="E149" s="54">
        <v>4</v>
      </c>
      <c r="F149" s="54">
        <v>12</v>
      </c>
      <c r="G149" s="1">
        <f t="shared" si="28"/>
        <v>24</v>
      </c>
      <c r="I149" s="6">
        <f t="shared" si="29"/>
        <v>8</v>
      </c>
      <c r="J149" s="7">
        <f>IFR!AD149</f>
        <v>2.1266628299542161E-2</v>
      </c>
      <c r="K149" s="8">
        <f t="shared" si="30"/>
        <v>0.95</v>
      </c>
      <c r="L149" s="6">
        <f t="shared" si="31"/>
        <v>7.6</v>
      </c>
      <c r="M149" s="8">
        <v>1</v>
      </c>
      <c r="N149" s="8">
        <v>1</v>
      </c>
      <c r="P149" s="6">
        <f t="shared" si="32"/>
        <v>7.6</v>
      </c>
      <c r="R149" s="9">
        <f t="shared" si="33"/>
        <v>1.3974655613613047E-3</v>
      </c>
      <c r="T149" s="10">
        <f>+R149*([1]assessment!$J$274*[1]assessment!$E$3)</f>
        <v>11679.420583809639</v>
      </c>
      <c r="V149" s="7">
        <f>+T149/[1]payroll!$F148</f>
        <v>6.2092719626566828E-4</v>
      </c>
      <c r="X149" s="10">
        <f>IF(V149&lt;$X$2,T149,[1]payroll!$F148*$X$2)</f>
        <v>11679.420583809639</v>
      </c>
      <c r="Z149" s="10">
        <f t="shared" si="34"/>
        <v>0</v>
      </c>
      <c r="AB149" s="1">
        <f t="shared" si="35"/>
        <v>1</v>
      </c>
    </row>
    <row r="150" spans="1:28" outlineLevel="1">
      <c r="A150" s="1" t="s">
        <v>218</v>
      </c>
      <c r="B150" s="1" t="s">
        <v>219</v>
      </c>
      <c r="D150" s="54">
        <v>1</v>
      </c>
      <c r="E150" s="54">
        <v>0</v>
      </c>
      <c r="F150" s="54">
        <v>0</v>
      </c>
      <c r="G150" s="1">
        <f t="shared" si="28"/>
        <v>1</v>
      </c>
      <c r="I150" s="6">
        <f t="shared" si="29"/>
        <v>0.33333333333333331</v>
      </c>
      <c r="J150" s="7">
        <f>IFR!AD150</f>
        <v>1.6666666666666668E-3</v>
      </c>
      <c r="K150" s="8">
        <f t="shared" si="30"/>
        <v>0.95</v>
      </c>
      <c r="L150" s="6">
        <f t="shared" si="31"/>
        <v>0.31666666666666665</v>
      </c>
      <c r="M150" s="8">
        <v>1</v>
      </c>
      <c r="N150" s="8">
        <v>1</v>
      </c>
      <c r="P150" s="6">
        <f t="shared" si="32"/>
        <v>0.31666666666666665</v>
      </c>
      <c r="R150" s="9">
        <f t="shared" si="33"/>
        <v>5.8227731723387702E-5</v>
      </c>
      <c r="T150" s="10">
        <f>+R150*([1]assessment!$J$274*[1]assessment!$E$3)</f>
        <v>486.64252432540167</v>
      </c>
      <c r="V150" s="7">
        <f>+T150/[1]payroll!$F149</f>
        <v>1.5418660255733723E-4</v>
      </c>
      <c r="X150" s="10">
        <f>IF(V150&lt;$X$2,T150,[1]payroll!$F149*$X$2)</f>
        <v>486.64252432540167</v>
      </c>
      <c r="Z150" s="10">
        <f t="shared" si="34"/>
        <v>0</v>
      </c>
      <c r="AB150" s="1">
        <f t="shared" si="35"/>
        <v>1</v>
      </c>
    </row>
    <row r="151" spans="1:28" outlineLevel="1">
      <c r="A151" s="1" t="s">
        <v>220</v>
      </c>
      <c r="B151" s="1" t="s">
        <v>221</v>
      </c>
      <c r="D151" s="54">
        <v>1</v>
      </c>
      <c r="E151" s="54">
        <v>0</v>
      </c>
      <c r="F151" s="54">
        <v>0</v>
      </c>
      <c r="G151" s="1">
        <f t="shared" si="28"/>
        <v>1</v>
      </c>
      <c r="I151" s="6">
        <f t="shared" si="29"/>
        <v>0.33333333333333331</v>
      </c>
      <c r="J151" s="7">
        <f>IFR!AD151</f>
        <v>1.6666666666666668E-3</v>
      </c>
      <c r="K151" s="8">
        <f t="shared" si="30"/>
        <v>0.95</v>
      </c>
      <c r="L151" s="6">
        <f t="shared" si="31"/>
        <v>0.31666666666666665</v>
      </c>
      <c r="M151" s="8">
        <v>1</v>
      </c>
      <c r="N151" s="8">
        <v>1</v>
      </c>
      <c r="P151" s="6">
        <f t="shared" si="32"/>
        <v>0.31666666666666665</v>
      </c>
      <c r="R151" s="9">
        <f t="shared" si="33"/>
        <v>5.8227731723387702E-5</v>
      </c>
      <c r="T151" s="10">
        <f>+R151*([1]assessment!$J$274*[1]assessment!$E$3)</f>
        <v>486.64252432540167</v>
      </c>
      <c r="V151" s="7">
        <f>+T151/[1]payroll!$F150</f>
        <v>1.2557898422069994E-4</v>
      </c>
      <c r="X151" s="10">
        <f>IF(V151&lt;$X$2,T151,[1]payroll!$F150*$X$2)</f>
        <v>486.64252432540167</v>
      </c>
      <c r="Z151" s="10">
        <f t="shared" si="34"/>
        <v>0</v>
      </c>
      <c r="AB151" s="1">
        <f t="shared" si="35"/>
        <v>1</v>
      </c>
    </row>
    <row r="152" spans="1:28" outlineLevel="1">
      <c r="A152" s="1" t="s">
        <v>222</v>
      </c>
      <c r="B152" s="1" t="s">
        <v>223</v>
      </c>
      <c r="D152" s="54">
        <v>0</v>
      </c>
      <c r="E152" s="54">
        <v>0</v>
      </c>
      <c r="F152" s="54">
        <v>0</v>
      </c>
      <c r="G152" s="1">
        <f t="shared" si="28"/>
        <v>0</v>
      </c>
      <c r="I152" s="6">
        <f t="shared" si="29"/>
        <v>0</v>
      </c>
      <c r="J152" s="7">
        <f>IFR!AD152</f>
        <v>0</v>
      </c>
      <c r="K152" s="8">
        <f t="shared" si="30"/>
        <v>0.95</v>
      </c>
      <c r="L152" s="6">
        <f t="shared" si="31"/>
        <v>0</v>
      </c>
      <c r="M152" s="8">
        <v>1</v>
      </c>
      <c r="N152" s="8">
        <v>1</v>
      </c>
      <c r="P152" s="6">
        <f t="shared" si="32"/>
        <v>0</v>
      </c>
      <c r="R152" s="9">
        <f t="shared" si="33"/>
        <v>0</v>
      </c>
      <c r="T152" s="10">
        <f>+R152*([1]assessment!$J$274*[1]assessment!$E$3)</f>
        <v>0</v>
      </c>
      <c r="V152" s="7">
        <f>+T152/[1]payroll!$F151</f>
        <v>0</v>
      </c>
      <c r="X152" s="10">
        <f>IF(V152&lt;$X$2,T152,[1]payroll!$F151*$X$2)</f>
        <v>0</v>
      </c>
      <c r="Z152" s="10">
        <f t="shared" si="34"/>
        <v>0</v>
      </c>
      <c r="AB152" s="1" t="e">
        <f t="shared" si="35"/>
        <v>#DIV/0!</v>
      </c>
    </row>
    <row r="153" spans="1:28" outlineLevel="1">
      <c r="A153" s="1" t="s">
        <v>224</v>
      </c>
      <c r="B153" s="1" t="s">
        <v>225</v>
      </c>
      <c r="D153" s="54">
        <v>0</v>
      </c>
      <c r="E153" s="54">
        <v>0</v>
      </c>
      <c r="F153" s="54">
        <v>0</v>
      </c>
      <c r="G153" s="1">
        <f t="shared" si="28"/>
        <v>0</v>
      </c>
      <c r="I153" s="6">
        <f t="shared" si="29"/>
        <v>0</v>
      </c>
      <c r="J153" s="7">
        <f>IFR!AD153</f>
        <v>0</v>
      </c>
      <c r="K153" s="8">
        <f t="shared" si="30"/>
        <v>0.95</v>
      </c>
      <c r="L153" s="6">
        <f t="shared" si="31"/>
        <v>0</v>
      </c>
      <c r="M153" s="8">
        <v>1</v>
      </c>
      <c r="N153" s="8">
        <v>1</v>
      </c>
      <c r="P153" s="6">
        <f t="shared" si="32"/>
        <v>0</v>
      </c>
      <c r="R153" s="9">
        <f t="shared" si="33"/>
        <v>0</v>
      </c>
      <c r="T153" s="10">
        <f>+R153*([1]assessment!$J$274*[1]assessment!$E$3)</f>
        <v>0</v>
      </c>
      <c r="V153" s="7">
        <f>+T153/[1]payroll!$F152</f>
        <v>0</v>
      </c>
      <c r="X153" s="10">
        <f>IF(V153&lt;$X$2,T153,[1]payroll!$F152*$X$2)</f>
        <v>0</v>
      </c>
      <c r="Z153" s="10">
        <f t="shared" si="34"/>
        <v>0</v>
      </c>
      <c r="AB153" s="1" t="e">
        <f t="shared" si="35"/>
        <v>#DIV/0!</v>
      </c>
    </row>
    <row r="154" spans="1:28" outlineLevel="1">
      <c r="A154" s="1" t="s">
        <v>226</v>
      </c>
      <c r="B154" s="1" t="s">
        <v>227</v>
      </c>
      <c r="D154" s="54">
        <v>1</v>
      </c>
      <c r="E154" s="54">
        <v>0</v>
      </c>
      <c r="F154" s="54">
        <v>0</v>
      </c>
      <c r="G154" s="1">
        <f t="shared" si="28"/>
        <v>1</v>
      </c>
      <c r="I154" s="6">
        <f t="shared" si="29"/>
        <v>0.33333333333333331</v>
      </c>
      <c r="J154" s="7">
        <f>IFR!AD154</f>
        <v>1.6666666666666668E-3</v>
      </c>
      <c r="K154" s="8">
        <f t="shared" si="30"/>
        <v>0.95</v>
      </c>
      <c r="L154" s="6">
        <f t="shared" si="31"/>
        <v>0.31666666666666665</v>
      </c>
      <c r="M154" s="8">
        <v>1</v>
      </c>
      <c r="N154" s="8">
        <v>1</v>
      </c>
      <c r="P154" s="6">
        <f t="shared" si="32"/>
        <v>0.31666666666666665</v>
      </c>
      <c r="R154" s="9">
        <f t="shared" si="33"/>
        <v>5.8227731723387702E-5</v>
      </c>
      <c r="T154" s="10">
        <f>+R154*([1]assessment!$J$274*[1]assessment!$E$3)</f>
        <v>486.64252432540167</v>
      </c>
      <c r="V154" s="7">
        <f>+T154/[1]payroll!$F153</f>
        <v>2.552664477127012E-4</v>
      </c>
      <c r="X154" s="10">
        <f>IF(V154&lt;$X$2,T154,[1]payroll!$F153*$X$2)</f>
        <v>486.64252432540167</v>
      </c>
      <c r="Z154" s="10">
        <f t="shared" si="34"/>
        <v>0</v>
      </c>
      <c r="AB154" s="1">
        <f t="shared" si="35"/>
        <v>1</v>
      </c>
    </row>
    <row r="155" spans="1:28" outlineLevel="1">
      <c r="A155" s="1" t="s">
        <v>228</v>
      </c>
      <c r="B155" s="1" t="s">
        <v>229</v>
      </c>
      <c r="D155" s="54">
        <v>0</v>
      </c>
      <c r="E155" s="54">
        <v>1</v>
      </c>
      <c r="F155" s="54">
        <v>2</v>
      </c>
      <c r="G155" s="1">
        <f t="shared" si="28"/>
        <v>3</v>
      </c>
      <c r="I155" s="6">
        <f t="shared" si="29"/>
        <v>1</v>
      </c>
      <c r="J155" s="7">
        <f>IFR!AD155</f>
        <v>1.3234323432343235E-2</v>
      </c>
      <c r="K155" s="8">
        <f t="shared" si="30"/>
        <v>0.95</v>
      </c>
      <c r="L155" s="6">
        <f t="shared" si="31"/>
        <v>0.95</v>
      </c>
      <c r="M155" s="8">
        <v>1</v>
      </c>
      <c r="N155" s="8">
        <v>1</v>
      </c>
      <c r="P155" s="6">
        <f t="shared" si="32"/>
        <v>0.95</v>
      </c>
      <c r="R155" s="9">
        <f t="shared" si="33"/>
        <v>1.7468319517016309E-4</v>
      </c>
      <c r="T155" s="10">
        <f>+R155*([1]assessment!$J$274*[1]assessment!$E$3)</f>
        <v>1459.9275729762048</v>
      </c>
      <c r="V155" s="7">
        <f>+T155/[1]payroll!$F154</f>
        <v>3.1531867564234224E-4</v>
      </c>
      <c r="X155" s="10">
        <f>IF(V155&lt;$X$2,T155,[1]payroll!$F154*$X$2)</f>
        <v>1459.9275729762048</v>
      </c>
      <c r="Z155" s="10">
        <f t="shared" si="34"/>
        <v>0</v>
      </c>
      <c r="AB155" s="1">
        <f t="shared" si="35"/>
        <v>1</v>
      </c>
    </row>
    <row r="156" spans="1:28" outlineLevel="1">
      <c r="A156" s="1" t="s">
        <v>230</v>
      </c>
      <c r="B156" s="1" t="s">
        <v>231</v>
      </c>
      <c r="D156" s="54">
        <v>0</v>
      </c>
      <c r="E156" s="54">
        <v>1</v>
      </c>
      <c r="F156" s="54">
        <v>4</v>
      </c>
      <c r="G156" s="1">
        <f t="shared" si="28"/>
        <v>5</v>
      </c>
      <c r="I156" s="6">
        <f t="shared" si="29"/>
        <v>1.6666666666666667</v>
      </c>
      <c r="J156" s="7">
        <f>IFR!AD156</f>
        <v>2.0994208494208494E-2</v>
      </c>
      <c r="K156" s="8">
        <f t="shared" si="30"/>
        <v>0.95</v>
      </c>
      <c r="L156" s="6">
        <f t="shared" si="31"/>
        <v>1.5833333333333333</v>
      </c>
      <c r="M156" s="8">
        <v>1</v>
      </c>
      <c r="N156" s="8">
        <v>1</v>
      </c>
      <c r="P156" s="6">
        <f t="shared" si="32"/>
        <v>1.5833333333333333</v>
      </c>
      <c r="R156" s="9">
        <f t="shared" si="33"/>
        <v>2.9113865861693852E-4</v>
      </c>
      <c r="T156" s="10">
        <f>+R156*([1]assessment!$J$274*[1]assessment!$E$3)</f>
        <v>2433.2126216270085</v>
      </c>
      <c r="V156" s="7">
        <f>+T156/[1]payroll!$F155</f>
        <v>4.9500392402845265E-4</v>
      </c>
      <c r="X156" s="10">
        <f>IF(V156&lt;$X$2,T156,[1]payroll!$F155*$X$2)</f>
        <v>2433.2126216270085</v>
      </c>
      <c r="Z156" s="10">
        <f t="shared" si="34"/>
        <v>0</v>
      </c>
      <c r="AB156" s="1">
        <f t="shared" si="35"/>
        <v>1</v>
      </c>
    </row>
    <row r="157" spans="1:28" outlineLevel="1">
      <c r="A157" s="1" t="s">
        <v>232</v>
      </c>
      <c r="B157" s="1" t="s">
        <v>233</v>
      </c>
      <c r="D157" s="54">
        <v>0</v>
      </c>
      <c r="E157" s="54">
        <v>0</v>
      </c>
      <c r="F157" s="54">
        <v>0</v>
      </c>
      <c r="G157" s="1">
        <f t="shared" si="28"/>
        <v>0</v>
      </c>
      <c r="I157" s="6">
        <f t="shared" si="29"/>
        <v>0</v>
      </c>
      <c r="J157" s="7">
        <f>IFR!AD157</f>
        <v>0</v>
      </c>
      <c r="K157" s="8">
        <f t="shared" si="30"/>
        <v>0.95</v>
      </c>
      <c r="L157" s="6">
        <f t="shared" si="31"/>
        <v>0</v>
      </c>
      <c r="M157" s="8">
        <v>1</v>
      </c>
      <c r="N157" s="8">
        <v>1</v>
      </c>
      <c r="P157" s="6">
        <f t="shared" si="32"/>
        <v>0</v>
      </c>
      <c r="R157" s="9">
        <f t="shared" si="33"/>
        <v>0</v>
      </c>
      <c r="T157" s="10">
        <f>+R157*([1]assessment!$J$274*[1]assessment!$E$3)</f>
        <v>0</v>
      </c>
      <c r="V157" s="7">
        <f>+T157/[1]payroll!$F156</f>
        <v>0</v>
      </c>
      <c r="X157" s="10">
        <f>IF(V157&lt;$X$2,T157,[1]payroll!$F156*$X$2)</f>
        <v>0</v>
      </c>
      <c r="Z157" s="10">
        <f t="shared" si="34"/>
        <v>0</v>
      </c>
      <c r="AB157" s="1" t="e">
        <f t="shared" si="35"/>
        <v>#DIV/0!</v>
      </c>
    </row>
    <row r="158" spans="1:28" outlineLevel="1">
      <c r="A158" s="1" t="s">
        <v>582</v>
      </c>
      <c r="B158" s="1" t="s">
        <v>583</v>
      </c>
      <c r="D158" s="54">
        <v>0</v>
      </c>
      <c r="E158" s="54">
        <v>0</v>
      </c>
      <c r="F158" s="54">
        <v>0</v>
      </c>
      <c r="G158" s="1">
        <f t="shared" si="28"/>
        <v>0</v>
      </c>
      <c r="I158" s="6">
        <f t="shared" si="29"/>
        <v>0</v>
      </c>
      <c r="J158" s="7">
        <f>IFR!AD158</f>
        <v>0</v>
      </c>
      <c r="K158" s="8">
        <f t="shared" si="30"/>
        <v>0.95</v>
      </c>
      <c r="L158" s="6">
        <f t="shared" si="31"/>
        <v>0</v>
      </c>
      <c r="M158" s="8">
        <v>1</v>
      </c>
      <c r="N158" s="8"/>
      <c r="P158" s="6">
        <f t="shared" si="32"/>
        <v>0</v>
      </c>
      <c r="R158" s="9">
        <f t="shared" si="33"/>
        <v>0</v>
      </c>
      <c r="T158" s="10">
        <f>+R158*([1]assessment!$J$274*[1]assessment!$E$3)</f>
        <v>0</v>
      </c>
      <c r="V158" s="7">
        <f>+T158/[1]payroll!$F157</f>
        <v>0</v>
      </c>
      <c r="X158" s="10">
        <f>IF(V158&lt;$X$2,T158,[1]payroll!$F157*$X$2)</f>
        <v>0</v>
      </c>
      <c r="Z158" s="10">
        <f t="shared" si="34"/>
        <v>0</v>
      </c>
      <c r="AB158" s="1" t="e">
        <f t="shared" si="35"/>
        <v>#DIV/0!</v>
      </c>
    </row>
    <row r="159" spans="1:28" outlineLevel="1">
      <c r="A159" s="1" t="s">
        <v>234</v>
      </c>
      <c r="B159" s="1" t="s">
        <v>235</v>
      </c>
      <c r="D159" s="54">
        <v>0</v>
      </c>
      <c r="E159" s="54">
        <v>0</v>
      </c>
      <c r="F159" s="54">
        <v>0</v>
      </c>
      <c r="G159" s="1">
        <f t="shared" si="28"/>
        <v>0</v>
      </c>
      <c r="I159" s="6">
        <f t="shared" si="29"/>
        <v>0</v>
      </c>
      <c r="J159" s="7">
        <f>IFR!AD159</f>
        <v>0</v>
      </c>
      <c r="K159" s="8">
        <f t="shared" si="30"/>
        <v>0.95</v>
      </c>
      <c r="L159" s="6">
        <f t="shared" si="31"/>
        <v>0</v>
      </c>
      <c r="M159" s="8">
        <v>1</v>
      </c>
      <c r="N159" s="8">
        <v>1</v>
      </c>
      <c r="P159" s="6">
        <f t="shared" si="32"/>
        <v>0</v>
      </c>
      <c r="R159" s="9">
        <f t="shared" si="33"/>
        <v>0</v>
      </c>
      <c r="T159" s="10">
        <f>+R159*([1]assessment!$J$274*[1]assessment!$E$3)</f>
        <v>0</v>
      </c>
      <c r="V159" s="7">
        <f>+T159/[1]payroll!$F158</f>
        <v>0</v>
      </c>
      <c r="X159" s="10">
        <f>IF(V159&lt;$X$2,T159,[1]payroll!$F158*$X$2)</f>
        <v>0</v>
      </c>
      <c r="Z159" s="10">
        <f t="shared" si="34"/>
        <v>0</v>
      </c>
      <c r="AB159" s="1" t="e">
        <f t="shared" si="35"/>
        <v>#DIV/0!</v>
      </c>
    </row>
    <row r="160" spans="1:28" outlineLevel="1">
      <c r="A160" s="1" t="s">
        <v>236</v>
      </c>
      <c r="B160" s="1" t="s">
        <v>237</v>
      </c>
      <c r="D160" s="54">
        <v>0</v>
      </c>
      <c r="E160" s="54">
        <v>0</v>
      </c>
      <c r="F160" s="54">
        <v>0</v>
      </c>
      <c r="G160" s="1">
        <f t="shared" si="28"/>
        <v>0</v>
      </c>
      <c r="I160" s="6">
        <f t="shared" si="29"/>
        <v>0</v>
      </c>
      <c r="J160" s="7">
        <f>IFR!AD160</f>
        <v>0</v>
      </c>
      <c r="K160" s="8">
        <f t="shared" si="30"/>
        <v>0.95</v>
      </c>
      <c r="L160" s="6">
        <f t="shared" si="31"/>
        <v>0</v>
      </c>
      <c r="M160" s="8">
        <v>1</v>
      </c>
      <c r="N160" s="8">
        <v>1</v>
      </c>
      <c r="P160" s="6">
        <f t="shared" si="32"/>
        <v>0</v>
      </c>
      <c r="R160" s="9">
        <f t="shared" si="33"/>
        <v>0</v>
      </c>
      <c r="T160" s="10">
        <f>+R160*([1]assessment!$J$274*[1]assessment!$E$3)</f>
        <v>0</v>
      </c>
      <c r="V160" s="7">
        <f>+T160/[1]payroll!$F159</f>
        <v>0</v>
      </c>
      <c r="X160" s="10">
        <f>IF(V160&lt;$X$2,T160,[1]payroll!$F159*$X$2)</f>
        <v>0</v>
      </c>
      <c r="Z160" s="10">
        <f t="shared" si="34"/>
        <v>0</v>
      </c>
      <c r="AB160" s="1" t="e">
        <f t="shared" si="35"/>
        <v>#DIV/0!</v>
      </c>
    </row>
    <row r="161" spans="1:28" outlineLevel="1">
      <c r="A161" s="1" t="s">
        <v>238</v>
      </c>
      <c r="B161" s="1" t="s">
        <v>239</v>
      </c>
      <c r="D161" s="54">
        <v>0</v>
      </c>
      <c r="E161" s="54">
        <v>1</v>
      </c>
      <c r="F161" s="54">
        <v>0</v>
      </c>
      <c r="G161" s="1">
        <f t="shared" si="28"/>
        <v>1</v>
      </c>
      <c r="I161" s="6">
        <f t="shared" si="29"/>
        <v>0.33333333333333331</v>
      </c>
      <c r="J161" s="7">
        <f>IFR!AD161</f>
        <v>3.2051282051282055E-3</v>
      </c>
      <c r="K161" s="8">
        <f t="shared" si="30"/>
        <v>0.95</v>
      </c>
      <c r="L161" s="6">
        <f t="shared" si="31"/>
        <v>0.31666666666666665</v>
      </c>
      <c r="M161" s="8">
        <v>1</v>
      </c>
      <c r="N161" s="8">
        <v>1</v>
      </c>
      <c r="P161" s="6">
        <f t="shared" si="32"/>
        <v>0.31666666666666665</v>
      </c>
      <c r="R161" s="9">
        <f t="shared" si="33"/>
        <v>5.8227731723387702E-5</v>
      </c>
      <c r="T161" s="10">
        <f>+R161*([1]assessment!$J$274*[1]assessment!$E$3)</f>
        <v>486.64252432540167</v>
      </c>
      <c r="V161" s="7">
        <f>+T161/[1]payroll!$F160</f>
        <v>8.8859737180339745E-5</v>
      </c>
      <c r="X161" s="10">
        <f>IF(V161&lt;$X$2,T161,[1]payroll!$F160*$X$2)</f>
        <v>486.64252432540167</v>
      </c>
      <c r="Z161" s="10">
        <f t="shared" si="34"/>
        <v>0</v>
      </c>
      <c r="AB161" s="1">
        <f t="shared" si="35"/>
        <v>1</v>
      </c>
    </row>
    <row r="162" spans="1:28" outlineLevel="1">
      <c r="A162" s="1" t="s">
        <v>240</v>
      </c>
      <c r="B162" s="1" t="s">
        <v>241</v>
      </c>
      <c r="D162" s="54">
        <v>0</v>
      </c>
      <c r="E162" s="54">
        <v>0</v>
      </c>
      <c r="F162" s="54">
        <v>0</v>
      </c>
      <c r="G162" s="1">
        <f t="shared" si="28"/>
        <v>0</v>
      </c>
      <c r="I162" s="6">
        <f t="shared" si="29"/>
        <v>0</v>
      </c>
      <c r="J162" s="7">
        <f>IFR!AD162</f>
        <v>0</v>
      </c>
      <c r="K162" s="8">
        <f t="shared" si="30"/>
        <v>0.95</v>
      </c>
      <c r="L162" s="6">
        <f t="shared" si="31"/>
        <v>0</v>
      </c>
      <c r="M162" s="8">
        <v>1</v>
      </c>
      <c r="N162" s="8">
        <v>1</v>
      </c>
      <c r="P162" s="6">
        <f t="shared" si="32"/>
        <v>0</v>
      </c>
      <c r="R162" s="9">
        <f t="shared" si="33"/>
        <v>0</v>
      </c>
      <c r="T162" s="10">
        <f>+R162*([1]assessment!$J$274*[1]assessment!$E$3)</f>
        <v>0</v>
      </c>
      <c r="V162" s="7">
        <f>+T162/[1]payroll!$F161</f>
        <v>0</v>
      </c>
      <c r="X162" s="10">
        <f>IF(V162&lt;$X$2,T162,[1]payroll!$F161*$X$2)</f>
        <v>0</v>
      </c>
      <c r="Z162" s="10">
        <f t="shared" si="34"/>
        <v>0</v>
      </c>
      <c r="AB162" s="1" t="e">
        <f t="shared" si="35"/>
        <v>#DIV/0!</v>
      </c>
    </row>
    <row r="163" spans="1:28" outlineLevel="1">
      <c r="A163" s="1" t="s">
        <v>242</v>
      </c>
      <c r="B163" s="1" t="s">
        <v>243</v>
      </c>
      <c r="D163" s="54">
        <v>0</v>
      </c>
      <c r="E163" s="54">
        <v>0</v>
      </c>
      <c r="F163" s="54">
        <v>0</v>
      </c>
      <c r="G163" s="1">
        <f t="shared" si="28"/>
        <v>0</v>
      </c>
      <c r="I163" s="6">
        <f t="shared" si="29"/>
        <v>0</v>
      </c>
      <c r="J163" s="7">
        <f>IFR!AD163</f>
        <v>0</v>
      </c>
      <c r="K163" s="8">
        <f t="shared" si="30"/>
        <v>0.95</v>
      </c>
      <c r="L163" s="6">
        <f t="shared" si="31"/>
        <v>0</v>
      </c>
      <c r="M163" s="8">
        <v>1</v>
      </c>
      <c r="N163" s="8">
        <v>1</v>
      </c>
      <c r="P163" s="6">
        <f t="shared" si="32"/>
        <v>0</v>
      </c>
      <c r="R163" s="9">
        <f t="shared" si="33"/>
        <v>0</v>
      </c>
      <c r="T163" s="10">
        <f>+R163*([1]assessment!$J$274*[1]assessment!$E$3)</f>
        <v>0</v>
      </c>
      <c r="V163" s="7">
        <f>+T163/[1]payroll!$F162</f>
        <v>0</v>
      </c>
      <c r="X163" s="10">
        <f>IF(V163&lt;$X$2,T163,[1]payroll!$F162*$X$2)</f>
        <v>0</v>
      </c>
      <c r="Z163" s="10">
        <f t="shared" si="34"/>
        <v>0</v>
      </c>
      <c r="AB163" s="1" t="e">
        <f t="shared" si="35"/>
        <v>#DIV/0!</v>
      </c>
    </row>
    <row r="164" spans="1:28" outlineLevel="1">
      <c r="A164" s="1" t="s">
        <v>244</v>
      </c>
      <c r="B164" s="1" t="s">
        <v>245</v>
      </c>
      <c r="D164" s="54">
        <v>0</v>
      </c>
      <c r="E164" s="54">
        <v>0</v>
      </c>
      <c r="F164" s="54">
        <v>0</v>
      </c>
      <c r="G164" s="1">
        <f t="shared" si="28"/>
        <v>0</v>
      </c>
      <c r="I164" s="6">
        <f t="shared" si="29"/>
        <v>0</v>
      </c>
      <c r="J164" s="7">
        <f>IFR!AD164</f>
        <v>0</v>
      </c>
      <c r="K164" s="8">
        <f t="shared" si="30"/>
        <v>0.95</v>
      </c>
      <c r="L164" s="6">
        <f t="shared" si="31"/>
        <v>0</v>
      </c>
      <c r="M164" s="8">
        <v>1</v>
      </c>
      <c r="N164" s="8">
        <v>1</v>
      </c>
      <c r="P164" s="6">
        <f t="shared" si="32"/>
        <v>0</v>
      </c>
      <c r="R164" s="9">
        <f t="shared" si="33"/>
        <v>0</v>
      </c>
      <c r="T164" s="10">
        <f>+R164*([1]assessment!$J$274*[1]assessment!$E$3)</f>
        <v>0</v>
      </c>
      <c r="V164" s="7">
        <f>+T164/[1]payroll!$F163</f>
        <v>0</v>
      </c>
      <c r="X164" s="10">
        <f>IF(V164&lt;$X$2,T164,[1]payroll!$F163*$X$2)</f>
        <v>0</v>
      </c>
      <c r="Z164" s="10">
        <f t="shared" si="34"/>
        <v>0</v>
      </c>
      <c r="AB164" s="1" t="e">
        <f t="shared" si="35"/>
        <v>#DIV/0!</v>
      </c>
    </row>
    <row r="165" spans="1:28" outlineLevel="1">
      <c r="A165" s="1" t="s">
        <v>487</v>
      </c>
      <c r="B165" s="1" t="s">
        <v>488</v>
      </c>
      <c r="D165" s="54">
        <v>0</v>
      </c>
      <c r="E165" s="54">
        <v>0</v>
      </c>
      <c r="F165" s="54">
        <v>0</v>
      </c>
      <c r="G165" s="1">
        <f t="shared" si="28"/>
        <v>0</v>
      </c>
      <c r="I165" s="6">
        <f t="shared" si="29"/>
        <v>0</v>
      </c>
      <c r="J165" s="7">
        <f>IFR!AD165</f>
        <v>0</v>
      </c>
      <c r="K165" s="8">
        <f t="shared" si="30"/>
        <v>0.95</v>
      </c>
      <c r="L165" s="6">
        <f t="shared" si="31"/>
        <v>0</v>
      </c>
      <c r="M165" s="8">
        <v>1</v>
      </c>
      <c r="N165" s="8">
        <v>1</v>
      </c>
      <c r="P165" s="6">
        <f t="shared" si="32"/>
        <v>0</v>
      </c>
      <c r="R165" s="9">
        <f t="shared" si="33"/>
        <v>0</v>
      </c>
      <c r="T165" s="10">
        <f>+R165*([1]assessment!$J$274*[1]assessment!$E$3)</f>
        <v>0</v>
      </c>
      <c r="V165" s="7">
        <f>+T165/[1]payroll!$F164</f>
        <v>0</v>
      </c>
      <c r="X165" s="10">
        <f>IF(V165&lt;$X$2,T165,[1]payroll!$F164*$X$2)</f>
        <v>0</v>
      </c>
      <c r="Z165" s="10">
        <f t="shared" si="34"/>
        <v>0</v>
      </c>
      <c r="AB165" s="1" t="e">
        <f t="shared" si="35"/>
        <v>#DIV/0!</v>
      </c>
    </row>
    <row r="166" spans="1:28" outlineLevel="1">
      <c r="A166" s="1" t="s">
        <v>246</v>
      </c>
      <c r="B166" s="1" t="s">
        <v>247</v>
      </c>
      <c r="D166" s="54">
        <v>1</v>
      </c>
      <c r="E166" s="54">
        <v>4</v>
      </c>
      <c r="F166" s="54">
        <v>1</v>
      </c>
      <c r="G166" s="1">
        <f t="shared" si="28"/>
        <v>6</v>
      </c>
      <c r="I166" s="6">
        <f t="shared" si="29"/>
        <v>2</v>
      </c>
      <c r="J166" s="7">
        <f>IFR!AD166</f>
        <v>4.7392374620880947E-3</v>
      </c>
      <c r="K166" s="8">
        <f t="shared" si="30"/>
        <v>0.95</v>
      </c>
      <c r="L166" s="6">
        <f t="shared" si="31"/>
        <v>1.9</v>
      </c>
      <c r="M166" s="8">
        <v>1</v>
      </c>
      <c r="N166" s="8">
        <v>1</v>
      </c>
      <c r="P166" s="6">
        <f t="shared" si="32"/>
        <v>1.9</v>
      </c>
      <c r="R166" s="9">
        <f t="shared" si="33"/>
        <v>3.4936639034032619E-4</v>
      </c>
      <c r="T166" s="10">
        <f>+R166*([1]assessment!$J$274*[1]assessment!$E$3)</f>
        <v>2919.8551459524097</v>
      </c>
      <c r="V166" s="7">
        <f>+T166/[1]payroll!$F165</f>
        <v>1.2475772509373118E-4</v>
      </c>
      <c r="X166" s="10">
        <f>IF(V166&lt;$X$2,T166,[1]payroll!$F165*$X$2)</f>
        <v>2919.8551459524097</v>
      </c>
      <c r="Z166" s="10">
        <f t="shared" si="34"/>
        <v>0</v>
      </c>
      <c r="AB166" s="1">
        <f t="shared" si="35"/>
        <v>1</v>
      </c>
    </row>
    <row r="167" spans="1:28" outlineLevel="1">
      <c r="A167" s="1" t="s">
        <v>248</v>
      </c>
      <c r="B167" s="1" t="s">
        <v>249</v>
      </c>
      <c r="D167" s="54">
        <v>0</v>
      </c>
      <c r="E167" s="54">
        <v>0</v>
      </c>
      <c r="F167" s="54">
        <v>0</v>
      </c>
      <c r="G167" s="1">
        <f t="shared" si="28"/>
        <v>0</v>
      </c>
      <c r="I167" s="6">
        <f t="shared" si="29"/>
        <v>0</v>
      </c>
      <c r="J167" s="7">
        <f>IFR!AD167</f>
        <v>0</v>
      </c>
      <c r="K167" s="8">
        <f t="shared" si="30"/>
        <v>0.95</v>
      </c>
      <c r="L167" s="6">
        <f t="shared" si="31"/>
        <v>0</v>
      </c>
      <c r="M167" s="8">
        <v>1</v>
      </c>
      <c r="N167" s="8">
        <v>1</v>
      </c>
      <c r="P167" s="6">
        <f t="shared" si="32"/>
        <v>0</v>
      </c>
      <c r="R167" s="9">
        <f t="shared" si="33"/>
        <v>0</v>
      </c>
      <c r="T167" s="10">
        <f>+R167*([1]assessment!$J$274*[1]assessment!$E$3)</f>
        <v>0</v>
      </c>
      <c r="V167" s="7">
        <f>+T167/[1]payroll!$F166</f>
        <v>0</v>
      </c>
      <c r="X167" s="10">
        <f>IF(V167&lt;$X$2,T167,[1]payroll!$F166*$X$2)</f>
        <v>0</v>
      </c>
      <c r="Z167" s="10">
        <f t="shared" si="34"/>
        <v>0</v>
      </c>
      <c r="AB167" s="1" t="e">
        <f t="shared" si="35"/>
        <v>#DIV/0!</v>
      </c>
    </row>
    <row r="168" spans="1:28" outlineLevel="1">
      <c r="A168" s="1" t="s">
        <v>250</v>
      </c>
      <c r="B168" s="1" t="s">
        <v>251</v>
      </c>
      <c r="D168" s="54">
        <v>0</v>
      </c>
      <c r="E168" s="54">
        <v>0</v>
      </c>
      <c r="F168" s="54">
        <v>0</v>
      </c>
      <c r="G168" s="1">
        <f t="shared" si="28"/>
        <v>0</v>
      </c>
      <c r="I168" s="6">
        <f t="shared" si="29"/>
        <v>0</v>
      </c>
      <c r="J168" s="7">
        <f>IFR!AD168</f>
        <v>0</v>
      </c>
      <c r="K168" s="8">
        <f t="shared" si="30"/>
        <v>0.95</v>
      </c>
      <c r="L168" s="6">
        <f t="shared" si="31"/>
        <v>0</v>
      </c>
      <c r="M168" s="8">
        <v>1</v>
      </c>
      <c r="N168" s="8">
        <v>1</v>
      </c>
      <c r="P168" s="6">
        <f t="shared" si="32"/>
        <v>0</v>
      </c>
      <c r="R168" s="9">
        <f t="shared" si="33"/>
        <v>0</v>
      </c>
      <c r="T168" s="10">
        <f>+R168*([1]assessment!$J$274*[1]assessment!$E$3)</f>
        <v>0</v>
      </c>
      <c r="V168" s="7">
        <f>+T168/[1]payroll!$F167</f>
        <v>0</v>
      </c>
      <c r="X168" s="10">
        <f>IF(V168&lt;$X$2,T168,[1]payroll!$F167*$X$2)</f>
        <v>0</v>
      </c>
      <c r="Z168" s="10">
        <f t="shared" si="34"/>
        <v>0</v>
      </c>
      <c r="AB168" s="1" t="e">
        <f t="shared" si="35"/>
        <v>#DIV/0!</v>
      </c>
    </row>
    <row r="169" spans="1:28" outlineLevel="1">
      <c r="A169" s="1" t="s">
        <v>252</v>
      </c>
      <c r="B169" s="1" t="s">
        <v>253</v>
      </c>
      <c r="D169" s="54">
        <v>0</v>
      </c>
      <c r="E169" s="54">
        <v>0</v>
      </c>
      <c r="F169" s="54">
        <v>2</v>
      </c>
      <c r="G169" s="1">
        <f t="shared" si="28"/>
        <v>2</v>
      </c>
      <c r="I169" s="6">
        <f t="shared" si="29"/>
        <v>0.66666666666666663</v>
      </c>
      <c r="J169" s="7">
        <f>IFR!AD169</f>
        <v>0.01</v>
      </c>
      <c r="K169" s="8">
        <f t="shared" si="30"/>
        <v>0.95</v>
      </c>
      <c r="L169" s="6">
        <f t="shared" si="31"/>
        <v>0.6333333333333333</v>
      </c>
      <c r="M169" s="8">
        <v>1</v>
      </c>
      <c r="N169" s="8">
        <v>1</v>
      </c>
      <c r="P169" s="6">
        <f t="shared" si="32"/>
        <v>0.6333333333333333</v>
      </c>
      <c r="R169" s="9">
        <f t="shared" si="33"/>
        <v>1.164554634467754E-4</v>
      </c>
      <c r="T169" s="10">
        <f>+R169*([1]assessment!$J$274*[1]assessment!$E$3)</f>
        <v>973.28504865080333</v>
      </c>
      <c r="V169" s="7">
        <f>+T169/[1]payroll!$F168</f>
        <v>2.0083841610783493E-4</v>
      </c>
      <c r="X169" s="10">
        <f>IF(V169&lt;$X$2,T169,[1]payroll!$F168*$X$2)</f>
        <v>973.28504865080333</v>
      </c>
      <c r="Z169" s="10">
        <f t="shared" si="34"/>
        <v>0</v>
      </c>
      <c r="AB169" s="1">
        <f t="shared" si="35"/>
        <v>1</v>
      </c>
    </row>
    <row r="170" spans="1:28" outlineLevel="1">
      <c r="A170" s="1" t="s">
        <v>254</v>
      </c>
      <c r="B170" s="1" t="s">
        <v>255</v>
      </c>
      <c r="D170" s="54">
        <v>0</v>
      </c>
      <c r="E170" s="54">
        <v>0</v>
      </c>
      <c r="F170" s="54">
        <v>0</v>
      </c>
      <c r="G170" s="1">
        <f t="shared" si="28"/>
        <v>0</v>
      </c>
      <c r="I170" s="6">
        <f t="shared" si="29"/>
        <v>0</v>
      </c>
      <c r="J170" s="7">
        <f>IFR!AD170</f>
        <v>0</v>
      </c>
      <c r="K170" s="8">
        <f t="shared" si="30"/>
        <v>0.95</v>
      </c>
      <c r="L170" s="6">
        <f t="shared" si="31"/>
        <v>0</v>
      </c>
      <c r="M170" s="8">
        <v>1</v>
      </c>
      <c r="N170" s="8">
        <v>1</v>
      </c>
      <c r="P170" s="6">
        <f t="shared" si="32"/>
        <v>0</v>
      </c>
      <c r="R170" s="9">
        <f t="shared" si="33"/>
        <v>0</v>
      </c>
      <c r="T170" s="10">
        <f>+R170*([1]assessment!$J$274*[1]assessment!$E$3)</f>
        <v>0</v>
      </c>
      <c r="V170" s="7">
        <f>+T170/[1]payroll!$F169</f>
        <v>0</v>
      </c>
      <c r="X170" s="10">
        <f>IF(V170&lt;$X$2,T170,[1]payroll!$F169*$X$2)</f>
        <v>0</v>
      </c>
      <c r="Z170" s="10">
        <f t="shared" si="34"/>
        <v>0</v>
      </c>
      <c r="AB170" s="1" t="e">
        <f t="shared" si="35"/>
        <v>#DIV/0!</v>
      </c>
    </row>
    <row r="171" spans="1:28" outlineLevel="1">
      <c r="A171" s="1" t="s">
        <v>256</v>
      </c>
      <c r="B171" s="1" t="s">
        <v>257</v>
      </c>
      <c r="D171" s="54">
        <v>1</v>
      </c>
      <c r="E171" s="54">
        <v>0</v>
      </c>
      <c r="F171" s="54">
        <v>0</v>
      </c>
      <c r="G171" s="1">
        <f t="shared" si="28"/>
        <v>1</v>
      </c>
      <c r="I171" s="6">
        <f t="shared" si="29"/>
        <v>0.33333333333333331</v>
      </c>
      <c r="J171" s="7">
        <f>IFR!AD171</f>
        <v>1.6666666666666668E-3</v>
      </c>
      <c r="K171" s="8">
        <f t="shared" si="30"/>
        <v>0.95</v>
      </c>
      <c r="L171" s="6">
        <f t="shared" si="31"/>
        <v>0.31666666666666665</v>
      </c>
      <c r="M171" s="8">
        <v>1</v>
      </c>
      <c r="N171" s="8">
        <v>1</v>
      </c>
      <c r="P171" s="6">
        <f t="shared" si="32"/>
        <v>0.31666666666666665</v>
      </c>
      <c r="R171" s="9">
        <f t="shared" si="33"/>
        <v>5.8227731723387702E-5</v>
      </c>
      <c r="T171" s="10">
        <f>+R171*([1]assessment!$J$274*[1]assessment!$E$3)</f>
        <v>486.64252432540167</v>
      </c>
      <c r="V171" s="7">
        <f>+T171/[1]payroll!$F170</f>
        <v>2.8357695426850895E-4</v>
      </c>
      <c r="X171" s="10">
        <f>IF(V171&lt;$X$2,T171,[1]payroll!$F170*$X$2)</f>
        <v>486.64252432540167</v>
      </c>
      <c r="Z171" s="10">
        <f t="shared" si="34"/>
        <v>0</v>
      </c>
      <c r="AB171" s="1">
        <f t="shared" si="35"/>
        <v>1</v>
      </c>
    </row>
    <row r="172" spans="1:28" outlineLevel="1">
      <c r="A172" s="1" t="s">
        <v>258</v>
      </c>
      <c r="B172" s="1" t="s">
        <v>259</v>
      </c>
      <c r="D172" s="54">
        <v>0</v>
      </c>
      <c r="E172" s="54">
        <v>0</v>
      </c>
      <c r="F172" s="54">
        <v>1</v>
      </c>
      <c r="G172" s="1">
        <f t="shared" si="28"/>
        <v>1</v>
      </c>
      <c r="I172" s="6">
        <f t="shared" si="29"/>
        <v>0.33333333333333331</v>
      </c>
      <c r="J172" s="7">
        <f>IFR!AD172</f>
        <v>5.0000000000000001E-3</v>
      </c>
      <c r="K172" s="8">
        <f t="shared" si="30"/>
        <v>0.95</v>
      </c>
      <c r="L172" s="6">
        <f t="shared" si="31"/>
        <v>0.31666666666666665</v>
      </c>
      <c r="M172" s="8">
        <v>1</v>
      </c>
      <c r="N172" s="8">
        <v>1</v>
      </c>
      <c r="P172" s="6">
        <f t="shared" si="32"/>
        <v>0.31666666666666665</v>
      </c>
      <c r="R172" s="9">
        <f t="shared" si="33"/>
        <v>5.8227731723387702E-5</v>
      </c>
      <c r="T172" s="10">
        <f>+R172*([1]assessment!$J$274*[1]assessment!$E$3)</f>
        <v>486.64252432540167</v>
      </c>
      <c r="V172" s="7">
        <f>+T172/[1]payroll!$F171</f>
        <v>3.2281067103127572E-4</v>
      </c>
      <c r="X172" s="10">
        <f>IF(V172&lt;$X$2,T172,[1]payroll!$F171*$X$2)</f>
        <v>486.64252432540167</v>
      </c>
      <c r="Z172" s="10">
        <f t="shared" si="34"/>
        <v>0</v>
      </c>
      <c r="AB172" s="1">
        <f t="shared" si="35"/>
        <v>1</v>
      </c>
    </row>
    <row r="173" spans="1:28" outlineLevel="1">
      <c r="A173" s="1" t="s">
        <v>260</v>
      </c>
      <c r="B173" s="1" t="s">
        <v>261</v>
      </c>
      <c r="D173" s="54">
        <v>3</v>
      </c>
      <c r="E173" s="54">
        <v>2</v>
      </c>
      <c r="F173" s="54">
        <v>3</v>
      </c>
      <c r="G173" s="1">
        <f t="shared" si="28"/>
        <v>8</v>
      </c>
      <c r="I173" s="6">
        <f t="shared" si="29"/>
        <v>2.6666666666666665</v>
      </c>
      <c r="J173" s="7">
        <f>IFR!AD173</f>
        <v>1.8646834676903753E-2</v>
      </c>
      <c r="K173" s="8">
        <f t="shared" si="30"/>
        <v>0.95</v>
      </c>
      <c r="L173" s="6">
        <f t="shared" si="31"/>
        <v>2.5333333333333332</v>
      </c>
      <c r="M173" s="8">
        <v>1</v>
      </c>
      <c r="N173" s="8">
        <v>1</v>
      </c>
      <c r="P173" s="6">
        <f t="shared" si="32"/>
        <v>2.5333333333333332</v>
      </c>
      <c r="R173" s="9">
        <f t="shared" si="33"/>
        <v>4.6582185378710162E-4</v>
      </c>
      <c r="T173" s="10">
        <f>+R173*([1]assessment!$J$274*[1]assessment!$E$3)</f>
        <v>3893.1401946032133</v>
      </c>
      <c r="V173" s="7">
        <f>+T173/[1]payroll!$F172</f>
        <v>5.2822599900948235E-4</v>
      </c>
      <c r="X173" s="10">
        <f>IF(V173&lt;$X$2,T173,[1]payroll!$F172*$X$2)</f>
        <v>3893.1401946032133</v>
      </c>
      <c r="Z173" s="10">
        <f t="shared" si="34"/>
        <v>0</v>
      </c>
      <c r="AB173" s="1">
        <f t="shared" si="35"/>
        <v>1</v>
      </c>
    </row>
    <row r="174" spans="1:28" outlineLevel="1">
      <c r="A174" s="1" t="s">
        <v>262</v>
      </c>
      <c r="B174" s="1" t="s">
        <v>263</v>
      </c>
      <c r="D174" s="54">
        <v>0</v>
      </c>
      <c r="E174" s="54">
        <v>0</v>
      </c>
      <c r="F174" s="54">
        <v>0</v>
      </c>
      <c r="G174" s="1">
        <f t="shared" ref="G174:G205" si="36">SUM(D174:F174)</f>
        <v>0</v>
      </c>
      <c r="I174" s="6">
        <f t="shared" ref="I174:I205" si="37">AVERAGE(D174:F174)</f>
        <v>0</v>
      </c>
      <c r="J174" s="7">
        <f>IFR!AD174</f>
        <v>0</v>
      </c>
      <c r="K174" s="8">
        <f t="shared" ref="K174:K205" si="38">IF(+J174&lt;$E$270,$I$270,IF(J174&gt;$E$272,$I$272,$I$271))</f>
        <v>0.95</v>
      </c>
      <c r="L174" s="6">
        <f t="shared" ref="L174:L205" si="39">+I174*K174</f>
        <v>0</v>
      </c>
      <c r="M174" s="8">
        <v>1</v>
      </c>
      <c r="N174" s="8">
        <v>1</v>
      </c>
      <c r="P174" s="6">
        <f t="shared" ref="P174:P205" si="40">+L174*M174*N174</f>
        <v>0</v>
      </c>
      <c r="R174" s="9">
        <f t="shared" ref="R174:R205" si="41">+P174/$P$267</f>
        <v>0</v>
      </c>
      <c r="T174" s="10">
        <f>+R174*([1]assessment!$J$274*[1]assessment!$E$3)</f>
        <v>0</v>
      </c>
      <c r="V174" s="7">
        <f>+T174/[1]payroll!$F173</f>
        <v>0</v>
      </c>
      <c r="X174" s="10">
        <f>IF(V174&lt;$X$2,T174,[1]payroll!$F173*$X$2)</f>
        <v>0</v>
      </c>
      <c r="Z174" s="10">
        <f t="shared" ref="Z174:Z205" si="42">+T174-X174</f>
        <v>0</v>
      </c>
      <c r="AB174" s="1" t="e">
        <f t="shared" ref="AB174:AB205" si="43">+X174/T174</f>
        <v>#DIV/0!</v>
      </c>
    </row>
    <row r="175" spans="1:28" outlineLevel="1">
      <c r="A175" s="1" t="s">
        <v>264</v>
      </c>
      <c r="B175" s="1" t="s">
        <v>265</v>
      </c>
      <c r="D175" s="54">
        <v>0</v>
      </c>
      <c r="E175" s="54">
        <v>0</v>
      </c>
      <c r="F175" s="54">
        <v>0</v>
      </c>
      <c r="G175" s="1">
        <f t="shared" si="36"/>
        <v>0</v>
      </c>
      <c r="I175" s="6">
        <f t="shared" si="37"/>
        <v>0</v>
      </c>
      <c r="J175" s="7">
        <f>IFR!AD175</f>
        <v>0</v>
      </c>
      <c r="K175" s="8">
        <f t="shared" si="38"/>
        <v>0.95</v>
      </c>
      <c r="L175" s="6">
        <f t="shared" si="39"/>
        <v>0</v>
      </c>
      <c r="M175" s="8">
        <v>1</v>
      </c>
      <c r="N175" s="8">
        <v>1</v>
      </c>
      <c r="P175" s="6">
        <f t="shared" si="40"/>
        <v>0</v>
      </c>
      <c r="R175" s="9">
        <f t="shared" si="41"/>
        <v>0</v>
      </c>
      <c r="T175" s="10">
        <f>+R175*([1]assessment!$J$274*[1]assessment!$E$3)</f>
        <v>0</v>
      </c>
      <c r="V175" s="7">
        <f>+T175/[1]payroll!$F174</f>
        <v>0</v>
      </c>
      <c r="X175" s="10">
        <f>IF(V175&lt;$X$2,T175,[1]payroll!$F174*$X$2)</f>
        <v>0</v>
      </c>
      <c r="Z175" s="10">
        <f t="shared" si="42"/>
        <v>0</v>
      </c>
      <c r="AB175" s="1" t="e">
        <f t="shared" si="43"/>
        <v>#DIV/0!</v>
      </c>
    </row>
    <row r="176" spans="1:28" outlineLevel="1">
      <c r="A176" s="1" t="s">
        <v>266</v>
      </c>
      <c r="B176" s="1" t="s">
        <v>267</v>
      </c>
      <c r="D176" s="54">
        <v>0</v>
      </c>
      <c r="E176" s="54">
        <v>0</v>
      </c>
      <c r="F176" s="54">
        <v>0</v>
      </c>
      <c r="G176" s="1">
        <f t="shared" si="36"/>
        <v>0</v>
      </c>
      <c r="I176" s="6">
        <f t="shared" si="37"/>
        <v>0</v>
      </c>
      <c r="J176" s="7">
        <f>IFR!AD176</f>
        <v>0</v>
      </c>
      <c r="K176" s="8">
        <f t="shared" si="38"/>
        <v>0.95</v>
      </c>
      <c r="L176" s="6">
        <f t="shared" si="39"/>
        <v>0</v>
      </c>
      <c r="M176" s="8">
        <v>1</v>
      </c>
      <c r="N176" s="8">
        <v>1</v>
      </c>
      <c r="P176" s="6">
        <f t="shared" si="40"/>
        <v>0</v>
      </c>
      <c r="R176" s="9">
        <f t="shared" si="41"/>
        <v>0</v>
      </c>
      <c r="T176" s="10">
        <f>+R176*([1]assessment!$J$274*[1]assessment!$E$3)</f>
        <v>0</v>
      </c>
      <c r="V176" s="7">
        <f>+T176/[1]payroll!$F175</f>
        <v>0</v>
      </c>
      <c r="X176" s="10">
        <f>IF(V176&lt;$X$2,T176,[1]payroll!$F175*$X$2)</f>
        <v>0</v>
      </c>
      <c r="Z176" s="10">
        <f t="shared" si="42"/>
        <v>0</v>
      </c>
      <c r="AB176" s="1" t="e">
        <f t="shared" si="43"/>
        <v>#DIV/0!</v>
      </c>
    </row>
    <row r="177" spans="1:28" outlineLevel="1">
      <c r="A177" s="1" t="s">
        <v>268</v>
      </c>
      <c r="B177" s="1" t="s">
        <v>269</v>
      </c>
      <c r="D177" s="54">
        <v>0</v>
      </c>
      <c r="E177" s="54">
        <v>0</v>
      </c>
      <c r="F177" s="54">
        <v>0</v>
      </c>
      <c r="G177" s="1">
        <f t="shared" si="36"/>
        <v>0</v>
      </c>
      <c r="I177" s="6">
        <f t="shared" si="37"/>
        <v>0</v>
      </c>
      <c r="J177" s="7">
        <f>IFR!AD177</f>
        <v>0</v>
      </c>
      <c r="K177" s="8">
        <f t="shared" si="38"/>
        <v>0.95</v>
      </c>
      <c r="L177" s="6">
        <f t="shared" si="39"/>
        <v>0</v>
      </c>
      <c r="M177" s="8">
        <v>1</v>
      </c>
      <c r="N177" s="8">
        <v>1</v>
      </c>
      <c r="P177" s="6">
        <f t="shared" si="40"/>
        <v>0</v>
      </c>
      <c r="R177" s="9">
        <f t="shared" si="41"/>
        <v>0</v>
      </c>
      <c r="T177" s="10">
        <f>+R177*([1]assessment!$J$274*[1]assessment!$E$3)</f>
        <v>0</v>
      </c>
      <c r="V177" s="7">
        <f>+T177/[1]payroll!$F176</f>
        <v>0</v>
      </c>
      <c r="X177" s="10">
        <f>IF(V177&lt;$X$2,T177,[1]payroll!$F176*$X$2)</f>
        <v>0</v>
      </c>
      <c r="Z177" s="10">
        <f t="shared" si="42"/>
        <v>0</v>
      </c>
      <c r="AB177" s="1" t="e">
        <f t="shared" si="43"/>
        <v>#DIV/0!</v>
      </c>
    </row>
    <row r="178" spans="1:28" outlineLevel="1">
      <c r="A178" s="1" t="s">
        <v>270</v>
      </c>
      <c r="B178" s="1" t="s">
        <v>271</v>
      </c>
      <c r="D178" s="54">
        <v>0</v>
      </c>
      <c r="E178" s="54">
        <v>0</v>
      </c>
      <c r="F178" s="54">
        <v>0</v>
      </c>
      <c r="G178" s="1">
        <f t="shared" si="36"/>
        <v>0</v>
      </c>
      <c r="I178" s="6">
        <f t="shared" si="37"/>
        <v>0</v>
      </c>
      <c r="J178" s="7">
        <f>IFR!AD178</f>
        <v>0</v>
      </c>
      <c r="K178" s="8">
        <f t="shared" si="38"/>
        <v>0.95</v>
      </c>
      <c r="L178" s="6">
        <f t="shared" si="39"/>
        <v>0</v>
      </c>
      <c r="M178" s="8">
        <v>1</v>
      </c>
      <c r="N178" s="8">
        <v>1</v>
      </c>
      <c r="P178" s="6">
        <f t="shared" si="40"/>
        <v>0</v>
      </c>
      <c r="R178" s="9">
        <f t="shared" si="41"/>
        <v>0</v>
      </c>
      <c r="T178" s="10">
        <f>+R178*([1]assessment!$J$274*[1]assessment!$E$3)</f>
        <v>0</v>
      </c>
      <c r="V178" s="7">
        <f>+T178/[1]payroll!$F177</f>
        <v>0</v>
      </c>
      <c r="X178" s="10">
        <f>IF(V178&lt;$X$2,T178,[1]payroll!$F177*$X$2)</f>
        <v>0</v>
      </c>
      <c r="Z178" s="10">
        <f t="shared" si="42"/>
        <v>0</v>
      </c>
      <c r="AB178" s="1" t="e">
        <f t="shared" si="43"/>
        <v>#DIV/0!</v>
      </c>
    </row>
    <row r="179" spans="1:28" outlineLevel="1">
      <c r="A179" s="1" t="s">
        <v>272</v>
      </c>
      <c r="B179" s="1" t="s">
        <v>273</v>
      </c>
      <c r="D179" s="54">
        <v>0</v>
      </c>
      <c r="E179" s="54">
        <v>1</v>
      </c>
      <c r="F179" s="54">
        <v>2</v>
      </c>
      <c r="G179" s="1">
        <f t="shared" si="36"/>
        <v>3</v>
      </c>
      <c r="I179" s="6">
        <f t="shared" si="37"/>
        <v>1</v>
      </c>
      <c r="J179" s="7">
        <f>IFR!AD179</f>
        <v>1.3333333333333334E-2</v>
      </c>
      <c r="K179" s="8">
        <f t="shared" si="38"/>
        <v>0.95</v>
      </c>
      <c r="L179" s="6">
        <f t="shared" si="39"/>
        <v>0.95</v>
      </c>
      <c r="M179" s="8">
        <v>1</v>
      </c>
      <c r="N179" s="8">
        <v>1</v>
      </c>
      <c r="P179" s="6">
        <f t="shared" si="40"/>
        <v>0.95</v>
      </c>
      <c r="R179" s="9">
        <f t="shared" si="41"/>
        <v>1.7468319517016309E-4</v>
      </c>
      <c r="T179" s="10">
        <f>+R179*([1]assessment!$J$274*[1]assessment!$E$3)</f>
        <v>1459.9275729762048</v>
      </c>
      <c r="V179" s="7">
        <f>+T179/[1]payroll!$F178</f>
        <v>4.1166681409270719E-4</v>
      </c>
      <c r="X179" s="10">
        <f>IF(V179&lt;$X$2,T179,[1]payroll!$F178*$X$2)</f>
        <v>1459.9275729762048</v>
      </c>
      <c r="Z179" s="10">
        <f t="shared" si="42"/>
        <v>0</v>
      </c>
      <c r="AB179" s="1">
        <f t="shared" si="43"/>
        <v>1</v>
      </c>
    </row>
    <row r="180" spans="1:28" outlineLevel="1">
      <c r="A180" s="1" t="s">
        <v>274</v>
      </c>
      <c r="B180" s="1" t="s">
        <v>275</v>
      </c>
      <c r="D180" s="54">
        <v>0</v>
      </c>
      <c r="E180" s="54">
        <v>0</v>
      </c>
      <c r="F180" s="54">
        <v>1</v>
      </c>
      <c r="G180" s="1">
        <f t="shared" si="36"/>
        <v>1</v>
      </c>
      <c r="I180" s="6">
        <f t="shared" si="37"/>
        <v>0.33333333333333331</v>
      </c>
      <c r="J180" s="7">
        <f>IFR!AD180</f>
        <v>5.0000000000000001E-3</v>
      </c>
      <c r="K180" s="8">
        <f t="shared" si="38"/>
        <v>0.95</v>
      </c>
      <c r="L180" s="6">
        <f t="shared" si="39"/>
        <v>0.31666666666666665</v>
      </c>
      <c r="M180" s="8">
        <v>1</v>
      </c>
      <c r="N180" s="8">
        <v>1</v>
      </c>
      <c r="P180" s="6">
        <f t="shared" si="40"/>
        <v>0.31666666666666665</v>
      </c>
      <c r="R180" s="9">
        <f t="shared" si="41"/>
        <v>5.8227731723387702E-5</v>
      </c>
      <c r="T180" s="10">
        <f>+R180*([1]assessment!$J$274*[1]assessment!$E$3)</f>
        <v>486.64252432540167</v>
      </c>
      <c r="V180" s="7">
        <f>+T180/[1]payroll!$F179</f>
        <v>1.832069254699961E-4</v>
      </c>
      <c r="X180" s="10">
        <f>IF(V180&lt;$X$2,T180,[1]payroll!$F179*$X$2)</f>
        <v>486.64252432540167</v>
      </c>
      <c r="Z180" s="10">
        <f t="shared" si="42"/>
        <v>0</v>
      </c>
      <c r="AB180" s="1">
        <f t="shared" si="43"/>
        <v>1</v>
      </c>
    </row>
    <row r="181" spans="1:28" outlineLevel="1">
      <c r="A181" s="1" t="s">
        <v>276</v>
      </c>
      <c r="B181" s="1" t="s">
        <v>277</v>
      </c>
      <c r="D181" s="54">
        <v>0</v>
      </c>
      <c r="E181" s="54">
        <v>0</v>
      </c>
      <c r="F181" s="54">
        <v>0</v>
      </c>
      <c r="G181" s="1">
        <f t="shared" si="36"/>
        <v>0</v>
      </c>
      <c r="I181" s="6">
        <f t="shared" si="37"/>
        <v>0</v>
      </c>
      <c r="J181" s="7">
        <f>IFR!AD181</f>
        <v>0</v>
      </c>
      <c r="K181" s="8">
        <f t="shared" si="38"/>
        <v>0.95</v>
      </c>
      <c r="L181" s="6">
        <f t="shared" si="39"/>
        <v>0</v>
      </c>
      <c r="M181" s="8">
        <v>1</v>
      </c>
      <c r="N181" s="8">
        <v>1</v>
      </c>
      <c r="P181" s="6">
        <f t="shared" si="40"/>
        <v>0</v>
      </c>
      <c r="R181" s="9">
        <f t="shared" si="41"/>
        <v>0</v>
      </c>
      <c r="T181" s="10">
        <f>+R181*([1]assessment!$J$274*[1]assessment!$E$3)</f>
        <v>0</v>
      </c>
      <c r="V181" s="7">
        <f>+T181/[1]payroll!$F180</f>
        <v>0</v>
      </c>
      <c r="X181" s="10">
        <f>IF(V181&lt;$X$2,T181,[1]payroll!$F180*$X$2)</f>
        <v>0</v>
      </c>
      <c r="Z181" s="10">
        <f t="shared" si="42"/>
        <v>0</v>
      </c>
      <c r="AB181" s="1" t="e">
        <f t="shared" si="43"/>
        <v>#DIV/0!</v>
      </c>
    </row>
    <row r="182" spans="1:28" outlineLevel="1">
      <c r="A182" s="1" t="s">
        <v>278</v>
      </c>
      <c r="B182" s="1" t="s">
        <v>279</v>
      </c>
      <c r="D182" s="54">
        <v>0</v>
      </c>
      <c r="E182" s="54">
        <v>0</v>
      </c>
      <c r="F182" s="54">
        <v>0</v>
      </c>
      <c r="G182" s="1">
        <f t="shared" si="36"/>
        <v>0</v>
      </c>
      <c r="I182" s="6">
        <f t="shared" si="37"/>
        <v>0</v>
      </c>
      <c r="J182" s="7">
        <f>IFR!AD182</f>
        <v>0</v>
      </c>
      <c r="K182" s="8">
        <f t="shared" si="38"/>
        <v>0.95</v>
      </c>
      <c r="L182" s="6">
        <f t="shared" si="39"/>
        <v>0</v>
      </c>
      <c r="M182" s="8">
        <v>1</v>
      </c>
      <c r="N182" s="8">
        <v>1</v>
      </c>
      <c r="P182" s="6">
        <f t="shared" si="40"/>
        <v>0</v>
      </c>
      <c r="R182" s="9">
        <f t="shared" si="41"/>
        <v>0</v>
      </c>
      <c r="T182" s="10">
        <f>+R182*([1]assessment!$J$274*[1]assessment!$E$3)</f>
        <v>0</v>
      </c>
      <c r="V182" s="7">
        <f>+T182/[1]payroll!$F181</f>
        <v>0</v>
      </c>
      <c r="X182" s="10">
        <f>IF(V182&lt;$X$2,T182,[1]payroll!$F181*$X$2)</f>
        <v>0</v>
      </c>
      <c r="Z182" s="10">
        <f t="shared" si="42"/>
        <v>0</v>
      </c>
      <c r="AB182" s="1" t="e">
        <f t="shared" si="43"/>
        <v>#DIV/0!</v>
      </c>
    </row>
    <row r="183" spans="1:28" outlineLevel="1">
      <c r="A183" s="1" t="s">
        <v>280</v>
      </c>
      <c r="B183" s="1" t="s">
        <v>281</v>
      </c>
      <c r="D183" s="54">
        <v>0</v>
      </c>
      <c r="E183" s="54">
        <v>1</v>
      </c>
      <c r="F183" s="54">
        <v>2</v>
      </c>
      <c r="G183" s="1">
        <f t="shared" si="36"/>
        <v>3</v>
      </c>
      <c r="I183" s="6">
        <f t="shared" si="37"/>
        <v>1</v>
      </c>
      <c r="J183" s="7">
        <f>IFR!AD183</f>
        <v>1.3333333333333334E-2</v>
      </c>
      <c r="K183" s="8">
        <f t="shared" si="38"/>
        <v>0.95</v>
      </c>
      <c r="L183" s="6">
        <f t="shared" si="39"/>
        <v>0.95</v>
      </c>
      <c r="M183" s="8">
        <v>1</v>
      </c>
      <c r="N183" s="8">
        <v>1</v>
      </c>
      <c r="P183" s="6">
        <f t="shared" si="40"/>
        <v>0.95</v>
      </c>
      <c r="R183" s="9">
        <f t="shared" si="41"/>
        <v>1.7468319517016309E-4</v>
      </c>
      <c r="T183" s="10">
        <f>+R183*([1]assessment!$J$274*[1]assessment!$E$3)</f>
        <v>1459.9275729762048</v>
      </c>
      <c r="V183" s="7">
        <f>+T183/[1]payroll!$F182</f>
        <v>1.1053907239434561E-3</v>
      </c>
      <c r="X183" s="10">
        <f>IF(V183&lt;$X$2,T183,[1]payroll!$F182*$X$2)</f>
        <v>1459.9275729762048</v>
      </c>
      <c r="Z183" s="10">
        <f t="shared" si="42"/>
        <v>0</v>
      </c>
      <c r="AB183" s="1">
        <f t="shared" si="43"/>
        <v>1</v>
      </c>
    </row>
    <row r="184" spans="1:28" outlineLevel="1">
      <c r="A184" s="1" t="s">
        <v>282</v>
      </c>
      <c r="B184" s="1" t="s">
        <v>283</v>
      </c>
      <c r="D184" s="54">
        <v>0</v>
      </c>
      <c r="E184" s="54">
        <v>0</v>
      </c>
      <c r="F184" s="54">
        <v>0</v>
      </c>
      <c r="G184" s="1">
        <f t="shared" si="36"/>
        <v>0</v>
      </c>
      <c r="I184" s="6">
        <f t="shared" si="37"/>
        <v>0</v>
      </c>
      <c r="J184" s="7">
        <f>IFR!AD184</f>
        <v>0</v>
      </c>
      <c r="K184" s="8">
        <f t="shared" si="38"/>
        <v>0.95</v>
      </c>
      <c r="L184" s="6">
        <f t="shared" si="39"/>
        <v>0</v>
      </c>
      <c r="M184" s="8">
        <v>1</v>
      </c>
      <c r="N184" s="8">
        <v>1</v>
      </c>
      <c r="P184" s="6">
        <f t="shared" si="40"/>
        <v>0</v>
      </c>
      <c r="R184" s="9">
        <f t="shared" si="41"/>
        <v>0</v>
      </c>
      <c r="T184" s="10">
        <f>+R184*([1]assessment!$J$274*[1]assessment!$E$3)</f>
        <v>0</v>
      </c>
      <c r="V184" s="7">
        <f>+T184/[1]payroll!$F183</f>
        <v>0</v>
      </c>
      <c r="X184" s="10">
        <f>IF(V184&lt;$X$2,T184,[1]payroll!$F183*$X$2)</f>
        <v>0</v>
      </c>
      <c r="Z184" s="10">
        <f t="shared" si="42"/>
        <v>0</v>
      </c>
      <c r="AB184" s="1" t="e">
        <f t="shared" si="43"/>
        <v>#DIV/0!</v>
      </c>
    </row>
    <row r="185" spans="1:28" outlineLevel="1">
      <c r="A185" s="1" t="s">
        <v>284</v>
      </c>
      <c r="B185" s="1" t="s">
        <v>285</v>
      </c>
      <c r="D185" s="54">
        <v>0</v>
      </c>
      <c r="E185" s="54">
        <v>0</v>
      </c>
      <c r="F185" s="54">
        <v>0</v>
      </c>
      <c r="G185" s="1">
        <f t="shared" si="36"/>
        <v>0</v>
      </c>
      <c r="I185" s="6">
        <f t="shared" si="37"/>
        <v>0</v>
      </c>
      <c r="J185" s="7">
        <f>IFR!AD185</f>
        <v>0</v>
      </c>
      <c r="K185" s="8">
        <f t="shared" si="38"/>
        <v>0.95</v>
      </c>
      <c r="L185" s="6">
        <f t="shared" si="39"/>
        <v>0</v>
      </c>
      <c r="M185" s="8">
        <v>1</v>
      </c>
      <c r="N185" s="8">
        <v>1</v>
      </c>
      <c r="P185" s="6">
        <f t="shared" si="40"/>
        <v>0</v>
      </c>
      <c r="R185" s="9">
        <f t="shared" si="41"/>
        <v>0</v>
      </c>
      <c r="T185" s="10">
        <f>+R185*([1]assessment!$J$274*[1]assessment!$E$3)</f>
        <v>0</v>
      </c>
      <c r="V185" s="7">
        <f>+T185/[1]payroll!$F184</f>
        <v>0</v>
      </c>
      <c r="X185" s="10">
        <f>IF(V185&lt;$X$2,T185,[1]payroll!$F184*$X$2)</f>
        <v>0</v>
      </c>
      <c r="Z185" s="10">
        <f t="shared" si="42"/>
        <v>0</v>
      </c>
      <c r="AB185" s="1" t="e">
        <f t="shared" si="43"/>
        <v>#DIV/0!</v>
      </c>
    </row>
    <row r="186" spans="1:28" outlineLevel="1">
      <c r="A186" s="1" t="s">
        <v>286</v>
      </c>
      <c r="B186" s="1" t="s">
        <v>287</v>
      </c>
      <c r="D186" s="54">
        <v>0</v>
      </c>
      <c r="E186" s="54">
        <v>0</v>
      </c>
      <c r="F186" s="54">
        <v>0</v>
      </c>
      <c r="G186" s="1">
        <f t="shared" si="36"/>
        <v>0</v>
      </c>
      <c r="I186" s="6">
        <f t="shared" si="37"/>
        <v>0</v>
      </c>
      <c r="J186" s="7">
        <f>IFR!AD186</f>
        <v>0</v>
      </c>
      <c r="K186" s="8">
        <f t="shared" si="38"/>
        <v>0.95</v>
      </c>
      <c r="L186" s="6">
        <f t="shared" si="39"/>
        <v>0</v>
      </c>
      <c r="M186" s="8">
        <v>1</v>
      </c>
      <c r="N186" s="8">
        <v>1</v>
      </c>
      <c r="P186" s="6">
        <f t="shared" si="40"/>
        <v>0</v>
      </c>
      <c r="R186" s="9">
        <f t="shared" si="41"/>
        <v>0</v>
      </c>
      <c r="T186" s="10">
        <f>+R186*([1]assessment!$J$274*[1]assessment!$E$3)</f>
        <v>0</v>
      </c>
      <c r="V186" s="7">
        <f>+T186/[1]payroll!$F185</f>
        <v>0</v>
      </c>
      <c r="X186" s="10">
        <f>IF(V186&lt;$X$2,T186,[1]payroll!$F185*$X$2)</f>
        <v>0</v>
      </c>
      <c r="Z186" s="10">
        <f t="shared" si="42"/>
        <v>0</v>
      </c>
      <c r="AB186" s="1" t="e">
        <f t="shared" si="43"/>
        <v>#DIV/0!</v>
      </c>
    </row>
    <row r="187" spans="1:28" outlineLevel="1">
      <c r="A187" s="1" t="s">
        <v>288</v>
      </c>
      <c r="B187" s="1" t="s">
        <v>289</v>
      </c>
      <c r="D187" s="54">
        <v>2</v>
      </c>
      <c r="E187" s="54">
        <v>2</v>
      </c>
      <c r="F187" s="54">
        <v>2</v>
      </c>
      <c r="G187" s="1">
        <f t="shared" si="36"/>
        <v>6</v>
      </c>
      <c r="I187" s="6">
        <f t="shared" si="37"/>
        <v>2</v>
      </c>
      <c r="J187" s="7">
        <f>IFR!AD187</f>
        <v>3.6483124210656432E-3</v>
      </c>
      <c r="K187" s="8">
        <f t="shared" si="38"/>
        <v>0.95</v>
      </c>
      <c r="L187" s="6">
        <f t="shared" si="39"/>
        <v>1.9</v>
      </c>
      <c r="M187" s="8">
        <v>1</v>
      </c>
      <c r="N187" s="8">
        <v>1</v>
      </c>
      <c r="P187" s="6">
        <f t="shared" si="40"/>
        <v>1.9</v>
      </c>
      <c r="R187" s="9">
        <f t="shared" si="41"/>
        <v>3.4936639034032619E-4</v>
      </c>
      <c r="T187" s="10">
        <f>+R187*([1]assessment!$J$274*[1]assessment!$E$3)</f>
        <v>2919.8551459524097</v>
      </c>
      <c r="V187" s="7">
        <f>+T187/[1]payroll!$F186</f>
        <v>1.0970945625545234E-4</v>
      </c>
      <c r="X187" s="10">
        <f>IF(V187&lt;$X$2,T187,[1]payroll!$F186*$X$2)</f>
        <v>2919.8551459524097</v>
      </c>
      <c r="Z187" s="10">
        <f t="shared" si="42"/>
        <v>0</v>
      </c>
      <c r="AB187" s="1">
        <f t="shared" si="43"/>
        <v>1</v>
      </c>
    </row>
    <row r="188" spans="1:28" outlineLevel="1">
      <c r="A188" s="1" t="s">
        <v>290</v>
      </c>
      <c r="B188" s="1" t="s">
        <v>291</v>
      </c>
      <c r="D188" s="54">
        <v>0</v>
      </c>
      <c r="E188" s="54">
        <v>0</v>
      </c>
      <c r="F188" s="54">
        <v>0</v>
      </c>
      <c r="G188" s="1">
        <f t="shared" si="36"/>
        <v>0</v>
      </c>
      <c r="I188" s="6">
        <f t="shared" si="37"/>
        <v>0</v>
      </c>
      <c r="J188" s="7">
        <f>IFR!AD188</f>
        <v>0</v>
      </c>
      <c r="K188" s="8">
        <f t="shared" si="38"/>
        <v>0.95</v>
      </c>
      <c r="L188" s="6">
        <f t="shared" si="39"/>
        <v>0</v>
      </c>
      <c r="M188" s="8">
        <v>1</v>
      </c>
      <c r="N188" s="8">
        <v>1</v>
      </c>
      <c r="P188" s="6">
        <f t="shared" si="40"/>
        <v>0</v>
      </c>
      <c r="R188" s="9">
        <f t="shared" si="41"/>
        <v>0</v>
      </c>
      <c r="T188" s="10">
        <f>+R188*([1]assessment!$J$274*[1]assessment!$E$3)</f>
        <v>0</v>
      </c>
      <c r="V188" s="7">
        <f>+T188/[1]payroll!$F187</f>
        <v>0</v>
      </c>
      <c r="X188" s="10">
        <f>IF(V188&lt;$X$2,T188,[1]payroll!$F187*$X$2)</f>
        <v>0</v>
      </c>
      <c r="Z188" s="10">
        <f t="shared" si="42"/>
        <v>0</v>
      </c>
      <c r="AB188" s="1" t="e">
        <f t="shared" si="43"/>
        <v>#DIV/0!</v>
      </c>
    </row>
    <row r="189" spans="1:28" outlineLevel="1">
      <c r="A189" s="1" t="s">
        <v>292</v>
      </c>
      <c r="B189" s="1" t="s">
        <v>293</v>
      </c>
      <c r="D189" s="54">
        <v>0</v>
      </c>
      <c r="E189" s="54">
        <v>0</v>
      </c>
      <c r="F189" s="54">
        <v>0</v>
      </c>
      <c r="G189" s="1">
        <f t="shared" si="36"/>
        <v>0</v>
      </c>
      <c r="I189" s="6">
        <f t="shared" si="37"/>
        <v>0</v>
      </c>
      <c r="J189" s="7">
        <f>IFR!AD189</f>
        <v>0</v>
      </c>
      <c r="K189" s="8">
        <f t="shared" si="38"/>
        <v>0.95</v>
      </c>
      <c r="L189" s="6">
        <f t="shared" si="39"/>
        <v>0</v>
      </c>
      <c r="M189" s="8">
        <v>1</v>
      </c>
      <c r="N189" s="8">
        <v>1</v>
      </c>
      <c r="P189" s="6">
        <f t="shared" si="40"/>
        <v>0</v>
      </c>
      <c r="R189" s="9">
        <f t="shared" si="41"/>
        <v>0</v>
      </c>
      <c r="T189" s="10">
        <f>+R189*([1]assessment!$J$274*[1]assessment!$E$3)</f>
        <v>0</v>
      </c>
      <c r="V189" s="7">
        <f>+T189/[1]payroll!$F188</f>
        <v>0</v>
      </c>
      <c r="X189" s="10">
        <f>IF(V189&lt;$X$2,T189,[1]payroll!$F188*$X$2)</f>
        <v>0</v>
      </c>
      <c r="Z189" s="10">
        <f t="shared" si="42"/>
        <v>0</v>
      </c>
      <c r="AB189" s="1" t="e">
        <f t="shared" si="43"/>
        <v>#DIV/0!</v>
      </c>
    </row>
    <row r="190" spans="1:28" outlineLevel="1">
      <c r="A190" s="1" t="s">
        <v>294</v>
      </c>
      <c r="B190" s="1" t="s">
        <v>295</v>
      </c>
      <c r="D190" s="54">
        <v>0</v>
      </c>
      <c r="E190" s="54">
        <v>0</v>
      </c>
      <c r="F190" s="54">
        <v>0</v>
      </c>
      <c r="G190" s="1">
        <f t="shared" si="36"/>
        <v>0</v>
      </c>
      <c r="I190" s="6">
        <f t="shared" si="37"/>
        <v>0</v>
      </c>
      <c r="J190" s="7">
        <f>IFR!AD190</f>
        <v>0</v>
      </c>
      <c r="K190" s="8">
        <f t="shared" si="38"/>
        <v>0.95</v>
      </c>
      <c r="L190" s="6">
        <f t="shared" si="39"/>
        <v>0</v>
      </c>
      <c r="M190" s="8">
        <v>1</v>
      </c>
      <c r="N190" s="8">
        <v>1</v>
      </c>
      <c r="P190" s="6">
        <f t="shared" si="40"/>
        <v>0</v>
      </c>
      <c r="R190" s="9">
        <f t="shared" si="41"/>
        <v>0</v>
      </c>
      <c r="T190" s="10">
        <f>+R190*([1]assessment!$J$274*[1]assessment!$E$3)</f>
        <v>0</v>
      </c>
      <c r="V190" s="7">
        <f>+T190/[1]payroll!$F189</f>
        <v>0</v>
      </c>
      <c r="X190" s="10">
        <f>IF(V190&lt;$X$2,T190,[1]payroll!$F189*$X$2)</f>
        <v>0</v>
      </c>
      <c r="Z190" s="10">
        <f t="shared" si="42"/>
        <v>0</v>
      </c>
      <c r="AB190" s="1" t="e">
        <f t="shared" si="43"/>
        <v>#DIV/0!</v>
      </c>
    </row>
    <row r="191" spans="1:28" outlineLevel="1">
      <c r="A191" s="1" t="s">
        <v>296</v>
      </c>
      <c r="B191" s="1" t="s">
        <v>297</v>
      </c>
      <c r="D191" s="54">
        <v>0</v>
      </c>
      <c r="E191" s="54">
        <v>1</v>
      </c>
      <c r="F191" s="54">
        <v>1</v>
      </c>
      <c r="G191" s="1">
        <f t="shared" si="36"/>
        <v>2</v>
      </c>
      <c r="I191" s="6">
        <f t="shared" si="37"/>
        <v>0.66666666666666663</v>
      </c>
      <c r="J191" s="7">
        <f>IFR!AD191</f>
        <v>4.2132430861791951E-3</v>
      </c>
      <c r="K191" s="8">
        <f t="shared" si="38"/>
        <v>0.95</v>
      </c>
      <c r="L191" s="6">
        <f t="shared" si="39"/>
        <v>0.6333333333333333</v>
      </c>
      <c r="M191" s="8">
        <v>1</v>
      </c>
      <c r="N191" s="8">
        <v>1</v>
      </c>
      <c r="P191" s="6">
        <f t="shared" si="40"/>
        <v>0.6333333333333333</v>
      </c>
      <c r="R191" s="9">
        <f t="shared" si="41"/>
        <v>1.164554634467754E-4</v>
      </c>
      <c r="T191" s="10">
        <f>+R191*([1]assessment!$J$274*[1]assessment!$E$3)</f>
        <v>973.28504865080333</v>
      </c>
      <c r="V191" s="7">
        <f>+T191/[1]payroll!$F190</f>
        <v>1.2087778894728175E-4</v>
      </c>
      <c r="X191" s="10">
        <f>IF(V191&lt;$X$2,T191,[1]payroll!$F190*$X$2)</f>
        <v>973.28504865080333</v>
      </c>
      <c r="Z191" s="10">
        <f t="shared" si="42"/>
        <v>0</v>
      </c>
      <c r="AB191" s="1">
        <f t="shared" si="43"/>
        <v>1</v>
      </c>
    </row>
    <row r="192" spans="1:28" outlineLevel="1">
      <c r="A192" s="1" t="s">
        <v>298</v>
      </c>
      <c r="B192" s="1" t="s">
        <v>299</v>
      </c>
      <c r="D192" s="54">
        <v>0</v>
      </c>
      <c r="E192" s="54">
        <v>0</v>
      </c>
      <c r="F192" s="54">
        <v>0</v>
      </c>
      <c r="G192" s="1">
        <f t="shared" si="36"/>
        <v>0</v>
      </c>
      <c r="I192" s="6">
        <f t="shared" si="37"/>
        <v>0</v>
      </c>
      <c r="J192" s="7">
        <f>IFR!AD192</f>
        <v>0</v>
      </c>
      <c r="K192" s="8">
        <f t="shared" si="38"/>
        <v>0.95</v>
      </c>
      <c r="L192" s="6">
        <f t="shared" si="39"/>
        <v>0</v>
      </c>
      <c r="M192" s="8">
        <v>1</v>
      </c>
      <c r="N192" s="8">
        <v>1</v>
      </c>
      <c r="P192" s="6">
        <f t="shared" si="40"/>
        <v>0</v>
      </c>
      <c r="R192" s="9">
        <f t="shared" si="41"/>
        <v>0</v>
      </c>
      <c r="T192" s="10">
        <f>+R192*([1]assessment!$J$274*[1]assessment!$E$3)</f>
        <v>0</v>
      </c>
      <c r="V192" s="7">
        <f>+T192/[1]payroll!$F191</f>
        <v>0</v>
      </c>
      <c r="X192" s="10">
        <f>IF(V192&lt;$X$2,T192,[1]payroll!$F191*$X$2)</f>
        <v>0</v>
      </c>
      <c r="Z192" s="10">
        <f t="shared" si="42"/>
        <v>0</v>
      </c>
      <c r="AB192" s="1" t="e">
        <f t="shared" si="43"/>
        <v>#DIV/0!</v>
      </c>
    </row>
    <row r="193" spans="1:28" outlineLevel="1">
      <c r="A193" s="1" t="s">
        <v>300</v>
      </c>
      <c r="B193" s="1" t="s">
        <v>301</v>
      </c>
      <c r="D193" s="54">
        <v>0</v>
      </c>
      <c r="E193" s="54">
        <v>0</v>
      </c>
      <c r="F193" s="54">
        <v>0</v>
      </c>
      <c r="G193" s="1">
        <f t="shared" si="36"/>
        <v>0</v>
      </c>
      <c r="I193" s="6">
        <f t="shared" si="37"/>
        <v>0</v>
      </c>
      <c r="J193" s="7">
        <f>IFR!AD193</f>
        <v>0</v>
      </c>
      <c r="K193" s="8">
        <f t="shared" si="38"/>
        <v>0.95</v>
      </c>
      <c r="L193" s="6">
        <f t="shared" si="39"/>
        <v>0</v>
      </c>
      <c r="M193" s="8">
        <v>1</v>
      </c>
      <c r="N193" s="8">
        <v>1</v>
      </c>
      <c r="P193" s="6">
        <f t="shared" si="40"/>
        <v>0</v>
      </c>
      <c r="R193" s="9">
        <f t="shared" si="41"/>
        <v>0</v>
      </c>
      <c r="T193" s="10">
        <f>+R193*([1]assessment!$J$274*[1]assessment!$E$3)</f>
        <v>0</v>
      </c>
      <c r="V193" s="7">
        <f>+T193/[1]payroll!$F192</f>
        <v>0</v>
      </c>
      <c r="X193" s="10">
        <f>IF(V193&lt;$X$2,T193,[1]payroll!$F192*$X$2)</f>
        <v>0</v>
      </c>
      <c r="Z193" s="10">
        <f t="shared" si="42"/>
        <v>0</v>
      </c>
      <c r="AB193" s="1" t="e">
        <f t="shared" si="43"/>
        <v>#DIV/0!</v>
      </c>
    </row>
    <row r="194" spans="1:28" outlineLevel="1">
      <c r="A194" s="1" t="s">
        <v>302</v>
      </c>
      <c r="B194" s="1" t="s">
        <v>303</v>
      </c>
      <c r="D194" s="54">
        <v>0</v>
      </c>
      <c r="E194" s="54">
        <v>0</v>
      </c>
      <c r="F194" s="54">
        <v>0</v>
      </c>
      <c r="G194" s="1">
        <f t="shared" si="36"/>
        <v>0</v>
      </c>
      <c r="I194" s="6">
        <f t="shared" si="37"/>
        <v>0</v>
      </c>
      <c r="J194" s="7">
        <f>IFR!AD194</f>
        <v>0</v>
      </c>
      <c r="K194" s="8">
        <f t="shared" si="38"/>
        <v>0.95</v>
      </c>
      <c r="L194" s="6">
        <f t="shared" si="39"/>
        <v>0</v>
      </c>
      <c r="M194" s="8">
        <v>1</v>
      </c>
      <c r="N194" s="8">
        <v>1</v>
      </c>
      <c r="P194" s="6">
        <f t="shared" si="40"/>
        <v>0</v>
      </c>
      <c r="R194" s="9">
        <f t="shared" si="41"/>
        <v>0</v>
      </c>
      <c r="T194" s="10">
        <f>+R194*([1]assessment!$J$274*[1]assessment!$E$3)</f>
        <v>0</v>
      </c>
      <c r="V194" s="7">
        <f>+T194/[1]payroll!$F193</f>
        <v>0</v>
      </c>
      <c r="X194" s="10">
        <f>IF(V194&lt;$X$2,T194,[1]payroll!$F193*$X$2)</f>
        <v>0</v>
      </c>
      <c r="Z194" s="10">
        <f t="shared" si="42"/>
        <v>0</v>
      </c>
      <c r="AB194" s="1" t="e">
        <f t="shared" si="43"/>
        <v>#DIV/0!</v>
      </c>
    </row>
    <row r="195" spans="1:28" outlineLevel="1">
      <c r="A195" s="1" t="s">
        <v>304</v>
      </c>
      <c r="B195" s="1" t="s">
        <v>305</v>
      </c>
      <c r="D195" s="54">
        <v>0</v>
      </c>
      <c r="E195" s="54">
        <v>0</v>
      </c>
      <c r="F195" s="54">
        <v>0</v>
      </c>
      <c r="G195" s="1">
        <f t="shared" si="36"/>
        <v>0</v>
      </c>
      <c r="I195" s="6">
        <f t="shared" si="37"/>
        <v>0</v>
      </c>
      <c r="J195" s="7">
        <f>IFR!AD195</f>
        <v>0</v>
      </c>
      <c r="K195" s="8">
        <f t="shared" si="38"/>
        <v>0.95</v>
      </c>
      <c r="L195" s="6">
        <f t="shared" si="39"/>
        <v>0</v>
      </c>
      <c r="M195" s="8">
        <v>1</v>
      </c>
      <c r="N195" s="8">
        <v>1</v>
      </c>
      <c r="P195" s="6">
        <f t="shared" si="40"/>
        <v>0</v>
      </c>
      <c r="R195" s="9">
        <f t="shared" si="41"/>
        <v>0</v>
      </c>
      <c r="T195" s="10">
        <f>+R195*([1]assessment!$J$274*[1]assessment!$E$3)</f>
        <v>0</v>
      </c>
      <c r="V195" s="7">
        <f>+T195/[1]payroll!$F194</f>
        <v>0</v>
      </c>
      <c r="X195" s="10">
        <f>IF(V195&lt;$X$2,T195,[1]payroll!$F194*$X$2)</f>
        <v>0</v>
      </c>
      <c r="Z195" s="10">
        <f t="shared" si="42"/>
        <v>0</v>
      </c>
      <c r="AB195" s="1" t="e">
        <f t="shared" si="43"/>
        <v>#DIV/0!</v>
      </c>
    </row>
    <row r="196" spans="1:28" outlineLevel="1">
      <c r="A196" s="1" t="s">
        <v>306</v>
      </c>
      <c r="B196" s="1" t="s">
        <v>307</v>
      </c>
      <c r="D196" s="54">
        <v>0</v>
      </c>
      <c r="E196" s="54">
        <v>0</v>
      </c>
      <c r="F196" s="54">
        <v>1</v>
      </c>
      <c r="G196" s="1">
        <f t="shared" si="36"/>
        <v>1</v>
      </c>
      <c r="I196" s="6">
        <f t="shared" si="37"/>
        <v>0.33333333333333331</v>
      </c>
      <c r="J196" s="7">
        <f>IFR!AD196</f>
        <v>5.0000000000000001E-3</v>
      </c>
      <c r="K196" s="8">
        <f t="shared" si="38"/>
        <v>0.95</v>
      </c>
      <c r="L196" s="6">
        <f t="shared" si="39"/>
        <v>0.31666666666666665</v>
      </c>
      <c r="M196" s="8">
        <v>1</v>
      </c>
      <c r="N196" s="8">
        <v>1</v>
      </c>
      <c r="P196" s="6">
        <f t="shared" si="40"/>
        <v>0.31666666666666665</v>
      </c>
      <c r="R196" s="9">
        <f t="shared" si="41"/>
        <v>5.8227731723387702E-5</v>
      </c>
      <c r="T196" s="10">
        <f>+R196*([1]assessment!$J$274*[1]assessment!$E$3)</f>
        <v>486.64252432540167</v>
      </c>
      <c r="V196" s="7">
        <f>+T196/[1]payroll!$F195</f>
        <v>1.0223727995904907E-3</v>
      </c>
      <c r="X196" s="10">
        <f>IF(V196&lt;$X$2,T196,[1]payroll!$F195*$X$2)</f>
        <v>486.64252432540167</v>
      </c>
      <c r="Z196" s="10">
        <f t="shared" si="42"/>
        <v>0</v>
      </c>
      <c r="AB196" s="1">
        <f t="shared" si="43"/>
        <v>1</v>
      </c>
    </row>
    <row r="197" spans="1:28" outlineLevel="1">
      <c r="A197" s="1" t="s">
        <v>308</v>
      </c>
      <c r="B197" s="1" t="s">
        <v>309</v>
      </c>
      <c r="D197" s="54">
        <v>0</v>
      </c>
      <c r="E197" s="54">
        <v>0</v>
      </c>
      <c r="F197" s="54">
        <v>0</v>
      </c>
      <c r="G197" s="1">
        <f t="shared" si="36"/>
        <v>0</v>
      </c>
      <c r="I197" s="6">
        <f t="shared" si="37"/>
        <v>0</v>
      </c>
      <c r="J197" s="7">
        <f>IFR!AD197</f>
        <v>0</v>
      </c>
      <c r="K197" s="8">
        <f t="shared" si="38"/>
        <v>0.95</v>
      </c>
      <c r="L197" s="6">
        <f t="shared" si="39"/>
        <v>0</v>
      </c>
      <c r="M197" s="8">
        <v>1</v>
      </c>
      <c r="N197" s="8">
        <v>1</v>
      </c>
      <c r="P197" s="6">
        <f t="shared" si="40"/>
        <v>0</v>
      </c>
      <c r="R197" s="9">
        <f t="shared" si="41"/>
        <v>0</v>
      </c>
      <c r="T197" s="10">
        <f>+R197*([1]assessment!$J$274*[1]assessment!$E$3)</f>
        <v>0</v>
      </c>
      <c r="V197" s="7">
        <f>+T197/[1]payroll!$F196</f>
        <v>0</v>
      </c>
      <c r="X197" s="10">
        <f>IF(V197&lt;$X$2,T197,[1]payroll!$F196*$X$2)</f>
        <v>0</v>
      </c>
      <c r="Z197" s="10">
        <f t="shared" si="42"/>
        <v>0</v>
      </c>
      <c r="AB197" s="1" t="e">
        <f t="shared" si="43"/>
        <v>#DIV/0!</v>
      </c>
    </row>
    <row r="198" spans="1:28" outlineLevel="1">
      <c r="A198" s="1" t="s">
        <v>310</v>
      </c>
      <c r="B198" s="1" t="s">
        <v>311</v>
      </c>
      <c r="D198" s="54">
        <v>0</v>
      </c>
      <c r="E198" s="54">
        <v>1</v>
      </c>
      <c r="F198" s="54">
        <v>1</v>
      </c>
      <c r="G198" s="1">
        <f t="shared" si="36"/>
        <v>2</v>
      </c>
      <c r="I198" s="6">
        <f t="shared" si="37"/>
        <v>0.66666666666666663</v>
      </c>
      <c r="J198" s="7">
        <f>IFR!AD198</f>
        <v>8.3333333333333332E-3</v>
      </c>
      <c r="K198" s="8">
        <f t="shared" si="38"/>
        <v>0.95</v>
      </c>
      <c r="L198" s="6">
        <f t="shared" si="39"/>
        <v>0.6333333333333333</v>
      </c>
      <c r="M198" s="8">
        <v>1</v>
      </c>
      <c r="N198" s="8">
        <v>1</v>
      </c>
      <c r="P198" s="6">
        <f t="shared" si="40"/>
        <v>0.6333333333333333</v>
      </c>
      <c r="R198" s="9">
        <f t="shared" si="41"/>
        <v>1.164554634467754E-4</v>
      </c>
      <c r="T198" s="10">
        <f>+R198*([1]assessment!$J$274*[1]assessment!$E$3)</f>
        <v>973.28504865080333</v>
      </c>
      <c r="V198" s="7">
        <f>+T198/[1]payroll!$F197</f>
        <v>3.732413988135716E-3</v>
      </c>
      <c r="X198" s="10">
        <f>IF(V198&lt;$X$2,T198,[1]payroll!$F197*$X$2)</f>
        <v>973.28504865080333</v>
      </c>
      <c r="Z198" s="10">
        <f t="shared" si="42"/>
        <v>0</v>
      </c>
      <c r="AB198" s="1">
        <f t="shared" si="43"/>
        <v>1</v>
      </c>
    </row>
    <row r="199" spans="1:28" outlineLevel="1">
      <c r="A199" s="1" t="s">
        <v>312</v>
      </c>
      <c r="B199" s="11" t="s">
        <v>595</v>
      </c>
      <c r="D199" s="54">
        <v>0</v>
      </c>
      <c r="E199" s="54">
        <v>0</v>
      </c>
      <c r="F199" s="54">
        <v>0</v>
      </c>
      <c r="G199" s="1">
        <f t="shared" si="36"/>
        <v>0</v>
      </c>
      <c r="I199" s="6">
        <f t="shared" si="37"/>
        <v>0</v>
      </c>
      <c r="J199" s="7">
        <f>IFR!AD199</f>
        <v>0</v>
      </c>
      <c r="K199" s="8">
        <f t="shared" si="38"/>
        <v>0.95</v>
      </c>
      <c r="L199" s="6">
        <f t="shared" si="39"/>
        <v>0</v>
      </c>
      <c r="M199" s="8">
        <v>1</v>
      </c>
      <c r="N199" s="8">
        <v>1</v>
      </c>
      <c r="P199" s="6">
        <f t="shared" si="40"/>
        <v>0</v>
      </c>
      <c r="R199" s="9">
        <f t="shared" si="41"/>
        <v>0</v>
      </c>
      <c r="T199" s="10">
        <f>+R199*([1]assessment!$J$274*[1]assessment!$E$3)</f>
        <v>0</v>
      </c>
      <c r="V199" s="7">
        <f>+T199/[1]payroll!$F198</f>
        <v>0</v>
      </c>
      <c r="X199" s="10">
        <f>IF(V199&lt;$X$2,T199,[1]payroll!$F198*$X$2)</f>
        <v>0</v>
      </c>
      <c r="Z199" s="10">
        <f t="shared" si="42"/>
        <v>0</v>
      </c>
      <c r="AB199" s="1" t="e">
        <f t="shared" si="43"/>
        <v>#DIV/0!</v>
      </c>
    </row>
    <row r="200" spans="1:28" outlineLevel="1">
      <c r="A200" s="1" t="s">
        <v>314</v>
      </c>
      <c r="B200" s="1" t="s">
        <v>315</v>
      </c>
      <c r="D200" s="54">
        <v>0</v>
      </c>
      <c r="E200" s="54">
        <v>1</v>
      </c>
      <c r="F200" s="54">
        <v>0</v>
      </c>
      <c r="G200" s="1">
        <f t="shared" si="36"/>
        <v>1</v>
      </c>
      <c r="I200" s="6">
        <f t="shared" si="37"/>
        <v>0.33333333333333331</v>
      </c>
      <c r="J200" s="7">
        <f>IFR!AD200</f>
        <v>3.3333333333333335E-3</v>
      </c>
      <c r="K200" s="8">
        <f t="shared" si="38"/>
        <v>0.95</v>
      </c>
      <c r="L200" s="6">
        <f t="shared" si="39"/>
        <v>0.31666666666666665</v>
      </c>
      <c r="M200" s="8">
        <v>1</v>
      </c>
      <c r="N200" s="8">
        <v>1</v>
      </c>
      <c r="P200" s="6">
        <f t="shared" si="40"/>
        <v>0.31666666666666665</v>
      </c>
      <c r="R200" s="9">
        <f t="shared" si="41"/>
        <v>5.8227731723387702E-5</v>
      </c>
      <c r="T200" s="10">
        <f>+R200*([1]assessment!$J$274*[1]assessment!$E$3)</f>
        <v>486.64252432540167</v>
      </c>
      <c r="V200" s="7">
        <f>+T200/[1]payroll!$F199</f>
        <v>1.284524530029201E-4</v>
      </c>
      <c r="X200" s="10">
        <f>IF(V200&lt;$X$2,T200,[1]payroll!$F199*$X$2)</f>
        <v>486.64252432540167</v>
      </c>
      <c r="Z200" s="10">
        <f t="shared" si="42"/>
        <v>0</v>
      </c>
      <c r="AB200" s="1">
        <f t="shared" si="43"/>
        <v>1</v>
      </c>
    </row>
    <row r="201" spans="1:28" outlineLevel="1">
      <c r="A201" s="1" t="s">
        <v>316</v>
      </c>
      <c r="B201" s="1" t="s">
        <v>317</v>
      </c>
      <c r="D201" s="54">
        <v>0</v>
      </c>
      <c r="E201" s="54">
        <v>0</v>
      </c>
      <c r="F201" s="54">
        <v>0</v>
      </c>
      <c r="G201" s="1">
        <f t="shared" si="36"/>
        <v>0</v>
      </c>
      <c r="I201" s="6">
        <f t="shared" si="37"/>
        <v>0</v>
      </c>
      <c r="J201" s="7">
        <f>IFR!AD201</f>
        <v>0</v>
      </c>
      <c r="K201" s="8">
        <f t="shared" si="38"/>
        <v>0.95</v>
      </c>
      <c r="L201" s="6">
        <f t="shared" si="39"/>
        <v>0</v>
      </c>
      <c r="M201" s="8">
        <v>1</v>
      </c>
      <c r="N201" s="8">
        <v>1</v>
      </c>
      <c r="P201" s="6">
        <f t="shared" si="40"/>
        <v>0</v>
      </c>
      <c r="R201" s="9">
        <f t="shared" si="41"/>
        <v>0</v>
      </c>
      <c r="T201" s="10">
        <f>+R201*([1]assessment!$J$274*[1]assessment!$E$3)</f>
        <v>0</v>
      </c>
      <c r="V201" s="7">
        <f>+T201/[1]payroll!$F200</f>
        <v>0</v>
      </c>
      <c r="X201" s="10">
        <f>IF(V201&lt;$X$2,T201,[1]payroll!$F200*$X$2)</f>
        <v>0</v>
      </c>
      <c r="Z201" s="10">
        <f t="shared" si="42"/>
        <v>0</v>
      </c>
      <c r="AB201" s="1" t="e">
        <f t="shared" si="43"/>
        <v>#DIV/0!</v>
      </c>
    </row>
    <row r="202" spans="1:28" outlineLevel="1">
      <c r="A202" s="1" t="s">
        <v>318</v>
      </c>
      <c r="B202" s="1" t="s">
        <v>319</v>
      </c>
      <c r="D202" s="54">
        <v>0</v>
      </c>
      <c r="E202" s="54">
        <v>1</v>
      </c>
      <c r="F202" s="54">
        <v>1</v>
      </c>
      <c r="G202" s="1">
        <f t="shared" si="36"/>
        <v>2</v>
      </c>
      <c r="I202" s="6">
        <f t="shared" si="37"/>
        <v>0.66666666666666663</v>
      </c>
      <c r="J202" s="7">
        <f>IFR!AD202</f>
        <v>8.3333333333333332E-3</v>
      </c>
      <c r="K202" s="8">
        <f t="shared" si="38"/>
        <v>0.95</v>
      </c>
      <c r="L202" s="6">
        <f t="shared" si="39"/>
        <v>0.6333333333333333</v>
      </c>
      <c r="M202" s="8">
        <v>1</v>
      </c>
      <c r="N202" s="8">
        <v>1</v>
      </c>
      <c r="P202" s="6">
        <f t="shared" si="40"/>
        <v>0.6333333333333333</v>
      </c>
      <c r="R202" s="9">
        <f t="shared" si="41"/>
        <v>1.164554634467754E-4</v>
      </c>
      <c r="T202" s="10">
        <f>+R202*([1]assessment!$J$274*[1]assessment!$E$3)</f>
        <v>973.28504865080333</v>
      </c>
      <c r="V202" s="7">
        <f>+T202/[1]payroll!$F201</f>
        <v>4.051842145379575E-4</v>
      </c>
      <c r="X202" s="10">
        <f>IF(V202&lt;$X$2,T202,[1]payroll!$F201*$X$2)</f>
        <v>973.28504865080333</v>
      </c>
      <c r="Z202" s="10">
        <f t="shared" si="42"/>
        <v>0</v>
      </c>
      <c r="AB202" s="1">
        <f t="shared" si="43"/>
        <v>1</v>
      </c>
    </row>
    <row r="203" spans="1:28" outlineLevel="1">
      <c r="A203" s="1" t="s">
        <v>320</v>
      </c>
      <c r="B203" s="1" t="s">
        <v>321</v>
      </c>
      <c r="D203" s="54">
        <v>0</v>
      </c>
      <c r="E203" s="54">
        <v>0</v>
      </c>
      <c r="F203" s="54">
        <v>0</v>
      </c>
      <c r="G203" s="1">
        <f t="shared" si="36"/>
        <v>0</v>
      </c>
      <c r="I203" s="6">
        <f t="shared" si="37"/>
        <v>0</v>
      </c>
      <c r="J203" s="7">
        <f>IFR!AD203</f>
        <v>0</v>
      </c>
      <c r="K203" s="8">
        <f t="shared" si="38"/>
        <v>0.95</v>
      </c>
      <c r="L203" s="6">
        <f t="shared" si="39"/>
        <v>0</v>
      </c>
      <c r="M203" s="8">
        <v>1</v>
      </c>
      <c r="N203" s="8">
        <v>1</v>
      </c>
      <c r="P203" s="6">
        <f t="shared" si="40"/>
        <v>0</v>
      </c>
      <c r="R203" s="9">
        <f t="shared" si="41"/>
        <v>0</v>
      </c>
      <c r="T203" s="10">
        <f>+R203*([1]assessment!$J$274*[1]assessment!$E$3)</f>
        <v>0</v>
      </c>
      <c r="V203" s="7">
        <f>+T203/[1]payroll!$F202</f>
        <v>0</v>
      </c>
      <c r="X203" s="10">
        <f>IF(V203&lt;$X$2,T203,[1]payroll!$F202*$X$2)</f>
        <v>0</v>
      </c>
      <c r="Z203" s="10">
        <f t="shared" si="42"/>
        <v>0</v>
      </c>
      <c r="AB203" s="1" t="e">
        <f t="shared" si="43"/>
        <v>#DIV/0!</v>
      </c>
    </row>
    <row r="204" spans="1:28" outlineLevel="1">
      <c r="A204" s="1" t="s">
        <v>322</v>
      </c>
      <c r="B204" s="1" t="s">
        <v>323</v>
      </c>
      <c r="D204" s="54">
        <v>0</v>
      </c>
      <c r="E204" s="54">
        <v>0</v>
      </c>
      <c r="F204" s="54">
        <v>0</v>
      </c>
      <c r="G204" s="1">
        <f t="shared" si="36"/>
        <v>0</v>
      </c>
      <c r="I204" s="6">
        <f t="shared" si="37"/>
        <v>0</v>
      </c>
      <c r="J204" s="7">
        <f>IFR!AD204</f>
        <v>0</v>
      </c>
      <c r="K204" s="8">
        <f t="shared" si="38"/>
        <v>0.95</v>
      </c>
      <c r="L204" s="6">
        <f t="shared" si="39"/>
        <v>0</v>
      </c>
      <c r="M204" s="8">
        <v>1</v>
      </c>
      <c r="N204" s="8">
        <v>1</v>
      </c>
      <c r="P204" s="6">
        <f t="shared" si="40"/>
        <v>0</v>
      </c>
      <c r="R204" s="9">
        <f t="shared" si="41"/>
        <v>0</v>
      </c>
      <c r="T204" s="10">
        <f>+R204*([1]assessment!$J$274*[1]assessment!$E$3)</f>
        <v>0</v>
      </c>
      <c r="V204" s="7">
        <f>+T204/[1]payroll!$F203</f>
        <v>0</v>
      </c>
      <c r="X204" s="10">
        <f>IF(V204&lt;$X$2,T204,[1]payroll!$F203*$X$2)</f>
        <v>0</v>
      </c>
      <c r="Z204" s="10">
        <f t="shared" si="42"/>
        <v>0</v>
      </c>
      <c r="AB204" s="1" t="e">
        <f t="shared" si="43"/>
        <v>#DIV/0!</v>
      </c>
    </row>
    <row r="205" spans="1:28" outlineLevel="1">
      <c r="A205" s="1" t="s">
        <v>497</v>
      </c>
      <c r="B205" s="1" t="s">
        <v>495</v>
      </c>
      <c r="D205" s="54">
        <v>0</v>
      </c>
      <c r="E205" s="54">
        <v>0</v>
      </c>
      <c r="F205" s="54">
        <v>0</v>
      </c>
      <c r="G205" s="1">
        <f t="shared" si="36"/>
        <v>0</v>
      </c>
      <c r="I205" s="6">
        <f t="shared" si="37"/>
        <v>0</v>
      </c>
      <c r="J205" s="7">
        <f>IFR!AD205</f>
        <v>0</v>
      </c>
      <c r="K205" s="8">
        <f t="shared" si="38"/>
        <v>0.95</v>
      </c>
      <c r="L205" s="6">
        <f t="shared" si="39"/>
        <v>0</v>
      </c>
      <c r="M205" s="8">
        <v>1</v>
      </c>
      <c r="N205" s="8">
        <v>1</v>
      </c>
      <c r="P205" s="6">
        <f t="shared" si="40"/>
        <v>0</v>
      </c>
      <c r="R205" s="9">
        <f t="shared" si="41"/>
        <v>0</v>
      </c>
      <c r="T205" s="10">
        <f>+R205*([1]assessment!$J$274*[1]assessment!$E$3)</f>
        <v>0</v>
      </c>
      <c r="V205" s="7">
        <f>+T205/[1]payroll!$F204</f>
        <v>0</v>
      </c>
      <c r="X205" s="10">
        <f>IF(V205&lt;$X$2,T205,[1]payroll!$F204*$X$2)</f>
        <v>0</v>
      </c>
      <c r="Z205" s="10">
        <f t="shared" si="42"/>
        <v>0</v>
      </c>
      <c r="AB205" s="1" t="e">
        <f t="shared" si="43"/>
        <v>#DIV/0!</v>
      </c>
    </row>
    <row r="206" spans="1:28" outlineLevel="1">
      <c r="A206" s="1" t="s">
        <v>324</v>
      </c>
      <c r="B206" s="1" t="s">
        <v>325</v>
      </c>
      <c r="D206" s="54">
        <v>0</v>
      </c>
      <c r="E206" s="54">
        <v>0</v>
      </c>
      <c r="F206" s="54">
        <v>0</v>
      </c>
      <c r="G206" s="1">
        <f t="shared" ref="G206:G237" si="44">SUM(D206:F206)</f>
        <v>0</v>
      </c>
      <c r="I206" s="6">
        <f t="shared" ref="I206:I237" si="45">AVERAGE(D206:F206)</f>
        <v>0</v>
      </c>
      <c r="J206" s="7">
        <f>IFR!AD206</f>
        <v>0</v>
      </c>
      <c r="K206" s="8">
        <f t="shared" ref="K206:K237" si="46">IF(+J206&lt;$E$270,$I$270,IF(J206&gt;$E$272,$I$272,$I$271))</f>
        <v>0.95</v>
      </c>
      <c r="L206" s="6">
        <f t="shared" ref="L206:L237" si="47">+I206*K206</f>
        <v>0</v>
      </c>
      <c r="M206" s="8">
        <v>1</v>
      </c>
      <c r="N206" s="8">
        <v>1</v>
      </c>
      <c r="P206" s="6">
        <f t="shared" ref="P206:P237" si="48">+L206*M206*N206</f>
        <v>0</v>
      </c>
      <c r="R206" s="9">
        <f t="shared" ref="R206:R237" si="49">+P206/$P$267</f>
        <v>0</v>
      </c>
      <c r="T206" s="10">
        <f>+R206*([1]assessment!$J$274*[1]assessment!$E$3)</f>
        <v>0</v>
      </c>
      <c r="V206" s="7">
        <f>+T206/[1]payroll!$F205</f>
        <v>0</v>
      </c>
      <c r="X206" s="10">
        <f>IF(V206&lt;$X$2,T206,[1]payroll!$F205*$X$2)</f>
        <v>0</v>
      </c>
      <c r="Z206" s="10">
        <f t="shared" ref="Z206:Z237" si="50">+T206-X206</f>
        <v>0</v>
      </c>
      <c r="AB206" s="1" t="e">
        <f t="shared" ref="AB206:AB237" si="51">+X206/T206</f>
        <v>#DIV/0!</v>
      </c>
    </row>
    <row r="207" spans="1:28" outlineLevel="1">
      <c r="A207" s="1" t="s">
        <v>326</v>
      </c>
      <c r="B207" s="1" t="s">
        <v>327</v>
      </c>
      <c r="D207" s="54">
        <v>0</v>
      </c>
      <c r="E207" s="54">
        <v>0</v>
      </c>
      <c r="F207" s="54">
        <v>0</v>
      </c>
      <c r="G207" s="1">
        <f t="shared" si="44"/>
        <v>0</v>
      </c>
      <c r="I207" s="6">
        <f t="shared" si="45"/>
        <v>0</v>
      </c>
      <c r="J207" s="7">
        <f>IFR!AD207</f>
        <v>0</v>
      </c>
      <c r="K207" s="8">
        <f t="shared" si="46"/>
        <v>0.95</v>
      </c>
      <c r="L207" s="6">
        <f t="shared" si="47"/>
        <v>0</v>
      </c>
      <c r="M207" s="8">
        <v>1</v>
      </c>
      <c r="N207" s="8">
        <v>1</v>
      </c>
      <c r="P207" s="6">
        <f t="shared" si="48"/>
        <v>0</v>
      </c>
      <c r="R207" s="9">
        <f t="shared" si="49"/>
        <v>0</v>
      </c>
      <c r="T207" s="10">
        <f>+R207*([1]assessment!$J$274*[1]assessment!$E$3)</f>
        <v>0</v>
      </c>
      <c r="V207" s="7">
        <f>+T207/[1]payroll!$F206</f>
        <v>0</v>
      </c>
      <c r="X207" s="10">
        <f>IF(V207&lt;$X$2,T207,[1]payroll!$F206*$X$2)</f>
        <v>0</v>
      </c>
      <c r="Z207" s="10">
        <f t="shared" si="50"/>
        <v>0</v>
      </c>
      <c r="AB207" s="1" t="e">
        <f t="shared" si="51"/>
        <v>#DIV/0!</v>
      </c>
    </row>
    <row r="208" spans="1:28" outlineLevel="1">
      <c r="A208" s="1" t="s">
        <v>328</v>
      </c>
      <c r="B208" s="1" t="s">
        <v>329</v>
      </c>
      <c r="D208" s="54">
        <v>0</v>
      </c>
      <c r="E208" s="54">
        <v>0</v>
      </c>
      <c r="F208" s="54">
        <v>0</v>
      </c>
      <c r="G208" s="1">
        <f t="shared" si="44"/>
        <v>0</v>
      </c>
      <c r="I208" s="6">
        <f t="shared" si="45"/>
        <v>0</v>
      </c>
      <c r="J208" s="7">
        <f>IFR!AD208</f>
        <v>0</v>
      </c>
      <c r="K208" s="8">
        <f t="shared" si="46"/>
        <v>0.95</v>
      </c>
      <c r="L208" s="6">
        <f t="shared" si="47"/>
        <v>0</v>
      </c>
      <c r="M208" s="8">
        <v>1</v>
      </c>
      <c r="N208" s="8">
        <v>1</v>
      </c>
      <c r="P208" s="6">
        <f t="shared" si="48"/>
        <v>0</v>
      </c>
      <c r="R208" s="9">
        <f t="shared" si="49"/>
        <v>0</v>
      </c>
      <c r="T208" s="10">
        <f>+R208*([1]assessment!$J$274*[1]assessment!$E$3)</f>
        <v>0</v>
      </c>
      <c r="V208" s="7">
        <f>+T208/[1]payroll!$F207</f>
        <v>0</v>
      </c>
      <c r="X208" s="10">
        <f>IF(V208&lt;$X$2,T208,[1]payroll!$F207*$X$2)</f>
        <v>0</v>
      </c>
      <c r="Z208" s="10">
        <f t="shared" si="50"/>
        <v>0</v>
      </c>
      <c r="AB208" s="1" t="e">
        <f t="shared" si="51"/>
        <v>#DIV/0!</v>
      </c>
    </row>
    <row r="209" spans="1:28" outlineLevel="1">
      <c r="A209" s="1" t="s">
        <v>330</v>
      </c>
      <c r="B209" s="1" t="s">
        <v>331</v>
      </c>
      <c r="D209" s="54">
        <v>0</v>
      </c>
      <c r="E209" s="54">
        <v>0</v>
      </c>
      <c r="F209" s="54">
        <v>0</v>
      </c>
      <c r="G209" s="1">
        <f t="shared" si="44"/>
        <v>0</v>
      </c>
      <c r="I209" s="6">
        <f t="shared" si="45"/>
        <v>0</v>
      </c>
      <c r="J209" s="7">
        <f>IFR!AD209</f>
        <v>0</v>
      </c>
      <c r="K209" s="8">
        <f t="shared" si="46"/>
        <v>0.95</v>
      </c>
      <c r="L209" s="6">
        <f t="shared" si="47"/>
        <v>0</v>
      </c>
      <c r="M209" s="8">
        <v>1</v>
      </c>
      <c r="N209" s="8">
        <v>1</v>
      </c>
      <c r="P209" s="6">
        <f t="shared" si="48"/>
        <v>0</v>
      </c>
      <c r="R209" s="9">
        <f t="shared" si="49"/>
        <v>0</v>
      </c>
      <c r="T209" s="10">
        <f>+R209*([1]assessment!$J$274*[1]assessment!$E$3)</f>
        <v>0</v>
      </c>
      <c r="V209" s="7">
        <f>+T209/[1]payroll!$F208</f>
        <v>0</v>
      </c>
      <c r="X209" s="10">
        <f>IF(V209&lt;$X$2,T209,[1]payroll!$F208*$X$2)</f>
        <v>0</v>
      </c>
      <c r="Z209" s="10">
        <f t="shared" si="50"/>
        <v>0</v>
      </c>
      <c r="AB209" s="1" t="e">
        <f t="shared" si="51"/>
        <v>#DIV/0!</v>
      </c>
    </row>
    <row r="210" spans="1:28" outlineLevel="1">
      <c r="A210" s="1" t="s">
        <v>332</v>
      </c>
      <c r="B210" s="1" t="s">
        <v>333</v>
      </c>
      <c r="D210" s="54">
        <v>1</v>
      </c>
      <c r="E210" s="54">
        <v>0</v>
      </c>
      <c r="F210" s="54">
        <v>0</v>
      </c>
      <c r="G210" s="1">
        <f t="shared" si="44"/>
        <v>1</v>
      </c>
      <c r="I210" s="6">
        <f t="shared" si="45"/>
        <v>0.33333333333333331</v>
      </c>
      <c r="J210" s="7">
        <f>IFR!AD210</f>
        <v>1.6666666666666668E-3</v>
      </c>
      <c r="K210" s="8">
        <f t="shared" si="46"/>
        <v>0.95</v>
      </c>
      <c r="L210" s="6">
        <f t="shared" si="47"/>
        <v>0.31666666666666665</v>
      </c>
      <c r="M210" s="8">
        <v>1</v>
      </c>
      <c r="N210" s="8">
        <v>1</v>
      </c>
      <c r="P210" s="6">
        <f t="shared" si="48"/>
        <v>0.31666666666666665</v>
      </c>
      <c r="R210" s="9">
        <f t="shared" si="49"/>
        <v>5.8227731723387702E-5</v>
      </c>
      <c r="T210" s="10">
        <f>+R210*([1]assessment!$J$274*[1]assessment!$E$3)</f>
        <v>486.64252432540167</v>
      </c>
      <c r="V210" s="7">
        <f>+T210/[1]payroll!$F209</f>
        <v>2.8325422602171402E-4</v>
      </c>
      <c r="X210" s="10">
        <f>IF(V210&lt;$X$2,T210,[1]payroll!$F209*$X$2)</f>
        <v>486.64252432540167</v>
      </c>
      <c r="Z210" s="10">
        <f t="shared" si="50"/>
        <v>0</v>
      </c>
      <c r="AB210" s="1">
        <f t="shared" si="51"/>
        <v>1</v>
      </c>
    </row>
    <row r="211" spans="1:28" outlineLevel="1">
      <c r="A211" s="1" t="s">
        <v>334</v>
      </c>
      <c r="B211" s="1" t="s">
        <v>572</v>
      </c>
      <c r="D211" s="54">
        <v>0</v>
      </c>
      <c r="E211" s="54">
        <v>0</v>
      </c>
      <c r="F211" s="54">
        <v>0</v>
      </c>
      <c r="G211" s="1">
        <f t="shared" si="44"/>
        <v>0</v>
      </c>
      <c r="I211" s="6">
        <f t="shared" si="45"/>
        <v>0</v>
      </c>
      <c r="J211" s="7">
        <f>IFR!AD211</f>
        <v>0</v>
      </c>
      <c r="K211" s="8">
        <f t="shared" si="46"/>
        <v>0.95</v>
      </c>
      <c r="L211" s="6">
        <f t="shared" si="47"/>
        <v>0</v>
      </c>
      <c r="M211" s="8">
        <v>1</v>
      </c>
      <c r="N211" s="8">
        <v>1</v>
      </c>
      <c r="P211" s="6">
        <f t="shared" si="48"/>
        <v>0</v>
      </c>
      <c r="R211" s="9">
        <f t="shared" si="49"/>
        <v>0</v>
      </c>
      <c r="T211" s="10">
        <f>+R211*([1]assessment!$J$274*[1]assessment!$E$3)</f>
        <v>0</v>
      </c>
      <c r="V211" s="7">
        <f>+T211/[1]payroll!$F210</f>
        <v>0</v>
      </c>
      <c r="X211" s="10">
        <f>IF(V211&lt;$X$2,T211,[1]payroll!$F210*$X$2)</f>
        <v>0</v>
      </c>
      <c r="Z211" s="10">
        <f t="shared" si="50"/>
        <v>0</v>
      </c>
      <c r="AB211" s="1" t="e">
        <f t="shared" si="51"/>
        <v>#DIV/0!</v>
      </c>
    </row>
    <row r="212" spans="1:28" outlineLevel="1">
      <c r="A212" s="1" t="s">
        <v>336</v>
      </c>
      <c r="B212" s="1" t="s">
        <v>337</v>
      </c>
      <c r="D212" s="54">
        <v>0</v>
      </c>
      <c r="E212" s="54">
        <v>0</v>
      </c>
      <c r="F212" s="54">
        <v>0</v>
      </c>
      <c r="G212" s="1">
        <f t="shared" si="44"/>
        <v>0</v>
      </c>
      <c r="I212" s="6">
        <f t="shared" si="45"/>
        <v>0</v>
      </c>
      <c r="J212" s="7">
        <f>IFR!AD212</f>
        <v>0</v>
      </c>
      <c r="K212" s="8">
        <f t="shared" si="46"/>
        <v>0.95</v>
      </c>
      <c r="L212" s="6">
        <f t="shared" si="47"/>
        <v>0</v>
      </c>
      <c r="M212" s="8">
        <v>1</v>
      </c>
      <c r="N212" s="8">
        <v>1</v>
      </c>
      <c r="P212" s="6">
        <f t="shared" si="48"/>
        <v>0</v>
      </c>
      <c r="R212" s="9">
        <f t="shared" si="49"/>
        <v>0</v>
      </c>
      <c r="T212" s="10">
        <f>+R212*([1]assessment!$J$274*[1]assessment!$E$3)</f>
        <v>0</v>
      </c>
      <c r="V212" s="7">
        <f>+T212/[1]payroll!$F211</f>
        <v>0</v>
      </c>
      <c r="X212" s="10">
        <f>IF(V212&lt;$X$2,T212,[1]payroll!$F211*$X$2)</f>
        <v>0</v>
      </c>
      <c r="Z212" s="10">
        <f t="shared" si="50"/>
        <v>0</v>
      </c>
      <c r="AB212" s="1" t="e">
        <f t="shared" si="51"/>
        <v>#DIV/0!</v>
      </c>
    </row>
    <row r="213" spans="1:28" outlineLevel="1">
      <c r="A213" s="1" t="s">
        <v>338</v>
      </c>
      <c r="B213" s="1" t="s">
        <v>339</v>
      </c>
      <c r="D213" s="54">
        <v>1</v>
      </c>
      <c r="E213" s="54">
        <v>2</v>
      </c>
      <c r="F213" s="54">
        <v>1</v>
      </c>
      <c r="G213" s="1">
        <f t="shared" si="44"/>
        <v>4</v>
      </c>
      <c r="I213" s="6">
        <f t="shared" si="45"/>
        <v>1.3333333333333333</v>
      </c>
      <c r="J213" s="7">
        <f>IFR!AD213</f>
        <v>1.193858400585226E-2</v>
      </c>
      <c r="K213" s="8">
        <f t="shared" si="46"/>
        <v>0.95</v>
      </c>
      <c r="L213" s="6">
        <f t="shared" si="47"/>
        <v>1.2666666666666666</v>
      </c>
      <c r="M213" s="8">
        <v>1</v>
      </c>
      <c r="N213" s="8">
        <v>1</v>
      </c>
      <c r="P213" s="6">
        <f t="shared" si="48"/>
        <v>1.2666666666666666</v>
      </c>
      <c r="R213" s="9">
        <f t="shared" si="49"/>
        <v>2.3291092689355081E-4</v>
      </c>
      <c r="T213" s="10">
        <f>+R213*([1]assessment!$J$274*[1]assessment!$E$3)</f>
        <v>1946.5700973016067</v>
      </c>
      <c r="V213" s="7">
        <f>+T213/[1]payroll!$F212</f>
        <v>3.8761916409737194E-4</v>
      </c>
      <c r="X213" s="10">
        <f>IF(V213&lt;$X$2,T213,[1]payroll!$F212*$X$2)</f>
        <v>1946.5700973016067</v>
      </c>
      <c r="Z213" s="10">
        <f t="shared" si="50"/>
        <v>0</v>
      </c>
      <c r="AB213" s="1">
        <f t="shared" si="51"/>
        <v>1</v>
      </c>
    </row>
    <row r="214" spans="1:28" outlineLevel="1">
      <c r="A214" s="1" t="s">
        <v>602</v>
      </c>
      <c r="B214" s="1" t="s">
        <v>341</v>
      </c>
      <c r="D214" s="54">
        <v>1</v>
      </c>
      <c r="E214" s="54">
        <v>0</v>
      </c>
      <c r="F214" s="54">
        <v>0</v>
      </c>
      <c r="G214" s="1">
        <f t="shared" si="44"/>
        <v>1</v>
      </c>
      <c r="I214" s="6">
        <f t="shared" si="45"/>
        <v>0.33333333333333331</v>
      </c>
      <c r="J214" s="7">
        <f>IFR!AD217</f>
        <v>1.6666666666666668E-3</v>
      </c>
      <c r="K214" s="8">
        <f t="shared" si="46"/>
        <v>0.95</v>
      </c>
      <c r="L214" s="6">
        <f t="shared" si="47"/>
        <v>0.31666666666666665</v>
      </c>
      <c r="M214" s="8">
        <v>1</v>
      </c>
      <c r="N214" s="8">
        <v>1</v>
      </c>
      <c r="P214" s="6">
        <f t="shared" si="48"/>
        <v>0.31666666666666665</v>
      </c>
      <c r="R214" s="9">
        <f t="shared" si="49"/>
        <v>5.8227731723387702E-5</v>
      </c>
      <c r="T214" s="10">
        <f>+R214*([1]assessment!$J$274*[1]assessment!$E$3)</f>
        <v>486.64252432540167</v>
      </c>
      <c r="V214" s="7">
        <f>+T214/[1]payroll!$F216</f>
        <v>1.5718717580988961E-4</v>
      </c>
      <c r="X214" s="10">
        <f>IF(V214&lt;$X$2,T214,[1]payroll!$F216*$X$2)</f>
        <v>486.64252432540167</v>
      </c>
      <c r="Z214" s="10">
        <f t="shared" si="50"/>
        <v>0</v>
      </c>
      <c r="AB214" s="1">
        <f t="shared" si="51"/>
        <v>1</v>
      </c>
    </row>
    <row r="215" spans="1:28" outlineLevel="1">
      <c r="A215" s="1" t="s">
        <v>479</v>
      </c>
      <c r="B215" s="1" t="s">
        <v>344</v>
      </c>
      <c r="D215" s="54">
        <v>0</v>
      </c>
      <c r="E215" s="54">
        <v>0</v>
      </c>
      <c r="F215" s="54">
        <v>0</v>
      </c>
      <c r="G215" s="1">
        <f t="shared" si="44"/>
        <v>0</v>
      </c>
      <c r="I215" s="6">
        <f t="shared" si="45"/>
        <v>0</v>
      </c>
      <c r="J215" s="7">
        <f>IFR!AD215</f>
        <v>0</v>
      </c>
      <c r="K215" s="8">
        <f t="shared" si="46"/>
        <v>0.95</v>
      </c>
      <c r="L215" s="6">
        <f t="shared" si="47"/>
        <v>0</v>
      </c>
      <c r="M215" s="8">
        <v>1</v>
      </c>
      <c r="N215" s="8">
        <v>1</v>
      </c>
      <c r="P215" s="6">
        <f t="shared" si="48"/>
        <v>0</v>
      </c>
      <c r="R215" s="9">
        <f t="shared" si="49"/>
        <v>0</v>
      </c>
      <c r="T215" s="10">
        <f>+R215*([1]assessment!$J$274*[1]assessment!$E$3)</f>
        <v>0</v>
      </c>
      <c r="V215" s="7">
        <f>+T215/[1]payroll!$F214</f>
        <v>0</v>
      </c>
      <c r="X215" s="10">
        <f>IF(V215&lt;$X$2,T215,[1]payroll!$F214*$X$2)</f>
        <v>0</v>
      </c>
      <c r="Z215" s="10">
        <f t="shared" si="50"/>
        <v>0</v>
      </c>
      <c r="AB215" s="1" t="e">
        <f t="shared" si="51"/>
        <v>#DIV/0!</v>
      </c>
    </row>
    <row r="216" spans="1:28" outlineLevel="1">
      <c r="A216" s="1" t="s">
        <v>480</v>
      </c>
      <c r="B216" s="1" t="s">
        <v>340</v>
      </c>
      <c r="D216" s="54">
        <v>0</v>
      </c>
      <c r="E216" s="54">
        <v>0</v>
      </c>
      <c r="F216" s="54">
        <v>0</v>
      </c>
      <c r="G216" s="1">
        <f t="shared" si="44"/>
        <v>0</v>
      </c>
      <c r="I216" s="6">
        <f t="shared" si="45"/>
        <v>0</v>
      </c>
      <c r="J216" s="7">
        <f>IFR!AD216</f>
        <v>0</v>
      </c>
      <c r="K216" s="8">
        <f t="shared" si="46"/>
        <v>0.95</v>
      </c>
      <c r="L216" s="6">
        <f t="shared" si="47"/>
        <v>0</v>
      </c>
      <c r="M216" s="8">
        <v>1</v>
      </c>
      <c r="N216" s="8">
        <v>1</v>
      </c>
      <c r="P216" s="6">
        <f t="shared" si="48"/>
        <v>0</v>
      </c>
      <c r="R216" s="9">
        <f t="shared" si="49"/>
        <v>0</v>
      </c>
      <c r="T216" s="10">
        <f>+R216*([1]assessment!$J$274*[1]assessment!$E$3)</f>
        <v>0</v>
      </c>
      <c r="V216" s="7">
        <f>+T216/[1]payroll!$F215</f>
        <v>0</v>
      </c>
      <c r="X216" s="10">
        <f>IF(V216&lt;$X$2,T216,[1]payroll!$F215*$X$2)</f>
        <v>0</v>
      </c>
      <c r="Z216" s="10">
        <f t="shared" si="50"/>
        <v>0</v>
      </c>
      <c r="AB216" s="1" t="e">
        <f t="shared" si="51"/>
        <v>#DIV/0!</v>
      </c>
    </row>
    <row r="217" spans="1:28" outlineLevel="1">
      <c r="A217" s="1" t="s">
        <v>342</v>
      </c>
      <c r="B217" s="1" t="s">
        <v>343</v>
      </c>
      <c r="D217" s="54">
        <v>0</v>
      </c>
      <c r="E217" s="54">
        <v>0</v>
      </c>
      <c r="F217" s="54">
        <v>0</v>
      </c>
      <c r="G217" s="1">
        <f t="shared" si="44"/>
        <v>0</v>
      </c>
      <c r="I217" s="6">
        <f t="shared" si="45"/>
        <v>0</v>
      </c>
      <c r="J217" s="7">
        <f>IFR!AD214</f>
        <v>0</v>
      </c>
      <c r="K217" s="8">
        <f t="shared" si="46"/>
        <v>0.95</v>
      </c>
      <c r="L217" s="6">
        <f t="shared" si="47"/>
        <v>0</v>
      </c>
      <c r="M217" s="8">
        <v>1</v>
      </c>
      <c r="N217" s="8">
        <v>1</v>
      </c>
      <c r="P217" s="6">
        <f t="shared" si="48"/>
        <v>0</v>
      </c>
      <c r="R217" s="9">
        <f t="shared" si="49"/>
        <v>0</v>
      </c>
      <c r="T217" s="10">
        <f>+R217*([1]assessment!$J$274*[1]assessment!$E$3)</f>
        <v>0</v>
      </c>
      <c r="V217" s="7">
        <f>+T217/[1]payroll!$F213</f>
        <v>0</v>
      </c>
      <c r="X217" s="10">
        <f>IF(V217&lt;$X$2,T217,[1]payroll!$F213*$X$2)</f>
        <v>0</v>
      </c>
      <c r="Z217" s="10">
        <f t="shared" si="50"/>
        <v>0</v>
      </c>
      <c r="AB217" s="1" t="e">
        <f t="shared" si="51"/>
        <v>#DIV/0!</v>
      </c>
    </row>
    <row r="218" spans="1:28" outlineLevel="1">
      <c r="A218" s="1" t="s">
        <v>345</v>
      </c>
      <c r="B218" s="1" t="s">
        <v>346</v>
      </c>
      <c r="D218" s="54">
        <v>0</v>
      </c>
      <c r="E218" s="54">
        <v>0</v>
      </c>
      <c r="F218" s="54">
        <v>0</v>
      </c>
      <c r="G218" s="1">
        <f t="shared" si="44"/>
        <v>0</v>
      </c>
      <c r="I218" s="6">
        <f t="shared" si="45"/>
        <v>0</v>
      </c>
      <c r="J218" s="7">
        <f>IFR!AD218</f>
        <v>0</v>
      </c>
      <c r="K218" s="8">
        <f t="shared" si="46"/>
        <v>0.95</v>
      </c>
      <c r="L218" s="6">
        <f t="shared" si="47"/>
        <v>0</v>
      </c>
      <c r="M218" s="8">
        <v>1</v>
      </c>
      <c r="N218" s="8">
        <v>1</v>
      </c>
      <c r="P218" s="6">
        <f t="shared" si="48"/>
        <v>0</v>
      </c>
      <c r="R218" s="9">
        <f t="shared" si="49"/>
        <v>0</v>
      </c>
      <c r="T218" s="10">
        <f>+R218*([1]assessment!$J$274*[1]assessment!$E$3)</f>
        <v>0</v>
      </c>
      <c r="V218" s="7">
        <f>+T218/[1]payroll!$F217</f>
        <v>0</v>
      </c>
      <c r="X218" s="10">
        <f>IF(V218&lt;$X$2,T218,[1]payroll!$F217*$X$2)</f>
        <v>0</v>
      </c>
      <c r="Z218" s="10">
        <f t="shared" si="50"/>
        <v>0</v>
      </c>
      <c r="AB218" s="1" t="e">
        <f t="shared" si="51"/>
        <v>#DIV/0!</v>
      </c>
    </row>
    <row r="219" spans="1:28" outlineLevel="1">
      <c r="A219" s="1" t="s">
        <v>347</v>
      </c>
      <c r="B219" s="1" t="s">
        <v>348</v>
      </c>
      <c r="D219" s="54">
        <v>0</v>
      </c>
      <c r="E219" s="54">
        <v>0</v>
      </c>
      <c r="F219" s="54">
        <v>0</v>
      </c>
      <c r="G219" s="1">
        <f t="shared" si="44"/>
        <v>0</v>
      </c>
      <c r="I219" s="6">
        <f t="shared" si="45"/>
        <v>0</v>
      </c>
      <c r="J219" s="7">
        <f>IFR!AD219</f>
        <v>0</v>
      </c>
      <c r="K219" s="8">
        <f t="shared" si="46"/>
        <v>0.95</v>
      </c>
      <c r="L219" s="6">
        <f t="shared" si="47"/>
        <v>0</v>
      </c>
      <c r="M219" s="8">
        <v>1</v>
      </c>
      <c r="N219" s="8">
        <v>1</v>
      </c>
      <c r="P219" s="6">
        <f t="shared" si="48"/>
        <v>0</v>
      </c>
      <c r="R219" s="9">
        <f t="shared" si="49"/>
        <v>0</v>
      </c>
      <c r="T219" s="10">
        <f>+R219*([1]assessment!$J$274*[1]assessment!$E$3)</f>
        <v>0</v>
      </c>
      <c r="V219" s="7">
        <f>+T219/[1]payroll!$F218</f>
        <v>0</v>
      </c>
      <c r="X219" s="10">
        <f>IF(V219&lt;$X$2,T219,[1]payroll!$F218*$X$2)</f>
        <v>0</v>
      </c>
      <c r="Z219" s="10">
        <f t="shared" si="50"/>
        <v>0</v>
      </c>
      <c r="AB219" s="1" t="e">
        <f t="shared" si="51"/>
        <v>#DIV/0!</v>
      </c>
    </row>
    <row r="220" spans="1:28" outlineLevel="1">
      <c r="A220" s="1" t="s">
        <v>349</v>
      </c>
      <c r="B220" s="1" t="s">
        <v>350</v>
      </c>
      <c r="D220" s="54">
        <v>0</v>
      </c>
      <c r="E220" s="54">
        <v>0</v>
      </c>
      <c r="F220" s="54">
        <v>0</v>
      </c>
      <c r="G220" s="1">
        <f t="shared" si="44"/>
        <v>0</v>
      </c>
      <c r="I220" s="6">
        <f t="shared" si="45"/>
        <v>0</v>
      </c>
      <c r="J220" s="7">
        <f>IFR!AD220</f>
        <v>0</v>
      </c>
      <c r="K220" s="8">
        <f t="shared" si="46"/>
        <v>0.95</v>
      </c>
      <c r="L220" s="6">
        <f t="shared" si="47"/>
        <v>0</v>
      </c>
      <c r="M220" s="8">
        <v>1</v>
      </c>
      <c r="N220" s="8">
        <v>1</v>
      </c>
      <c r="P220" s="6">
        <f t="shared" si="48"/>
        <v>0</v>
      </c>
      <c r="R220" s="9">
        <f t="shared" si="49"/>
        <v>0</v>
      </c>
      <c r="T220" s="10">
        <f>+R220*([1]assessment!$J$274*[1]assessment!$E$3)</f>
        <v>0</v>
      </c>
      <c r="V220" s="7">
        <f>+T220/[1]payroll!$F219</f>
        <v>0</v>
      </c>
      <c r="X220" s="10">
        <f>IF(V220&lt;$X$2,T220,[1]payroll!$F219*$X$2)</f>
        <v>0</v>
      </c>
      <c r="Z220" s="10">
        <f t="shared" si="50"/>
        <v>0</v>
      </c>
      <c r="AB220" s="1" t="e">
        <f t="shared" si="51"/>
        <v>#DIV/0!</v>
      </c>
    </row>
    <row r="221" spans="1:28" outlineLevel="1">
      <c r="A221" s="1" t="s">
        <v>351</v>
      </c>
      <c r="B221" s="1" t="s">
        <v>352</v>
      </c>
      <c r="D221" s="54">
        <v>1</v>
      </c>
      <c r="E221" s="54">
        <v>0</v>
      </c>
      <c r="F221" s="54">
        <v>0</v>
      </c>
      <c r="G221" s="1">
        <f t="shared" si="44"/>
        <v>1</v>
      </c>
      <c r="I221" s="6">
        <f t="shared" si="45"/>
        <v>0.33333333333333331</v>
      </c>
      <c r="J221" s="7">
        <f>IFR!AD221</f>
        <v>1.6666666666666668E-3</v>
      </c>
      <c r="K221" s="8">
        <f t="shared" si="46"/>
        <v>0.95</v>
      </c>
      <c r="L221" s="6">
        <f t="shared" si="47"/>
        <v>0.31666666666666665</v>
      </c>
      <c r="M221" s="8">
        <v>1</v>
      </c>
      <c r="N221" s="8">
        <v>1</v>
      </c>
      <c r="P221" s="6">
        <f t="shared" si="48"/>
        <v>0.31666666666666665</v>
      </c>
      <c r="R221" s="9">
        <f t="shared" si="49"/>
        <v>5.8227731723387702E-5</v>
      </c>
      <c r="T221" s="10">
        <f>+R221*([1]assessment!$J$274*[1]assessment!$E$3)</f>
        <v>486.64252432540167</v>
      </c>
      <c r="V221" s="7">
        <f>+T221/[1]payroll!$F220</f>
        <v>1.7051195849249518E-4</v>
      </c>
      <c r="X221" s="10">
        <f>IF(V221&lt;$X$2,T221,[1]payroll!$F220*$X$2)</f>
        <v>486.64252432540167</v>
      </c>
      <c r="Z221" s="10">
        <f t="shared" si="50"/>
        <v>0</v>
      </c>
      <c r="AB221" s="1">
        <f t="shared" si="51"/>
        <v>1</v>
      </c>
    </row>
    <row r="222" spans="1:28" outlineLevel="1">
      <c r="A222" s="1" t="s">
        <v>353</v>
      </c>
      <c r="B222" s="1" t="s">
        <v>354</v>
      </c>
      <c r="D222" s="54">
        <v>0</v>
      </c>
      <c r="E222" s="54">
        <v>0</v>
      </c>
      <c r="F222" s="54">
        <v>0</v>
      </c>
      <c r="G222" s="1">
        <f t="shared" si="44"/>
        <v>0</v>
      </c>
      <c r="I222" s="6">
        <f t="shared" si="45"/>
        <v>0</v>
      </c>
      <c r="J222" s="7">
        <f>IFR!AD222</f>
        <v>0</v>
      </c>
      <c r="K222" s="8">
        <f t="shared" si="46"/>
        <v>0.95</v>
      </c>
      <c r="L222" s="6">
        <f t="shared" si="47"/>
        <v>0</v>
      </c>
      <c r="M222" s="8">
        <v>1</v>
      </c>
      <c r="N222" s="8">
        <v>1</v>
      </c>
      <c r="P222" s="6">
        <f t="shared" si="48"/>
        <v>0</v>
      </c>
      <c r="R222" s="9">
        <f t="shared" si="49"/>
        <v>0</v>
      </c>
      <c r="T222" s="10">
        <f>+R222*([1]assessment!$J$274*[1]assessment!$E$3)</f>
        <v>0</v>
      </c>
      <c r="V222" s="7">
        <f>+T222/[1]payroll!$F221</f>
        <v>0</v>
      </c>
      <c r="X222" s="10">
        <f>IF(V222&lt;$X$2,T222,[1]payroll!$F221*$X$2)</f>
        <v>0</v>
      </c>
      <c r="Z222" s="10">
        <f t="shared" si="50"/>
        <v>0</v>
      </c>
      <c r="AB222" s="1" t="e">
        <f t="shared" si="51"/>
        <v>#DIV/0!</v>
      </c>
    </row>
    <row r="223" spans="1:28" outlineLevel="1">
      <c r="A223" s="1" t="s">
        <v>355</v>
      </c>
      <c r="B223" s="1" t="s">
        <v>356</v>
      </c>
      <c r="D223" s="54">
        <v>0</v>
      </c>
      <c r="E223" s="54">
        <v>0</v>
      </c>
      <c r="F223" s="54">
        <v>0</v>
      </c>
      <c r="G223" s="1">
        <f t="shared" si="44"/>
        <v>0</v>
      </c>
      <c r="I223" s="6">
        <f t="shared" si="45"/>
        <v>0</v>
      </c>
      <c r="J223" s="7">
        <f>IFR!AD223</f>
        <v>0</v>
      </c>
      <c r="K223" s="8">
        <f t="shared" si="46"/>
        <v>0.95</v>
      </c>
      <c r="L223" s="6">
        <f t="shared" si="47"/>
        <v>0</v>
      </c>
      <c r="M223" s="8">
        <v>1</v>
      </c>
      <c r="N223" s="8">
        <v>1</v>
      </c>
      <c r="P223" s="6">
        <f t="shared" si="48"/>
        <v>0</v>
      </c>
      <c r="R223" s="9">
        <f t="shared" si="49"/>
        <v>0</v>
      </c>
      <c r="T223" s="10">
        <f>+R223*([1]assessment!$J$274*[1]assessment!$E$3)</f>
        <v>0</v>
      </c>
      <c r="V223" s="7">
        <f>+T223/[1]payroll!$F222</f>
        <v>0</v>
      </c>
      <c r="X223" s="10">
        <f>IF(V223&lt;$X$2,T223,[1]payroll!$F222*$X$2)</f>
        <v>0</v>
      </c>
      <c r="Z223" s="10">
        <f t="shared" si="50"/>
        <v>0</v>
      </c>
      <c r="AB223" s="1" t="e">
        <f t="shared" si="51"/>
        <v>#DIV/0!</v>
      </c>
    </row>
    <row r="224" spans="1:28" outlineLevel="1">
      <c r="A224" s="1" t="s">
        <v>357</v>
      </c>
      <c r="B224" s="1" t="s">
        <v>358</v>
      </c>
      <c r="D224" s="54">
        <v>0</v>
      </c>
      <c r="E224" s="54">
        <v>0</v>
      </c>
      <c r="F224" s="54">
        <v>1</v>
      </c>
      <c r="G224" s="1">
        <f t="shared" si="44"/>
        <v>1</v>
      </c>
      <c r="I224" s="6">
        <f t="shared" si="45"/>
        <v>0.33333333333333331</v>
      </c>
      <c r="J224" s="7">
        <f>IFR!AD224</f>
        <v>5.0000000000000001E-3</v>
      </c>
      <c r="K224" s="8">
        <f t="shared" si="46"/>
        <v>0.95</v>
      </c>
      <c r="L224" s="6">
        <f t="shared" si="47"/>
        <v>0.31666666666666665</v>
      </c>
      <c r="M224" s="8">
        <v>1</v>
      </c>
      <c r="N224" s="8">
        <v>1</v>
      </c>
      <c r="P224" s="6">
        <f t="shared" si="48"/>
        <v>0.31666666666666665</v>
      </c>
      <c r="R224" s="9">
        <f t="shared" si="49"/>
        <v>5.8227731723387702E-5</v>
      </c>
      <c r="T224" s="10">
        <f>+R224*([1]assessment!$J$274*[1]assessment!$E$3)</f>
        <v>486.64252432540167</v>
      </c>
      <c r="V224" s="7">
        <f>+T224/[1]payroll!$F223</f>
        <v>5.4120621613374916E-4</v>
      </c>
      <c r="X224" s="10">
        <f>IF(V224&lt;$X$2,T224,[1]payroll!$F223*$X$2)</f>
        <v>486.64252432540167</v>
      </c>
      <c r="Z224" s="10">
        <f t="shared" si="50"/>
        <v>0</v>
      </c>
      <c r="AB224" s="1">
        <f t="shared" si="51"/>
        <v>1</v>
      </c>
    </row>
    <row r="225" spans="1:28" outlineLevel="1">
      <c r="A225" s="1" t="s">
        <v>359</v>
      </c>
      <c r="B225" s="1" t="s">
        <v>360</v>
      </c>
      <c r="D225" s="54">
        <v>0</v>
      </c>
      <c r="E225" s="54">
        <v>0</v>
      </c>
      <c r="F225" s="54">
        <v>0</v>
      </c>
      <c r="G225" s="1">
        <f t="shared" si="44"/>
        <v>0</v>
      </c>
      <c r="I225" s="6">
        <f t="shared" si="45"/>
        <v>0</v>
      </c>
      <c r="J225" s="7">
        <f>IFR!AD225</f>
        <v>0</v>
      </c>
      <c r="K225" s="8">
        <f t="shared" si="46"/>
        <v>0.95</v>
      </c>
      <c r="L225" s="6">
        <f t="shared" si="47"/>
        <v>0</v>
      </c>
      <c r="M225" s="8">
        <v>1</v>
      </c>
      <c r="N225" s="8">
        <v>1</v>
      </c>
      <c r="P225" s="6">
        <f t="shared" si="48"/>
        <v>0</v>
      </c>
      <c r="R225" s="9">
        <f t="shared" si="49"/>
        <v>0</v>
      </c>
      <c r="T225" s="10">
        <f>+R225*([1]assessment!$J$274*[1]assessment!$E$3)</f>
        <v>0</v>
      </c>
      <c r="V225" s="7">
        <f>+T225/[1]payroll!$F224</f>
        <v>0</v>
      </c>
      <c r="X225" s="10">
        <f>IF(V225&lt;$X$2,T225,[1]payroll!$F224*$X$2)</f>
        <v>0</v>
      </c>
      <c r="Z225" s="10">
        <f t="shared" si="50"/>
        <v>0</v>
      </c>
      <c r="AB225" s="1" t="e">
        <f t="shared" si="51"/>
        <v>#DIV/0!</v>
      </c>
    </row>
    <row r="226" spans="1:28" outlineLevel="1">
      <c r="A226" s="1" t="s">
        <v>361</v>
      </c>
      <c r="B226" s="1" t="s">
        <v>362</v>
      </c>
      <c r="D226" s="54">
        <v>0</v>
      </c>
      <c r="E226" s="54">
        <v>0</v>
      </c>
      <c r="F226" s="54">
        <v>0</v>
      </c>
      <c r="G226" s="1">
        <f t="shared" si="44"/>
        <v>0</v>
      </c>
      <c r="I226" s="6">
        <f t="shared" si="45"/>
        <v>0</v>
      </c>
      <c r="J226" s="7">
        <f>IFR!AD226</f>
        <v>0</v>
      </c>
      <c r="K226" s="8">
        <f t="shared" si="46"/>
        <v>0.95</v>
      </c>
      <c r="L226" s="6">
        <f t="shared" si="47"/>
        <v>0</v>
      </c>
      <c r="M226" s="8">
        <v>1</v>
      </c>
      <c r="N226" s="8">
        <v>1</v>
      </c>
      <c r="P226" s="6">
        <f t="shared" si="48"/>
        <v>0</v>
      </c>
      <c r="R226" s="9">
        <f t="shared" si="49"/>
        <v>0</v>
      </c>
      <c r="T226" s="10">
        <f>+R226*([1]assessment!$J$274*[1]assessment!$E$3)</f>
        <v>0</v>
      </c>
      <c r="V226" s="7">
        <f>+T226/[1]payroll!$F225</f>
        <v>0</v>
      </c>
      <c r="X226" s="10">
        <f>IF(V226&lt;$X$2,T226,[1]payroll!$F225*$X$2)</f>
        <v>0</v>
      </c>
      <c r="Z226" s="10">
        <f t="shared" si="50"/>
        <v>0</v>
      </c>
      <c r="AB226" s="1" t="e">
        <f t="shared" si="51"/>
        <v>#DIV/0!</v>
      </c>
    </row>
    <row r="227" spans="1:28" outlineLevel="1">
      <c r="A227" s="1" t="s">
        <v>363</v>
      </c>
      <c r="B227" s="1" t="s">
        <v>364</v>
      </c>
      <c r="D227" s="54">
        <v>0</v>
      </c>
      <c r="E227" s="54">
        <v>2</v>
      </c>
      <c r="F227" s="54">
        <v>2</v>
      </c>
      <c r="G227" s="1">
        <f t="shared" si="44"/>
        <v>4</v>
      </c>
      <c r="I227" s="6">
        <f t="shared" si="45"/>
        <v>1.3333333333333333</v>
      </c>
      <c r="J227" s="7">
        <f>IFR!AD227</f>
        <v>1.1798512508451658E-2</v>
      </c>
      <c r="K227" s="8">
        <f t="shared" si="46"/>
        <v>0.95</v>
      </c>
      <c r="L227" s="6">
        <f t="shared" si="47"/>
        <v>1.2666666666666666</v>
      </c>
      <c r="M227" s="8">
        <v>1</v>
      </c>
      <c r="N227" s="8">
        <v>1</v>
      </c>
      <c r="P227" s="6">
        <f t="shared" si="48"/>
        <v>1.2666666666666666</v>
      </c>
      <c r="R227" s="9">
        <f t="shared" si="49"/>
        <v>2.3291092689355081E-4</v>
      </c>
      <c r="T227" s="10">
        <f>+R227*([1]assessment!$J$274*[1]assessment!$E$3)</f>
        <v>1946.5700973016067</v>
      </c>
      <c r="V227" s="7">
        <f>+T227/[1]payroll!$F226</f>
        <v>3.487998647058151E-4</v>
      </c>
      <c r="X227" s="10">
        <f>IF(V227&lt;$X$2,T227,[1]payroll!$F226*$X$2)</f>
        <v>1946.5700973016067</v>
      </c>
      <c r="Z227" s="10">
        <f t="shared" si="50"/>
        <v>0</v>
      </c>
      <c r="AB227" s="1">
        <f t="shared" si="51"/>
        <v>1</v>
      </c>
    </row>
    <row r="228" spans="1:28" outlineLevel="1">
      <c r="A228" s="1" t="s">
        <v>365</v>
      </c>
      <c r="B228" s="1" t="s">
        <v>366</v>
      </c>
      <c r="D228" s="54">
        <v>2</v>
      </c>
      <c r="E228" s="54">
        <v>1</v>
      </c>
      <c r="F228" s="54">
        <v>1</v>
      </c>
      <c r="G228" s="1">
        <f t="shared" si="44"/>
        <v>4</v>
      </c>
      <c r="I228" s="6">
        <f t="shared" si="45"/>
        <v>1.3333333333333333</v>
      </c>
      <c r="J228" s="7">
        <f>IFR!AD228</f>
        <v>1.1666666666666667E-2</v>
      </c>
      <c r="K228" s="8">
        <f t="shared" si="46"/>
        <v>0.95</v>
      </c>
      <c r="L228" s="6">
        <f t="shared" si="47"/>
        <v>1.2666666666666666</v>
      </c>
      <c r="M228" s="8">
        <v>1</v>
      </c>
      <c r="N228" s="8">
        <v>1</v>
      </c>
      <c r="P228" s="6">
        <f t="shared" si="48"/>
        <v>1.2666666666666666</v>
      </c>
      <c r="R228" s="9">
        <f t="shared" si="49"/>
        <v>2.3291092689355081E-4</v>
      </c>
      <c r="T228" s="10">
        <f>+R228*([1]assessment!$J$274*[1]assessment!$E$3)</f>
        <v>1946.5700973016067</v>
      </c>
      <c r="V228" s="7">
        <f>+T228/[1]payroll!$F227</f>
        <v>2.2450505825204648E-3</v>
      </c>
      <c r="X228" s="10">
        <f>IF(V228&lt;$X$2,T228,[1]payroll!$F227*$X$2)</f>
        <v>1946.5700973016067</v>
      </c>
      <c r="Z228" s="10">
        <f t="shared" si="50"/>
        <v>0</v>
      </c>
      <c r="AB228" s="1">
        <f t="shared" si="51"/>
        <v>1</v>
      </c>
    </row>
    <row r="229" spans="1:28" outlineLevel="1">
      <c r="A229" s="1" t="s">
        <v>367</v>
      </c>
      <c r="B229" s="1" t="s">
        <v>368</v>
      </c>
      <c r="D229" s="54">
        <v>1</v>
      </c>
      <c r="E229" s="54">
        <v>0</v>
      </c>
      <c r="F229" s="54">
        <v>0</v>
      </c>
      <c r="G229" s="1">
        <f t="shared" si="44"/>
        <v>1</v>
      </c>
      <c r="I229" s="6">
        <f t="shared" si="45"/>
        <v>0.33333333333333331</v>
      </c>
      <c r="J229" s="7">
        <f>IFR!AD229</f>
        <v>1.6666666666666668E-3</v>
      </c>
      <c r="K229" s="8">
        <f t="shared" si="46"/>
        <v>0.95</v>
      </c>
      <c r="L229" s="6">
        <f t="shared" si="47"/>
        <v>0.31666666666666665</v>
      </c>
      <c r="M229" s="8">
        <v>1</v>
      </c>
      <c r="N229" s="8">
        <v>1</v>
      </c>
      <c r="P229" s="6">
        <f t="shared" si="48"/>
        <v>0.31666666666666665</v>
      </c>
      <c r="R229" s="9">
        <f t="shared" si="49"/>
        <v>5.8227731723387702E-5</v>
      </c>
      <c r="T229" s="10">
        <f>+R229*([1]assessment!$J$274*[1]assessment!$E$3)</f>
        <v>486.64252432540167</v>
      </c>
      <c r="V229" s="7">
        <f>+T229/[1]payroll!$F228</f>
        <v>1.3345094598047726E-3</v>
      </c>
      <c r="X229" s="10">
        <f>IF(V229&lt;$X$2,T229,[1]payroll!$F228*$X$2)</f>
        <v>486.64252432540167</v>
      </c>
      <c r="Z229" s="10">
        <f t="shared" si="50"/>
        <v>0</v>
      </c>
      <c r="AB229" s="1">
        <f t="shared" si="51"/>
        <v>1</v>
      </c>
    </row>
    <row r="230" spans="1:28" outlineLevel="1">
      <c r="A230" s="1" t="s">
        <v>369</v>
      </c>
      <c r="B230" s="1" t="s">
        <v>370</v>
      </c>
      <c r="D230" s="54">
        <v>0</v>
      </c>
      <c r="E230" s="54">
        <v>0</v>
      </c>
      <c r="F230" s="54">
        <v>0</v>
      </c>
      <c r="G230" s="1">
        <f t="shared" si="44"/>
        <v>0</v>
      </c>
      <c r="I230" s="6">
        <f t="shared" si="45"/>
        <v>0</v>
      </c>
      <c r="J230" s="7">
        <f>IFR!AD230</f>
        <v>0</v>
      </c>
      <c r="K230" s="8">
        <f t="shared" si="46"/>
        <v>0.95</v>
      </c>
      <c r="L230" s="6">
        <f t="shared" si="47"/>
        <v>0</v>
      </c>
      <c r="M230" s="8">
        <v>1</v>
      </c>
      <c r="N230" s="8">
        <v>1</v>
      </c>
      <c r="P230" s="6">
        <f t="shared" si="48"/>
        <v>0</v>
      </c>
      <c r="R230" s="9">
        <f t="shared" si="49"/>
        <v>0</v>
      </c>
      <c r="T230" s="10">
        <f>+R230*([1]assessment!$J$274*[1]assessment!$E$3)</f>
        <v>0</v>
      </c>
      <c r="V230" s="7">
        <f>+T230/[1]payroll!$F229</f>
        <v>0</v>
      </c>
      <c r="X230" s="10">
        <f>IF(V230&lt;$X$2,T230,[1]payroll!$F229*$X$2)</f>
        <v>0</v>
      </c>
      <c r="Z230" s="10">
        <f t="shared" si="50"/>
        <v>0</v>
      </c>
      <c r="AB230" s="1" t="e">
        <f t="shared" si="51"/>
        <v>#DIV/0!</v>
      </c>
    </row>
    <row r="231" spans="1:28" outlineLevel="1">
      <c r="A231" s="1" t="s">
        <v>371</v>
      </c>
      <c r="B231" s="1" t="s">
        <v>372</v>
      </c>
      <c r="D231" s="54">
        <v>0</v>
      </c>
      <c r="E231" s="54">
        <v>0</v>
      </c>
      <c r="F231" s="54">
        <v>0</v>
      </c>
      <c r="G231" s="1">
        <f t="shared" si="44"/>
        <v>0</v>
      </c>
      <c r="I231" s="6">
        <f t="shared" si="45"/>
        <v>0</v>
      </c>
      <c r="J231" s="7">
        <f>IFR!AD231</f>
        <v>0</v>
      </c>
      <c r="K231" s="8">
        <f t="shared" si="46"/>
        <v>0.95</v>
      </c>
      <c r="L231" s="6">
        <f t="shared" si="47"/>
        <v>0</v>
      </c>
      <c r="M231" s="8">
        <v>1</v>
      </c>
      <c r="N231" s="8">
        <v>1</v>
      </c>
      <c r="P231" s="6">
        <f t="shared" si="48"/>
        <v>0</v>
      </c>
      <c r="R231" s="9">
        <f t="shared" si="49"/>
        <v>0</v>
      </c>
      <c r="T231" s="10">
        <f>+R231*([1]assessment!$J$274*[1]assessment!$E$3)</f>
        <v>0</v>
      </c>
      <c r="V231" s="7">
        <f>+T231/[1]payroll!$F230</f>
        <v>0</v>
      </c>
      <c r="X231" s="10">
        <f>IF(V231&lt;$X$2,T231,[1]payroll!$F230*$X$2)</f>
        <v>0</v>
      </c>
      <c r="Z231" s="10">
        <f t="shared" si="50"/>
        <v>0</v>
      </c>
      <c r="AB231" s="1" t="e">
        <f t="shared" si="51"/>
        <v>#DIV/0!</v>
      </c>
    </row>
    <row r="232" spans="1:28" outlineLevel="1">
      <c r="A232" s="1" t="s">
        <v>503</v>
      </c>
      <c r="B232" s="1" t="s">
        <v>504</v>
      </c>
      <c r="D232" s="54">
        <v>0</v>
      </c>
      <c r="E232" s="54">
        <v>0</v>
      </c>
      <c r="F232" s="54">
        <v>0</v>
      </c>
      <c r="G232" s="1">
        <f t="shared" si="44"/>
        <v>0</v>
      </c>
      <c r="I232" s="6">
        <f t="shared" si="45"/>
        <v>0</v>
      </c>
      <c r="J232" s="7">
        <f>IFR!AD232</f>
        <v>0</v>
      </c>
      <c r="K232" s="8">
        <f t="shared" si="46"/>
        <v>0.95</v>
      </c>
      <c r="L232" s="6">
        <f t="shared" si="47"/>
        <v>0</v>
      </c>
      <c r="M232" s="8">
        <v>1</v>
      </c>
      <c r="N232" s="8">
        <v>1</v>
      </c>
      <c r="P232" s="6">
        <f t="shared" si="48"/>
        <v>0</v>
      </c>
      <c r="R232" s="9">
        <f t="shared" si="49"/>
        <v>0</v>
      </c>
      <c r="T232" s="10">
        <f>+R232*([1]assessment!$J$274*[1]assessment!$E$3)</f>
        <v>0</v>
      </c>
      <c r="V232" s="7">
        <f>+T232/[1]payroll!$F231</f>
        <v>0</v>
      </c>
      <c r="X232" s="10">
        <f>IF(V232&lt;$X$2,T232,[1]payroll!$F231*$X$2)</f>
        <v>0</v>
      </c>
      <c r="Z232" s="10">
        <f t="shared" si="50"/>
        <v>0</v>
      </c>
      <c r="AB232" s="1" t="e">
        <f t="shared" si="51"/>
        <v>#DIV/0!</v>
      </c>
    </row>
    <row r="233" spans="1:28" outlineLevel="1">
      <c r="A233" s="1" t="s">
        <v>373</v>
      </c>
      <c r="B233" s="1" t="s">
        <v>374</v>
      </c>
      <c r="D233" s="54">
        <v>1</v>
      </c>
      <c r="E233" s="54">
        <v>0</v>
      </c>
      <c r="F233" s="54">
        <v>0</v>
      </c>
      <c r="G233" s="1">
        <f t="shared" si="44"/>
        <v>1</v>
      </c>
      <c r="I233" s="6">
        <f t="shared" si="45"/>
        <v>0.33333333333333331</v>
      </c>
      <c r="J233" s="7">
        <f>IFR!AD233</f>
        <v>1.6666666666666668E-3</v>
      </c>
      <c r="K233" s="8">
        <f t="shared" si="46"/>
        <v>0.95</v>
      </c>
      <c r="L233" s="6">
        <f t="shared" si="47"/>
        <v>0.31666666666666665</v>
      </c>
      <c r="M233" s="8">
        <v>1</v>
      </c>
      <c r="N233" s="8">
        <v>1</v>
      </c>
      <c r="P233" s="6">
        <f t="shared" si="48"/>
        <v>0.31666666666666665</v>
      </c>
      <c r="R233" s="9">
        <f t="shared" si="49"/>
        <v>5.8227731723387702E-5</v>
      </c>
      <c r="T233" s="10">
        <f>+R233*([1]assessment!$J$274*[1]assessment!$E$3)</f>
        <v>486.64252432540167</v>
      </c>
      <c r="V233" s="7">
        <f>+T233/[1]payroll!$F232</f>
        <v>6.6495943055524251E-4</v>
      </c>
      <c r="X233" s="10">
        <f>IF(V233&lt;$X$2,T233,[1]payroll!$F232*$X$2)</f>
        <v>486.64252432540167</v>
      </c>
      <c r="Z233" s="10">
        <f t="shared" si="50"/>
        <v>0</v>
      </c>
      <c r="AB233" s="1">
        <f t="shared" si="51"/>
        <v>1</v>
      </c>
    </row>
    <row r="234" spans="1:28" outlineLevel="1">
      <c r="A234" s="1" t="s">
        <v>375</v>
      </c>
      <c r="B234" s="1" t="s">
        <v>376</v>
      </c>
      <c r="D234" s="54">
        <v>0</v>
      </c>
      <c r="E234" s="54">
        <v>0</v>
      </c>
      <c r="F234" s="54">
        <v>2</v>
      </c>
      <c r="G234" s="1">
        <f t="shared" si="44"/>
        <v>2</v>
      </c>
      <c r="I234" s="6">
        <f t="shared" si="45"/>
        <v>0.66666666666666663</v>
      </c>
      <c r="J234" s="7">
        <f>IFR!AD234</f>
        <v>0.01</v>
      </c>
      <c r="K234" s="8">
        <f t="shared" si="46"/>
        <v>0.95</v>
      </c>
      <c r="L234" s="6">
        <f t="shared" si="47"/>
        <v>0.6333333333333333</v>
      </c>
      <c r="M234" s="8">
        <v>1</v>
      </c>
      <c r="N234" s="8">
        <v>1</v>
      </c>
      <c r="P234" s="6">
        <f t="shared" si="48"/>
        <v>0.6333333333333333</v>
      </c>
      <c r="R234" s="9">
        <f t="shared" si="49"/>
        <v>1.164554634467754E-4</v>
      </c>
      <c r="T234" s="10">
        <f>+R234*([1]assessment!$J$274*[1]assessment!$E$3)</f>
        <v>973.28504865080333</v>
      </c>
      <c r="V234" s="7">
        <f>+T234/[1]payroll!$F233</f>
        <v>1.0547367686406816E-3</v>
      </c>
      <c r="X234" s="10">
        <f>IF(V234&lt;$X$2,T234,[1]payroll!$F233*$X$2)</f>
        <v>973.28504865080333</v>
      </c>
      <c r="Z234" s="10">
        <f t="shared" si="50"/>
        <v>0</v>
      </c>
      <c r="AB234" s="1">
        <f t="shared" si="51"/>
        <v>1</v>
      </c>
    </row>
    <row r="235" spans="1:28" outlineLevel="1">
      <c r="A235" s="1" t="s">
        <v>377</v>
      </c>
      <c r="B235" s="1" t="s">
        <v>378</v>
      </c>
      <c r="D235" s="54">
        <v>0</v>
      </c>
      <c r="E235" s="54">
        <v>0</v>
      </c>
      <c r="F235" s="54">
        <v>1</v>
      </c>
      <c r="G235" s="1">
        <f t="shared" si="44"/>
        <v>1</v>
      </c>
      <c r="I235" s="6">
        <f t="shared" si="45"/>
        <v>0.33333333333333331</v>
      </c>
      <c r="J235" s="7">
        <f>IFR!AD235</f>
        <v>5.0000000000000001E-3</v>
      </c>
      <c r="K235" s="8">
        <f t="shared" si="46"/>
        <v>0.95</v>
      </c>
      <c r="L235" s="6">
        <f t="shared" si="47"/>
        <v>0.31666666666666665</v>
      </c>
      <c r="M235" s="8">
        <v>1</v>
      </c>
      <c r="N235" s="8">
        <v>1</v>
      </c>
      <c r="P235" s="6">
        <f t="shared" si="48"/>
        <v>0.31666666666666665</v>
      </c>
      <c r="R235" s="9">
        <f t="shared" si="49"/>
        <v>5.8227731723387702E-5</v>
      </c>
      <c r="T235" s="10">
        <f>+R235*([1]assessment!$J$274*[1]assessment!$E$3)</f>
        <v>486.64252432540167</v>
      </c>
      <c r="V235" s="7">
        <f>+T235/[1]payroll!$F234</f>
        <v>1.7315615275475949E-4</v>
      </c>
      <c r="X235" s="10">
        <f>IF(V235&lt;$X$2,T235,[1]payroll!$F234*$X$2)</f>
        <v>486.64252432540167</v>
      </c>
      <c r="Z235" s="10">
        <f t="shared" si="50"/>
        <v>0</v>
      </c>
      <c r="AB235" s="1">
        <f t="shared" si="51"/>
        <v>1</v>
      </c>
    </row>
    <row r="236" spans="1:28" outlineLevel="1">
      <c r="A236" s="11" t="s">
        <v>555</v>
      </c>
      <c r="B236" s="11" t="s">
        <v>556</v>
      </c>
      <c r="D236" s="54">
        <v>0</v>
      </c>
      <c r="E236" s="54">
        <v>0</v>
      </c>
      <c r="F236" s="54">
        <v>0</v>
      </c>
      <c r="G236" s="1">
        <f t="shared" si="44"/>
        <v>0</v>
      </c>
      <c r="I236" s="6">
        <f t="shared" si="45"/>
        <v>0</v>
      </c>
      <c r="J236" s="7">
        <f>IFR!AD236</f>
        <v>0</v>
      </c>
      <c r="K236" s="8">
        <f t="shared" si="46"/>
        <v>0.95</v>
      </c>
      <c r="L236" s="6">
        <f t="shared" si="47"/>
        <v>0</v>
      </c>
      <c r="M236" s="8">
        <v>1</v>
      </c>
      <c r="N236" s="8"/>
      <c r="P236" s="6">
        <f t="shared" si="48"/>
        <v>0</v>
      </c>
      <c r="R236" s="9">
        <f t="shared" si="49"/>
        <v>0</v>
      </c>
      <c r="T236" s="10">
        <f>+R236*([1]assessment!$J$274*[1]assessment!$E$3)</f>
        <v>0</v>
      </c>
      <c r="V236" s="7">
        <f>+T236/[1]payroll!$F235</f>
        <v>0</v>
      </c>
      <c r="X236" s="10">
        <f>IF(V236&lt;$X$2,T236,[1]payroll!$F235*$X$2)</f>
        <v>0</v>
      </c>
      <c r="Z236" s="10">
        <f t="shared" si="50"/>
        <v>0</v>
      </c>
      <c r="AB236" s="1" t="e">
        <f t="shared" si="51"/>
        <v>#DIV/0!</v>
      </c>
    </row>
    <row r="237" spans="1:28" outlineLevel="1">
      <c r="A237" s="1" t="s">
        <v>379</v>
      </c>
      <c r="B237" s="1" t="s">
        <v>380</v>
      </c>
      <c r="D237" s="54">
        <v>0</v>
      </c>
      <c r="E237" s="54">
        <v>0</v>
      </c>
      <c r="F237" s="54">
        <v>0</v>
      </c>
      <c r="G237" s="1">
        <f t="shared" si="44"/>
        <v>0</v>
      </c>
      <c r="I237" s="6">
        <f t="shared" si="45"/>
        <v>0</v>
      </c>
      <c r="J237" s="7">
        <f>IFR!AD237</f>
        <v>0</v>
      </c>
      <c r="K237" s="8">
        <f t="shared" si="46"/>
        <v>0.95</v>
      </c>
      <c r="L237" s="6">
        <f t="shared" si="47"/>
        <v>0</v>
      </c>
      <c r="M237" s="8">
        <v>1</v>
      </c>
      <c r="N237" s="8">
        <v>1</v>
      </c>
      <c r="P237" s="6">
        <f t="shared" si="48"/>
        <v>0</v>
      </c>
      <c r="R237" s="9">
        <f t="shared" si="49"/>
        <v>0</v>
      </c>
      <c r="T237" s="10">
        <f>+R237*([1]assessment!$J$274*[1]assessment!$E$3)</f>
        <v>0</v>
      </c>
      <c r="V237" s="7">
        <f>+T237/[1]payroll!$F236</f>
        <v>0</v>
      </c>
      <c r="X237" s="10">
        <f>IF(V237&lt;$X$2,T237,[1]payroll!$F236*$X$2)</f>
        <v>0</v>
      </c>
      <c r="Z237" s="10">
        <f t="shared" si="50"/>
        <v>0</v>
      </c>
      <c r="AB237" s="1" t="e">
        <f t="shared" si="51"/>
        <v>#DIV/0!</v>
      </c>
    </row>
    <row r="238" spans="1:28" outlineLevel="1">
      <c r="A238" s="1" t="s">
        <v>381</v>
      </c>
      <c r="B238" s="1" t="s">
        <v>382</v>
      </c>
      <c r="D238" s="54">
        <v>0</v>
      </c>
      <c r="E238" s="54">
        <v>0</v>
      </c>
      <c r="F238" s="54">
        <v>0</v>
      </c>
      <c r="G238" s="1">
        <f t="shared" ref="G238:G264" si="52">SUM(D238:F238)</f>
        <v>0</v>
      </c>
      <c r="I238" s="6">
        <f t="shared" ref="I238:I264" si="53">AVERAGE(D238:F238)</f>
        <v>0</v>
      </c>
      <c r="J238" s="7">
        <f>IFR!AD238</f>
        <v>0</v>
      </c>
      <c r="K238" s="8">
        <f t="shared" ref="K238:K264" si="54">IF(+J238&lt;$E$270,$I$270,IF(J238&gt;$E$272,$I$272,$I$271))</f>
        <v>0.95</v>
      </c>
      <c r="L238" s="6">
        <f t="shared" ref="L238:L264" si="55">+I238*K238</f>
        <v>0</v>
      </c>
      <c r="M238" s="8">
        <v>1</v>
      </c>
      <c r="N238" s="8">
        <v>1</v>
      </c>
      <c r="P238" s="6">
        <f t="shared" ref="P238:P264" si="56">+L238*M238*N238</f>
        <v>0</v>
      </c>
      <c r="R238" s="9">
        <f t="shared" ref="R238:R264" si="57">+P238/$P$267</f>
        <v>0</v>
      </c>
      <c r="T238" s="10">
        <f>+R238*([1]assessment!$J$274*[1]assessment!$E$3)</f>
        <v>0</v>
      </c>
      <c r="V238" s="7">
        <f>+T238/[1]payroll!$F237</f>
        <v>0</v>
      </c>
      <c r="X238" s="10">
        <f>IF(V238&lt;$X$2,T238,[1]payroll!$F237*$X$2)</f>
        <v>0</v>
      </c>
      <c r="Z238" s="10">
        <f t="shared" ref="Z238:Z265" si="58">+T238-X238</f>
        <v>0</v>
      </c>
      <c r="AB238" s="1" t="e">
        <f t="shared" ref="AB238:AB265" si="59">+X238/T238</f>
        <v>#DIV/0!</v>
      </c>
    </row>
    <row r="239" spans="1:28" outlineLevel="1">
      <c r="A239" s="1" t="s">
        <v>383</v>
      </c>
      <c r="B239" s="1" t="s">
        <v>384</v>
      </c>
      <c r="D239" s="54">
        <v>0</v>
      </c>
      <c r="E239" s="54">
        <v>0</v>
      </c>
      <c r="F239" s="54">
        <v>0</v>
      </c>
      <c r="G239" s="1">
        <f t="shared" si="52"/>
        <v>0</v>
      </c>
      <c r="I239" s="6">
        <f t="shared" si="53"/>
        <v>0</v>
      </c>
      <c r="J239" s="7">
        <f>IFR!AD239</f>
        <v>0</v>
      </c>
      <c r="K239" s="8">
        <f t="shared" si="54"/>
        <v>0.95</v>
      </c>
      <c r="L239" s="6">
        <f t="shared" si="55"/>
        <v>0</v>
      </c>
      <c r="M239" s="8">
        <v>1</v>
      </c>
      <c r="N239" s="8">
        <v>1</v>
      </c>
      <c r="P239" s="6">
        <f t="shared" si="56"/>
        <v>0</v>
      </c>
      <c r="R239" s="9">
        <f t="shared" si="57"/>
        <v>0</v>
      </c>
      <c r="T239" s="10">
        <f>+R239*([1]assessment!$J$274*[1]assessment!$E$3)</f>
        <v>0</v>
      </c>
      <c r="V239" s="7">
        <f>+T239/[1]payroll!$F238</f>
        <v>0</v>
      </c>
      <c r="X239" s="10">
        <f>IF(V239&lt;$X$2,T239,[1]payroll!$F238*$X$2)</f>
        <v>0</v>
      </c>
      <c r="Z239" s="10">
        <f t="shared" si="58"/>
        <v>0</v>
      </c>
      <c r="AB239" s="1" t="e">
        <f t="shared" si="59"/>
        <v>#DIV/0!</v>
      </c>
    </row>
    <row r="240" spans="1:28" outlineLevel="1">
      <c r="A240" s="1" t="s">
        <v>385</v>
      </c>
      <c r="B240" s="1" t="s">
        <v>386</v>
      </c>
      <c r="D240" s="54">
        <v>2</v>
      </c>
      <c r="E240" s="54">
        <v>2</v>
      </c>
      <c r="F240" s="54">
        <v>1</v>
      </c>
      <c r="G240" s="1">
        <f t="shared" si="52"/>
        <v>5</v>
      </c>
      <c r="I240" s="6">
        <f t="shared" si="53"/>
        <v>1.6666666666666667</v>
      </c>
      <c r="J240" s="7">
        <f>IFR!AD240</f>
        <v>1.4999999999999999E-2</v>
      </c>
      <c r="K240" s="8">
        <f t="shared" si="54"/>
        <v>0.95</v>
      </c>
      <c r="L240" s="6">
        <f t="shared" si="55"/>
        <v>1.5833333333333333</v>
      </c>
      <c r="M240" s="8">
        <v>1</v>
      </c>
      <c r="N240" s="8">
        <v>1</v>
      </c>
      <c r="P240" s="6">
        <f t="shared" si="56"/>
        <v>1.5833333333333333</v>
      </c>
      <c r="R240" s="9">
        <f t="shared" si="57"/>
        <v>2.9113865861693852E-4</v>
      </c>
      <c r="T240" s="10">
        <f>+R240*([1]assessment!$J$274*[1]assessment!$E$3)</f>
        <v>2433.2126216270085</v>
      </c>
      <c r="V240" s="7">
        <f>+T240/[1]payroll!$F239</f>
        <v>8.2745845739572285E-4</v>
      </c>
      <c r="X240" s="10">
        <f>IF(V240&lt;$X$2,T240,[1]payroll!$F239*$X$2)</f>
        <v>2433.2126216270085</v>
      </c>
      <c r="Z240" s="10">
        <f t="shared" si="58"/>
        <v>0</v>
      </c>
      <c r="AB240" s="1">
        <f t="shared" si="59"/>
        <v>1</v>
      </c>
    </row>
    <row r="241" spans="1:28" outlineLevel="1">
      <c r="A241" s="1" t="s">
        <v>387</v>
      </c>
      <c r="B241" s="1" t="s">
        <v>388</v>
      </c>
      <c r="D241" s="54">
        <v>0</v>
      </c>
      <c r="E241" s="54">
        <v>0</v>
      </c>
      <c r="F241" s="54">
        <v>0</v>
      </c>
      <c r="G241" s="1">
        <f t="shared" si="52"/>
        <v>0</v>
      </c>
      <c r="I241" s="6">
        <f t="shared" si="53"/>
        <v>0</v>
      </c>
      <c r="J241" s="7">
        <f>IFR!AD241</f>
        <v>0</v>
      </c>
      <c r="K241" s="8">
        <f t="shared" si="54"/>
        <v>0.95</v>
      </c>
      <c r="L241" s="6">
        <f t="shared" si="55"/>
        <v>0</v>
      </c>
      <c r="M241" s="8">
        <v>1</v>
      </c>
      <c r="N241" s="8">
        <v>1</v>
      </c>
      <c r="P241" s="6">
        <f t="shared" si="56"/>
        <v>0</v>
      </c>
      <c r="R241" s="9">
        <f t="shared" si="57"/>
        <v>0</v>
      </c>
      <c r="T241" s="10">
        <f>+R241*([1]assessment!$J$274*[1]assessment!$E$3)</f>
        <v>0</v>
      </c>
      <c r="V241" s="7">
        <f>+T241/[1]payroll!$F240</f>
        <v>0</v>
      </c>
      <c r="X241" s="10">
        <f>IF(V241&lt;$X$2,T241,[1]payroll!$F240*$X$2)</f>
        <v>0</v>
      </c>
      <c r="Z241" s="10">
        <f t="shared" si="58"/>
        <v>0</v>
      </c>
      <c r="AB241" s="1" t="e">
        <f t="shared" si="59"/>
        <v>#DIV/0!</v>
      </c>
    </row>
    <row r="242" spans="1:28" outlineLevel="1">
      <c r="A242" s="1" t="s">
        <v>389</v>
      </c>
      <c r="B242" s="1" t="s">
        <v>390</v>
      </c>
      <c r="D242" s="54">
        <v>1</v>
      </c>
      <c r="E242" s="54">
        <v>0</v>
      </c>
      <c r="F242" s="54">
        <v>0</v>
      </c>
      <c r="G242" s="1">
        <f t="shared" si="52"/>
        <v>1</v>
      </c>
      <c r="I242" s="6">
        <f t="shared" si="53"/>
        <v>0.33333333333333331</v>
      </c>
      <c r="J242" s="7">
        <f>IFR!AD242</f>
        <v>1.6666666666666668E-3</v>
      </c>
      <c r="K242" s="8">
        <f t="shared" si="54"/>
        <v>0.95</v>
      </c>
      <c r="L242" s="6">
        <f t="shared" si="55"/>
        <v>0.31666666666666665</v>
      </c>
      <c r="M242" s="8">
        <v>1</v>
      </c>
      <c r="N242" s="8">
        <v>1</v>
      </c>
      <c r="P242" s="6">
        <f t="shared" si="56"/>
        <v>0.31666666666666665</v>
      </c>
      <c r="R242" s="9">
        <f t="shared" si="57"/>
        <v>5.8227731723387702E-5</v>
      </c>
      <c r="T242" s="10">
        <f>+R242*([1]assessment!$J$274*[1]assessment!$E$3)</f>
        <v>486.64252432540167</v>
      </c>
      <c r="V242" s="7">
        <f>+T242/[1]payroll!$F241</f>
        <v>2.0869330023944347E-4</v>
      </c>
      <c r="X242" s="10">
        <f>IF(V242&lt;$X$2,T242,[1]payroll!$F241*$X$2)</f>
        <v>486.64252432540167</v>
      </c>
      <c r="Z242" s="10">
        <f t="shared" si="58"/>
        <v>0</v>
      </c>
      <c r="AB242" s="1">
        <f t="shared" si="59"/>
        <v>1</v>
      </c>
    </row>
    <row r="243" spans="1:28" outlineLevel="1">
      <c r="A243" s="1" t="s">
        <v>391</v>
      </c>
      <c r="B243" s="1" t="s">
        <v>392</v>
      </c>
      <c r="D243" s="54">
        <v>0</v>
      </c>
      <c r="E243" s="54">
        <v>1</v>
      </c>
      <c r="F243" s="54">
        <v>1</v>
      </c>
      <c r="G243" s="1">
        <f t="shared" si="52"/>
        <v>2</v>
      </c>
      <c r="I243" s="6">
        <f t="shared" si="53"/>
        <v>0.66666666666666663</v>
      </c>
      <c r="J243" s="7">
        <f>IFR!AD243</f>
        <v>8.3333333333333332E-3</v>
      </c>
      <c r="K243" s="8">
        <f t="shared" si="54"/>
        <v>0.95</v>
      </c>
      <c r="L243" s="6">
        <f t="shared" si="55"/>
        <v>0.6333333333333333</v>
      </c>
      <c r="M243" s="8">
        <v>1</v>
      </c>
      <c r="N243" s="8">
        <v>1</v>
      </c>
      <c r="P243" s="6">
        <f t="shared" si="56"/>
        <v>0.6333333333333333</v>
      </c>
      <c r="R243" s="9">
        <f t="shared" si="57"/>
        <v>1.164554634467754E-4</v>
      </c>
      <c r="T243" s="10">
        <f>+R243*([1]assessment!$J$274*[1]assessment!$E$3)</f>
        <v>973.28504865080333</v>
      </c>
      <c r="V243" s="7">
        <f>+T243/[1]payroll!$F242</f>
        <v>1.0837357816447521E-3</v>
      </c>
      <c r="X243" s="10">
        <f>IF(V243&lt;$X$2,T243,[1]payroll!$F242*$X$2)</f>
        <v>973.28504865080333</v>
      </c>
      <c r="Z243" s="10">
        <f t="shared" si="58"/>
        <v>0</v>
      </c>
      <c r="AB243" s="1">
        <f t="shared" si="59"/>
        <v>1</v>
      </c>
    </row>
    <row r="244" spans="1:28" outlineLevel="1">
      <c r="A244" s="1" t="s">
        <v>393</v>
      </c>
      <c r="B244" s="1" t="s">
        <v>394</v>
      </c>
      <c r="D244" s="54">
        <v>2</v>
      </c>
      <c r="E244" s="54">
        <v>4</v>
      </c>
      <c r="F244" s="54">
        <v>5</v>
      </c>
      <c r="G244" s="1">
        <f t="shared" si="52"/>
        <v>11</v>
      </c>
      <c r="I244" s="6">
        <f t="shared" si="53"/>
        <v>3.6666666666666665</v>
      </c>
      <c r="J244" s="7">
        <f>IFR!AD244</f>
        <v>1.2413516438384925E-2</v>
      </c>
      <c r="K244" s="8">
        <f t="shared" si="54"/>
        <v>0.95</v>
      </c>
      <c r="L244" s="6">
        <f t="shared" si="55"/>
        <v>3.4833333333333329</v>
      </c>
      <c r="M244" s="8">
        <v>1</v>
      </c>
      <c r="N244" s="8">
        <v>1</v>
      </c>
      <c r="P244" s="6">
        <f t="shared" si="56"/>
        <v>3.4833333333333329</v>
      </c>
      <c r="R244" s="9">
        <f t="shared" si="57"/>
        <v>6.4050504895726466E-4</v>
      </c>
      <c r="T244" s="10">
        <f>+R244*([1]assessment!$J$274*[1]assessment!$E$3)</f>
        <v>5353.0677675794177</v>
      </c>
      <c r="V244" s="7">
        <f>+T244/[1]payroll!$F243</f>
        <v>3.1220693606362775E-4</v>
      </c>
      <c r="X244" s="10">
        <f>IF(V244&lt;$X$2,T244,[1]payroll!$F243*$X$2)</f>
        <v>5353.0677675794177</v>
      </c>
      <c r="Z244" s="10">
        <f t="shared" si="58"/>
        <v>0</v>
      </c>
      <c r="AB244" s="1">
        <f t="shared" si="59"/>
        <v>1</v>
      </c>
    </row>
    <row r="245" spans="1:28" outlineLevel="1">
      <c r="A245" s="1" t="s">
        <v>395</v>
      </c>
      <c r="B245" s="1" t="s">
        <v>396</v>
      </c>
      <c r="D245" s="54">
        <v>7</v>
      </c>
      <c r="E245" s="54">
        <v>0</v>
      </c>
      <c r="F245" s="54">
        <v>0</v>
      </c>
      <c r="G245" s="1">
        <f t="shared" si="52"/>
        <v>7</v>
      </c>
      <c r="I245" s="6">
        <f t="shared" si="53"/>
        <v>2.3333333333333335</v>
      </c>
      <c r="J245" s="7">
        <f>IFR!AD245</f>
        <v>1.1666666666666667E-2</v>
      </c>
      <c r="K245" s="8">
        <f t="shared" si="54"/>
        <v>0.95</v>
      </c>
      <c r="L245" s="6">
        <f t="shared" si="55"/>
        <v>2.2166666666666668</v>
      </c>
      <c r="M245" s="8">
        <v>1</v>
      </c>
      <c r="N245" s="8">
        <v>1</v>
      </c>
      <c r="P245" s="6">
        <f t="shared" si="56"/>
        <v>2.2166666666666668</v>
      </c>
      <c r="R245" s="9">
        <f t="shared" si="57"/>
        <v>4.0759412206371396E-4</v>
      </c>
      <c r="T245" s="10">
        <f>+R245*([1]assessment!$J$274*[1]assessment!$E$3)</f>
        <v>3406.4976702778122</v>
      </c>
      <c r="V245" s="7">
        <f>+T245/[1]payroll!$F244</f>
        <v>8.2935371084049564E-4</v>
      </c>
      <c r="X245" s="10">
        <f>IF(V245&lt;$X$2,T245,[1]payroll!$F244*$X$2)</f>
        <v>3406.4976702778122</v>
      </c>
      <c r="Z245" s="10">
        <f t="shared" si="58"/>
        <v>0</v>
      </c>
      <c r="AB245" s="1">
        <f t="shared" si="59"/>
        <v>1</v>
      </c>
    </row>
    <row r="246" spans="1:28" outlineLevel="1">
      <c r="A246" s="1" t="s">
        <v>397</v>
      </c>
      <c r="B246" s="1" t="s">
        <v>398</v>
      </c>
      <c r="D246" s="54">
        <v>0</v>
      </c>
      <c r="E246" s="54">
        <v>1</v>
      </c>
      <c r="F246" s="54">
        <v>1</v>
      </c>
      <c r="G246" s="1">
        <f t="shared" si="52"/>
        <v>2</v>
      </c>
      <c r="I246" s="6">
        <f t="shared" si="53"/>
        <v>0.66666666666666663</v>
      </c>
      <c r="J246" s="7">
        <f>IFR!AD246</f>
        <v>8.3333333333333332E-3</v>
      </c>
      <c r="K246" s="8">
        <f t="shared" si="54"/>
        <v>0.95</v>
      </c>
      <c r="L246" s="6">
        <f t="shared" si="55"/>
        <v>0.6333333333333333</v>
      </c>
      <c r="M246" s="8">
        <v>1</v>
      </c>
      <c r="N246" s="8">
        <v>1</v>
      </c>
      <c r="P246" s="6">
        <f t="shared" si="56"/>
        <v>0.6333333333333333</v>
      </c>
      <c r="R246" s="9">
        <f t="shared" si="57"/>
        <v>1.164554634467754E-4</v>
      </c>
      <c r="T246" s="10">
        <f>+R246*([1]assessment!$J$274*[1]assessment!$E$3)</f>
        <v>973.28504865080333</v>
      </c>
      <c r="V246" s="7">
        <f>+T246/[1]payroll!$F245</f>
        <v>1.0550048771564128E-3</v>
      </c>
      <c r="X246" s="10">
        <f>IF(V246&lt;$X$2,T246,[1]payroll!$F245*$X$2)</f>
        <v>973.28504865080333</v>
      </c>
      <c r="Z246" s="10">
        <f t="shared" si="58"/>
        <v>0</v>
      </c>
      <c r="AB246" s="1">
        <f t="shared" si="59"/>
        <v>1</v>
      </c>
    </row>
    <row r="247" spans="1:28" outlineLevel="1">
      <c r="A247" s="1" t="s">
        <v>399</v>
      </c>
      <c r="B247" s="1" t="s">
        <v>400</v>
      </c>
      <c r="D247" s="54">
        <v>1</v>
      </c>
      <c r="E247" s="54">
        <v>1</v>
      </c>
      <c r="F247" s="54">
        <v>4</v>
      </c>
      <c r="G247" s="1">
        <f t="shared" si="52"/>
        <v>6</v>
      </c>
      <c r="I247" s="6">
        <f t="shared" si="53"/>
        <v>2</v>
      </c>
      <c r="J247" s="7">
        <f>IFR!AD247</f>
        <v>1.9364300850761386E-2</v>
      </c>
      <c r="K247" s="8">
        <f t="shared" si="54"/>
        <v>0.95</v>
      </c>
      <c r="L247" s="6">
        <f t="shared" si="55"/>
        <v>1.9</v>
      </c>
      <c r="M247" s="8">
        <v>1</v>
      </c>
      <c r="N247" s="8">
        <v>1</v>
      </c>
      <c r="P247" s="6">
        <f t="shared" si="56"/>
        <v>1.9</v>
      </c>
      <c r="R247" s="9">
        <f t="shared" si="57"/>
        <v>3.4936639034032619E-4</v>
      </c>
      <c r="T247" s="10">
        <f>+R247*([1]assessment!$J$274*[1]assessment!$E$3)</f>
        <v>2919.8551459524097</v>
      </c>
      <c r="V247" s="7">
        <f>+T247/[1]payroll!$F246</f>
        <v>5.6795041268489343E-4</v>
      </c>
      <c r="X247" s="10">
        <f>IF(V247&lt;$X$2,T247,[1]payroll!$F246*$X$2)</f>
        <v>2919.8551459524097</v>
      </c>
      <c r="Z247" s="10">
        <f t="shared" si="58"/>
        <v>0</v>
      </c>
      <c r="AB247" s="1">
        <f t="shared" si="59"/>
        <v>1</v>
      </c>
    </row>
    <row r="248" spans="1:28" outlineLevel="1">
      <c r="A248" s="1" t="s">
        <v>401</v>
      </c>
      <c r="B248" s="1" t="s">
        <v>402</v>
      </c>
      <c r="D248" s="54">
        <v>1</v>
      </c>
      <c r="E248" s="54">
        <v>1</v>
      </c>
      <c r="F248" s="54">
        <v>1</v>
      </c>
      <c r="G248" s="1">
        <f t="shared" si="52"/>
        <v>3</v>
      </c>
      <c r="I248" s="6">
        <f t="shared" si="53"/>
        <v>1</v>
      </c>
      <c r="J248" s="7">
        <f>IFR!AD248</f>
        <v>5.8337039204139768E-3</v>
      </c>
      <c r="K248" s="8">
        <f t="shared" si="54"/>
        <v>0.95</v>
      </c>
      <c r="L248" s="6">
        <f t="shared" si="55"/>
        <v>0.95</v>
      </c>
      <c r="M248" s="8">
        <v>1</v>
      </c>
      <c r="N248" s="8">
        <v>1</v>
      </c>
      <c r="P248" s="6">
        <f t="shared" si="56"/>
        <v>0.95</v>
      </c>
      <c r="R248" s="9">
        <f t="shared" si="57"/>
        <v>1.7468319517016309E-4</v>
      </c>
      <c r="T248" s="10">
        <f>+R248*([1]assessment!$J$274*[1]assessment!$E$3)</f>
        <v>1459.9275729762048</v>
      </c>
      <c r="V248" s="7">
        <f>+T248/[1]payroll!$F247</f>
        <v>1.5519350383242058E-4</v>
      </c>
      <c r="X248" s="10">
        <f>IF(V248&lt;$X$2,T248,[1]payroll!$F247*$X$2)</f>
        <v>1459.9275729762048</v>
      </c>
      <c r="Z248" s="10">
        <f t="shared" si="58"/>
        <v>0</v>
      </c>
      <c r="AB248" s="1">
        <f t="shared" si="59"/>
        <v>1</v>
      </c>
    </row>
    <row r="249" spans="1:28" outlineLevel="1">
      <c r="A249" s="1" t="s">
        <v>403</v>
      </c>
      <c r="B249" s="1" t="s">
        <v>601</v>
      </c>
      <c r="D249" s="54">
        <v>0</v>
      </c>
      <c r="E249" s="54">
        <v>0</v>
      </c>
      <c r="F249" s="54">
        <v>0</v>
      </c>
      <c r="G249" s="1">
        <f t="shared" si="52"/>
        <v>0</v>
      </c>
      <c r="I249" s="6">
        <f t="shared" si="53"/>
        <v>0</v>
      </c>
      <c r="J249" s="7">
        <f>IFR!AD249</f>
        <v>0</v>
      </c>
      <c r="K249" s="8">
        <f t="shared" si="54"/>
        <v>0.95</v>
      </c>
      <c r="L249" s="6">
        <f t="shared" si="55"/>
        <v>0</v>
      </c>
      <c r="M249" s="8">
        <v>1</v>
      </c>
      <c r="N249" s="8">
        <v>1</v>
      </c>
      <c r="P249" s="6">
        <f t="shared" si="56"/>
        <v>0</v>
      </c>
      <c r="R249" s="9">
        <f t="shared" si="57"/>
        <v>0</v>
      </c>
      <c r="T249" s="10">
        <f>+R249*([1]assessment!$J$274*[1]assessment!$E$3)</f>
        <v>0</v>
      </c>
      <c r="V249" s="7">
        <f>+T249/[1]payroll!$F248</f>
        <v>0</v>
      </c>
      <c r="X249" s="10">
        <f>IF(V249&lt;$X$2,T249,[1]payroll!$F248*$X$2)</f>
        <v>0</v>
      </c>
      <c r="Z249" s="10">
        <f t="shared" si="58"/>
        <v>0</v>
      </c>
      <c r="AB249" s="1" t="e">
        <f t="shared" si="59"/>
        <v>#DIV/0!</v>
      </c>
    </row>
    <row r="250" spans="1:28" outlineLevel="1">
      <c r="A250" s="1" t="s">
        <v>405</v>
      </c>
      <c r="B250" s="1" t="s">
        <v>406</v>
      </c>
      <c r="D250" s="54">
        <v>0</v>
      </c>
      <c r="E250" s="54">
        <v>0</v>
      </c>
      <c r="F250" s="54">
        <v>0</v>
      </c>
      <c r="G250" s="1">
        <f t="shared" si="52"/>
        <v>0</v>
      </c>
      <c r="I250" s="6">
        <f t="shared" si="53"/>
        <v>0</v>
      </c>
      <c r="J250" s="7">
        <f>IFR!AD250</f>
        <v>0</v>
      </c>
      <c r="K250" s="8">
        <f t="shared" si="54"/>
        <v>0.95</v>
      </c>
      <c r="L250" s="6">
        <f t="shared" si="55"/>
        <v>0</v>
      </c>
      <c r="M250" s="8">
        <v>1</v>
      </c>
      <c r="N250" s="8">
        <v>1</v>
      </c>
      <c r="P250" s="6">
        <f t="shared" si="56"/>
        <v>0</v>
      </c>
      <c r="R250" s="9">
        <f t="shared" si="57"/>
        <v>0</v>
      </c>
      <c r="T250" s="10">
        <f>+R250*([1]assessment!$J$274*[1]assessment!$E$3)</f>
        <v>0</v>
      </c>
      <c r="V250" s="7">
        <f>+T250/[1]payroll!$F249</f>
        <v>0</v>
      </c>
      <c r="X250" s="10">
        <f>IF(V250&lt;$X$2,T250,[1]payroll!$F249*$X$2)</f>
        <v>0</v>
      </c>
      <c r="Z250" s="10">
        <f t="shared" si="58"/>
        <v>0</v>
      </c>
      <c r="AB250" s="1" t="e">
        <f t="shared" si="59"/>
        <v>#DIV/0!</v>
      </c>
    </row>
    <row r="251" spans="1:28" outlineLevel="1">
      <c r="A251" s="1" t="s">
        <v>407</v>
      </c>
      <c r="B251" s="1" t="s">
        <v>408</v>
      </c>
      <c r="D251" s="54">
        <v>1</v>
      </c>
      <c r="E251" s="54">
        <v>0</v>
      </c>
      <c r="F251" s="54">
        <v>0</v>
      </c>
      <c r="G251" s="1">
        <f t="shared" si="52"/>
        <v>1</v>
      </c>
      <c r="I251" s="6">
        <f t="shared" si="53"/>
        <v>0.33333333333333331</v>
      </c>
      <c r="J251" s="7">
        <f>IFR!AD251</f>
        <v>1.6666666666666668E-3</v>
      </c>
      <c r="K251" s="8">
        <f t="shared" si="54"/>
        <v>0.95</v>
      </c>
      <c r="L251" s="6">
        <f t="shared" si="55"/>
        <v>0.31666666666666665</v>
      </c>
      <c r="M251" s="8">
        <v>1</v>
      </c>
      <c r="N251" s="8">
        <v>1</v>
      </c>
      <c r="P251" s="6">
        <f t="shared" si="56"/>
        <v>0.31666666666666665</v>
      </c>
      <c r="R251" s="9">
        <f t="shared" si="57"/>
        <v>5.8227731723387702E-5</v>
      </c>
      <c r="T251" s="10">
        <f>+R251*([1]assessment!$J$274*[1]assessment!$E$3)</f>
        <v>486.64252432540167</v>
      </c>
      <c r="V251" s="7">
        <f>+T251/[1]payroll!$F250</f>
        <v>2.2168758860288668E-4</v>
      </c>
      <c r="X251" s="10">
        <f>IF(V251&lt;$X$2,T251,[1]payroll!$F250*$X$2)</f>
        <v>486.64252432540167</v>
      </c>
      <c r="Z251" s="10">
        <f t="shared" si="58"/>
        <v>0</v>
      </c>
      <c r="AB251" s="1">
        <f t="shared" si="59"/>
        <v>1</v>
      </c>
    </row>
    <row r="252" spans="1:28" outlineLevel="1">
      <c r="A252" s="1" t="s">
        <v>409</v>
      </c>
      <c r="B252" s="1" t="s">
        <v>410</v>
      </c>
      <c r="D252" s="54">
        <v>0</v>
      </c>
      <c r="E252" s="54">
        <v>0</v>
      </c>
      <c r="F252" s="54">
        <v>0</v>
      </c>
      <c r="G252" s="1">
        <f t="shared" si="52"/>
        <v>0</v>
      </c>
      <c r="I252" s="6">
        <f t="shared" si="53"/>
        <v>0</v>
      </c>
      <c r="J252" s="7">
        <f>IFR!AD252</f>
        <v>0</v>
      </c>
      <c r="K252" s="8">
        <f t="shared" si="54"/>
        <v>0.95</v>
      </c>
      <c r="L252" s="6">
        <f t="shared" si="55"/>
        <v>0</v>
      </c>
      <c r="M252" s="8">
        <v>1</v>
      </c>
      <c r="N252" s="8">
        <v>1</v>
      </c>
      <c r="P252" s="6">
        <f t="shared" si="56"/>
        <v>0</v>
      </c>
      <c r="R252" s="9">
        <f t="shared" si="57"/>
        <v>0</v>
      </c>
      <c r="T252" s="10">
        <f>+R252*([1]assessment!$J$274*[1]assessment!$E$3)</f>
        <v>0</v>
      </c>
      <c r="V252" s="7">
        <f>+T252/[1]payroll!$F251</f>
        <v>0</v>
      </c>
      <c r="X252" s="10">
        <f>IF(V252&lt;$X$2,T252,[1]payroll!$F251*$X$2)</f>
        <v>0</v>
      </c>
      <c r="Z252" s="10">
        <f t="shared" si="58"/>
        <v>0</v>
      </c>
      <c r="AB252" s="1" t="e">
        <f t="shared" si="59"/>
        <v>#DIV/0!</v>
      </c>
    </row>
    <row r="253" spans="1:28" outlineLevel="1">
      <c r="A253" s="1" t="s">
        <v>411</v>
      </c>
      <c r="B253" s="1" t="s">
        <v>412</v>
      </c>
      <c r="D253" s="54">
        <v>0</v>
      </c>
      <c r="E253" s="54">
        <v>0</v>
      </c>
      <c r="F253" s="54">
        <v>0</v>
      </c>
      <c r="G253" s="1">
        <f t="shared" si="52"/>
        <v>0</v>
      </c>
      <c r="I253" s="6">
        <f t="shared" si="53"/>
        <v>0</v>
      </c>
      <c r="J253" s="7">
        <f>IFR!AD253</f>
        <v>0</v>
      </c>
      <c r="K253" s="8">
        <f t="shared" si="54"/>
        <v>0.95</v>
      </c>
      <c r="L253" s="6">
        <f t="shared" si="55"/>
        <v>0</v>
      </c>
      <c r="M253" s="8">
        <v>1</v>
      </c>
      <c r="N253" s="8">
        <v>1</v>
      </c>
      <c r="P253" s="6">
        <f t="shared" si="56"/>
        <v>0</v>
      </c>
      <c r="R253" s="9">
        <f t="shared" si="57"/>
        <v>0</v>
      </c>
      <c r="T253" s="10">
        <f>+R253*([1]assessment!$J$274*[1]assessment!$E$3)</f>
        <v>0</v>
      </c>
      <c r="V253" s="7">
        <f>+T253/[1]payroll!$F252</f>
        <v>0</v>
      </c>
      <c r="X253" s="10">
        <f>IF(V253&lt;$X$2,T253,[1]payroll!$F252*$X$2)</f>
        <v>0</v>
      </c>
      <c r="Z253" s="10">
        <f t="shared" si="58"/>
        <v>0</v>
      </c>
      <c r="AB253" s="1" t="e">
        <f t="shared" si="59"/>
        <v>#DIV/0!</v>
      </c>
    </row>
    <row r="254" spans="1:28" outlineLevel="1">
      <c r="A254" s="1" t="s">
        <v>413</v>
      </c>
      <c r="B254" s="1" t="s">
        <v>414</v>
      </c>
      <c r="D254" s="54">
        <v>0</v>
      </c>
      <c r="E254" s="54">
        <v>1</v>
      </c>
      <c r="F254" s="54">
        <v>0</v>
      </c>
      <c r="G254" s="1">
        <f t="shared" si="52"/>
        <v>1</v>
      </c>
      <c r="I254" s="6">
        <f t="shared" si="53"/>
        <v>0.33333333333333331</v>
      </c>
      <c r="J254" s="7">
        <f>IFR!AD254</f>
        <v>3.3333333333333335E-3</v>
      </c>
      <c r="K254" s="8">
        <f t="shared" si="54"/>
        <v>0.95</v>
      </c>
      <c r="L254" s="6">
        <f t="shared" si="55"/>
        <v>0.31666666666666665</v>
      </c>
      <c r="M254" s="8">
        <v>1</v>
      </c>
      <c r="N254" s="8">
        <v>1</v>
      </c>
      <c r="P254" s="6">
        <f t="shared" si="56"/>
        <v>0.31666666666666665</v>
      </c>
      <c r="R254" s="9">
        <f t="shared" si="57"/>
        <v>5.8227731723387702E-5</v>
      </c>
      <c r="T254" s="10">
        <f>+R254*([1]assessment!$J$274*[1]assessment!$E$3)</f>
        <v>486.64252432540167</v>
      </c>
      <c r="V254" s="7">
        <f>+T254/[1]payroll!$F253</f>
        <v>1.9807824907271666E-4</v>
      </c>
      <c r="X254" s="10">
        <f>IF(V254&lt;$X$2,T254,[1]payroll!$F253*$X$2)</f>
        <v>486.64252432540167</v>
      </c>
      <c r="Z254" s="10">
        <f t="shared" si="58"/>
        <v>0</v>
      </c>
      <c r="AB254" s="1">
        <f t="shared" si="59"/>
        <v>1</v>
      </c>
    </row>
    <row r="255" spans="1:28" outlineLevel="1">
      <c r="A255" s="1" t="s">
        <v>415</v>
      </c>
      <c r="B255" s="1" t="s">
        <v>416</v>
      </c>
      <c r="D255" s="54">
        <v>0</v>
      </c>
      <c r="E255" s="54">
        <v>0</v>
      </c>
      <c r="F255" s="54">
        <v>0</v>
      </c>
      <c r="G255" s="1">
        <f t="shared" si="52"/>
        <v>0</v>
      </c>
      <c r="I255" s="6">
        <f t="shared" si="53"/>
        <v>0</v>
      </c>
      <c r="J255" s="7">
        <f>IFR!AD255</f>
        <v>0</v>
      </c>
      <c r="K255" s="8">
        <f t="shared" si="54"/>
        <v>0.95</v>
      </c>
      <c r="L255" s="6">
        <f t="shared" si="55"/>
        <v>0</v>
      </c>
      <c r="M255" s="8">
        <v>1</v>
      </c>
      <c r="N255" s="8">
        <v>1</v>
      </c>
      <c r="P255" s="6">
        <f t="shared" si="56"/>
        <v>0</v>
      </c>
      <c r="R255" s="9">
        <f t="shared" si="57"/>
        <v>0</v>
      </c>
      <c r="T255" s="10">
        <f>+R255*([1]assessment!$J$274*[1]assessment!$E$3)</f>
        <v>0</v>
      </c>
      <c r="V255" s="7">
        <f>+T255/[1]payroll!$F254</f>
        <v>0</v>
      </c>
      <c r="X255" s="10">
        <f>IF(V255&lt;$X$2,T255,[1]payroll!$F254*$X$2)</f>
        <v>0</v>
      </c>
      <c r="Z255" s="10">
        <f t="shared" si="58"/>
        <v>0</v>
      </c>
      <c r="AB255" s="1" t="e">
        <f t="shared" si="59"/>
        <v>#DIV/0!</v>
      </c>
    </row>
    <row r="256" spans="1:28" outlineLevel="1">
      <c r="A256" s="1" t="s">
        <v>417</v>
      </c>
      <c r="B256" s="1" t="s">
        <v>418</v>
      </c>
      <c r="D256" s="54">
        <v>0</v>
      </c>
      <c r="E256" s="54">
        <v>0</v>
      </c>
      <c r="F256" s="54">
        <v>5</v>
      </c>
      <c r="G256" s="1">
        <f t="shared" si="52"/>
        <v>5</v>
      </c>
      <c r="I256" s="6">
        <f t="shared" si="53"/>
        <v>1.6666666666666667</v>
      </c>
      <c r="J256" s="7">
        <f>IFR!AD256</f>
        <v>2.5000000000000005E-2</v>
      </c>
      <c r="K256" s="8">
        <f t="shared" si="54"/>
        <v>0.95</v>
      </c>
      <c r="L256" s="6">
        <f t="shared" si="55"/>
        <v>1.5833333333333333</v>
      </c>
      <c r="M256" s="8">
        <v>1</v>
      </c>
      <c r="N256" s="8">
        <v>1</v>
      </c>
      <c r="P256" s="6">
        <f t="shared" si="56"/>
        <v>1.5833333333333333</v>
      </c>
      <c r="R256" s="9">
        <f t="shared" si="57"/>
        <v>2.9113865861693852E-4</v>
      </c>
      <c r="T256" s="10">
        <f>+R256*([1]assessment!$J$274*[1]assessment!$E$3)</f>
        <v>2433.2126216270085</v>
      </c>
      <c r="V256" s="7">
        <f>+T256/[1]payroll!$F255</f>
        <v>1.3641371247163049E-3</v>
      </c>
      <c r="X256" s="10">
        <f>IF(V256&lt;$X$2,T256,[1]payroll!$F255*$X$2)</f>
        <v>2433.2126216270085</v>
      </c>
      <c r="Z256" s="10">
        <f t="shared" si="58"/>
        <v>0</v>
      </c>
      <c r="AB256" s="1">
        <f t="shared" si="59"/>
        <v>1</v>
      </c>
    </row>
    <row r="257" spans="1:28" outlineLevel="1">
      <c r="A257" s="1" t="s">
        <v>419</v>
      </c>
      <c r="B257" s="1" t="s">
        <v>420</v>
      </c>
      <c r="D257" s="54">
        <v>0</v>
      </c>
      <c r="E257" s="54">
        <v>0</v>
      </c>
      <c r="F257" s="54">
        <v>0</v>
      </c>
      <c r="G257" s="1">
        <f t="shared" si="52"/>
        <v>0</v>
      </c>
      <c r="I257" s="6">
        <f t="shared" si="53"/>
        <v>0</v>
      </c>
      <c r="J257" s="7">
        <f>IFR!AD257</f>
        <v>0</v>
      </c>
      <c r="K257" s="8">
        <f t="shared" si="54"/>
        <v>0.95</v>
      </c>
      <c r="L257" s="6">
        <f t="shared" si="55"/>
        <v>0</v>
      </c>
      <c r="M257" s="8">
        <v>1</v>
      </c>
      <c r="N257" s="8">
        <v>1</v>
      </c>
      <c r="P257" s="6">
        <f t="shared" si="56"/>
        <v>0</v>
      </c>
      <c r="R257" s="9">
        <f t="shared" si="57"/>
        <v>0</v>
      </c>
      <c r="T257" s="10">
        <f>+R257*([1]assessment!$J$274*[1]assessment!$E$3)</f>
        <v>0</v>
      </c>
      <c r="V257" s="7">
        <f>+T257/[1]payroll!$F256</f>
        <v>0</v>
      </c>
      <c r="X257" s="10">
        <f>IF(V257&lt;$X$2,T257,[1]payroll!$F256*$X$2)</f>
        <v>0</v>
      </c>
      <c r="Z257" s="10">
        <f t="shared" si="58"/>
        <v>0</v>
      </c>
      <c r="AB257" s="1" t="e">
        <f t="shared" si="59"/>
        <v>#DIV/0!</v>
      </c>
    </row>
    <row r="258" spans="1:28" outlineLevel="1">
      <c r="A258" s="1" t="s">
        <v>421</v>
      </c>
      <c r="B258" s="1" t="s">
        <v>422</v>
      </c>
      <c r="D258" s="54">
        <v>1</v>
      </c>
      <c r="E258" s="54">
        <v>0</v>
      </c>
      <c r="F258" s="54">
        <v>0</v>
      </c>
      <c r="G258" s="1">
        <f t="shared" si="52"/>
        <v>1</v>
      </c>
      <c r="I258" s="6">
        <f t="shared" si="53"/>
        <v>0.33333333333333331</v>
      </c>
      <c r="J258" s="7">
        <f>IFR!AD258</f>
        <v>1.6666666666666668E-3</v>
      </c>
      <c r="K258" s="8">
        <f t="shared" si="54"/>
        <v>0.95</v>
      </c>
      <c r="L258" s="6">
        <f t="shared" si="55"/>
        <v>0.31666666666666665</v>
      </c>
      <c r="M258" s="8">
        <v>1</v>
      </c>
      <c r="N258" s="8">
        <v>1</v>
      </c>
      <c r="P258" s="6">
        <f t="shared" si="56"/>
        <v>0.31666666666666665</v>
      </c>
      <c r="R258" s="9">
        <f t="shared" si="57"/>
        <v>5.8227731723387702E-5</v>
      </c>
      <c r="T258" s="10">
        <f>+R258*([1]assessment!$J$274*[1]assessment!$E$3)</f>
        <v>486.64252432540167</v>
      </c>
      <c r="V258" s="7">
        <f>+T258/[1]payroll!$F257</f>
        <v>4.4389525785053154E-4</v>
      </c>
      <c r="X258" s="10">
        <f>IF(V258&lt;$X$2,T258,[1]payroll!$F257*$X$2)</f>
        <v>486.64252432540167</v>
      </c>
      <c r="Z258" s="10">
        <f t="shared" si="58"/>
        <v>0</v>
      </c>
      <c r="AB258" s="1">
        <f t="shared" si="59"/>
        <v>1</v>
      </c>
    </row>
    <row r="259" spans="1:28" outlineLevel="1">
      <c r="A259" s="1" t="s">
        <v>423</v>
      </c>
      <c r="B259" s="1" t="s">
        <v>424</v>
      </c>
      <c r="D259" s="54">
        <v>0</v>
      </c>
      <c r="E259" s="54">
        <v>0</v>
      </c>
      <c r="F259" s="54">
        <v>0</v>
      </c>
      <c r="G259" s="1">
        <f t="shared" si="52"/>
        <v>0</v>
      </c>
      <c r="I259" s="6">
        <f t="shared" si="53"/>
        <v>0</v>
      </c>
      <c r="J259" s="7">
        <f>IFR!AD259</f>
        <v>0</v>
      </c>
      <c r="K259" s="8">
        <f t="shared" si="54"/>
        <v>0.95</v>
      </c>
      <c r="L259" s="6">
        <f t="shared" si="55"/>
        <v>0</v>
      </c>
      <c r="M259" s="8">
        <v>1</v>
      </c>
      <c r="N259" s="8">
        <v>1</v>
      </c>
      <c r="P259" s="6">
        <f t="shared" si="56"/>
        <v>0</v>
      </c>
      <c r="R259" s="9">
        <f t="shared" si="57"/>
        <v>0</v>
      </c>
      <c r="T259" s="10">
        <f>+R259*([1]assessment!$J$274*[1]assessment!$E$3)</f>
        <v>0</v>
      </c>
      <c r="V259" s="7">
        <f>+T259/[1]payroll!$F258</f>
        <v>0</v>
      </c>
      <c r="X259" s="10">
        <f>IF(V259&lt;$X$2,T259,[1]payroll!$F258*$X$2)</f>
        <v>0</v>
      </c>
      <c r="Z259" s="10">
        <f t="shared" si="58"/>
        <v>0</v>
      </c>
      <c r="AB259" s="1" t="e">
        <f t="shared" si="59"/>
        <v>#DIV/0!</v>
      </c>
    </row>
    <row r="260" spans="1:28" outlineLevel="1">
      <c r="A260" s="1" t="s">
        <v>425</v>
      </c>
      <c r="B260" s="1" t="s">
        <v>426</v>
      </c>
      <c r="D260" s="54">
        <v>1</v>
      </c>
      <c r="E260" s="54">
        <v>0</v>
      </c>
      <c r="F260" s="54">
        <v>2</v>
      </c>
      <c r="G260" s="1">
        <f t="shared" si="52"/>
        <v>3</v>
      </c>
      <c r="I260" s="6">
        <f t="shared" si="53"/>
        <v>1</v>
      </c>
      <c r="J260" s="7">
        <f>IFR!AD260</f>
        <v>1.1666666666666665E-2</v>
      </c>
      <c r="K260" s="8">
        <f t="shared" si="54"/>
        <v>0.95</v>
      </c>
      <c r="L260" s="6">
        <f t="shared" si="55"/>
        <v>0.95</v>
      </c>
      <c r="M260" s="8">
        <v>1</v>
      </c>
      <c r="N260" s="8">
        <v>1</v>
      </c>
      <c r="P260" s="6">
        <f t="shared" si="56"/>
        <v>0.95</v>
      </c>
      <c r="R260" s="9">
        <f t="shared" si="57"/>
        <v>1.7468319517016309E-4</v>
      </c>
      <c r="T260" s="10">
        <f>+R260*([1]assessment!$J$274*[1]assessment!$E$3)</f>
        <v>1459.9275729762048</v>
      </c>
      <c r="V260" s="7">
        <f>+T260/[1]payroll!$F259</f>
        <v>4.1968528144649777E-4</v>
      </c>
      <c r="X260" s="10">
        <f>IF(V260&lt;$X$2,T260,[1]payroll!$F259*$X$2)</f>
        <v>1459.9275729762048</v>
      </c>
      <c r="Z260" s="10">
        <f t="shared" si="58"/>
        <v>0</v>
      </c>
      <c r="AB260" s="1">
        <f t="shared" si="59"/>
        <v>1</v>
      </c>
    </row>
    <row r="261" spans="1:28" outlineLevel="1">
      <c r="A261" s="1" t="s">
        <v>427</v>
      </c>
      <c r="B261" s="1" t="s">
        <v>428</v>
      </c>
      <c r="D261" s="54">
        <v>0</v>
      </c>
      <c r="E261" s="54">
        <v>0</v>
      </c>
      <c r="F261" s="54">
        <v>0</v>
      </c>
      <c r="G261" s="1">
        <f t="shared" si="52"/>
        <v>0</v>
      </c>
      <c r="I261" s="6">
        <f t="shared" si="53"/>
        <v>0</v>
      </c>
      <c r="J261" s="7">
        <f>IFR!AD261</f>
        <v>0</v>
      </c>
      <c r="K261" s="8">
        <f t="shared" si="54"/>
        <v>0.95</v>
      </c>
      <c r="L261" s="6">
        <f t="shared" si="55"/>
        <v>0</v>
      </c>
      <c r="M261" s="8">
        <v>1</v>
      </c>
      <c r="N261" s="8">
        <v>1</v>
      </c>
      <c r="P261" s="6">
        <f t="shared" si="56"/>
        <v>0</v>
      </c>
      <c r="R261" s="9">
        <f t="shared" si="57"/>
        <v>0</v>
      </c>
      <c r="T261" s="10">
        <f>+R261*([1]assessment!$J$274*[1]assessment!$E$3)</f>
        <v>0</v>
      </c>
      <c r="V261" s="7">
        <f>+T261/[1]payroll!$F260</f>
        <v>0</v>
      </c>
      <c r="X261" s="10">
        <f>IF(V261&lt;$X$2,T261,[1]payroll!$F260*$X$2)</f>
        <v>0</v>
      </c>
      <c r="Z261" s="10">
        <f t="shared" si="58"/>
        <v>0</v>
      </c>
      <c r="AB261" s="1" t="e">
        <f t="shared" si="59"/>
        <v>#DIV/0!</v>
      </c>
    </row>
    <row r="262" spans="1:28" outlineLevel="1">
      <c r="A262" s="1" t="s">
        <v>557</v>
      </c>
      <c r="B262" s="1" t="s">
        <v>558</v>
      </c>
      <c r="D262" s="54">
        <v>0</v>
      </c>
      <c r="E262" s="54">
        <v>0</v>
      </c>
      <c r="F262" s="54">
        <v>0</v>
      </c>
      <c r="G262" s="1">
        <f t="shared" si="52"/>
        <v>0</v>
      </c>
      <c r="I262" s="6">
        <f t="shared" si="53"/>
        <v>0</v>
      </c>
      <c r="J262" s="7">
        <f>IFR!AD262</f>
        <v>0</v>
      </c>
      <c r="K262" s="8">
        <f t="shared" si="54"/>
        <v>0.95</v>
      </c>
      <c r="L262" s="6">
        <f t="shared" si="55"/>
        <v>0</v>
      </c>
      <c r="M262" s="8">
        <v>1</v>
      </c>
      <c r="N262" s="8">
        <v>1</v>
      </c>
      <c r="P262" s="6">
        <f t="shared" si="56"/>
        <v>0</v>
      </c>
      <c r="R262" s="9">
        <f t="shared" si="57"/>
        <v>0</v>
      </c>
      <c r="T262" s="10">
        <f>+R262*([1]assessment!$J$274*[1]assessment!$E$3)</f>
        <v>0</v>
      </c>
      <c r="V262" s="7">
        <f>+T262/[1]payroll!$F261</f>
        <v>0</v>
      </c>
      <c r="X262" s="10">
        <f>IF(V262&lt;$X$2,T262,[1]payroll!$F261*$X$2)</f>
        <v>0</v>
      </c>
      <c r="Z262" s="10">
        <f t="shared" si="58"/>
        <v>0</v>
      </c>
      <c r="AB262" s="1" t="e">
        <f t="shared" si="59"/>
        <v>#DIV/0!</v>
      </c>
    </row>
    <row r="263" spans="1:28" outlineLevel="1">
      <c r="A263" s="1" t="s">
        <v>429</v>
      </c>
      <c r="B263" s="1" t="s">
        <v>430</v>
      </c>
      <c r="D263" s="54">
        <v>0</v>
      </c>
      <c r="E263" s="54">
        <v>0</v>
      </c>
      <c r="F263" s="54">
        <v>0</v>
      </c>
      <c r="G263" s="1">
        <f t="shared" si="52"/>
        <v>0</v>
      </c>
      <c r="I263" s="6">
        <f t="shared" si="53"/>
        <v>0</v>
      </c>
      <c r="J263" s="7">
        <f>IFR!AD263</f>
        <v>0</v>
      </c>
      <c r="K263" s="8">
        <f t="shared" si="54"/>
        <v>0.95</v>
      </c>
      <c r="L263" s="6">
        <f t="shared" si="55"/>
        <v>0</v>
      </c>
      <c r="M263" s="8">
        <v>1</v>
      </c>
      <c r="N263" s="8">
        <v>1</v>
      </c>
      <c r="P263" s="6">
        <f t="shared" si="56"/>
        <v>0</v>
      </c>
      <c r="R263" s="9">
        <f t="shared" si="57"/>
        <v>0</v>
      </c>
      <c r="T263" s="10">
        <f>+R263*([1]assessment!$J$274*[1]assessment!$E$3)</f>
        <v>0</v>
      </c>
      <c r="V263" s="7">
        <f>+T263/[1]payroll!$F262</f>
        <v>0</v>
      </c>
      <c r="X263" s="10">
        <f>IF(V263&lt;$X$2,T263,[1]payroll!$F262*$X$2)</f>
        <v>0</v>
      </c>
      <c r="Z263" s="10">
        <f t="shared" si="58"/>
        <v>0</v>
      </c>
      <c r="AB263" s="1" t="e">
        <f t="shared" si="59"/>
        <v>#DIV/0!</v>
      </c>
    </row>
    <row r="264" spans="1:28" outlineLevel="1">
      <c r="A264" s="1" t="s">
        <v>431</v>
      </c>
      <c r="B264" s="1" t="s">
        <v>432</v>
      </c>
      <c r="D264" s="54">
        <v>0</v>
      </c>
      <c r="E264" s="54">
        <v>0</v>
      </c>
      <c r="F264" s="54">
        <v>0</v>
      </c>
      <c r="G264" s="1">
        <f t="shared" si="52"/>
        <v>0</v>
      </c>
      <c r="I264" s="57">
        <f t="shared" si="53"/>
        <v>0</v>
      </c>
      <c r="J264" s="7">
        <f>IFR!AD264</f>
        <v>0</v>
      </c>
      <c r="K264" s="8">
        <f t="shared" si="54"/>
        <v>0.95</v>
      </c>
      <c r="L264" s="6">
        <f t="shared" si="55"/>
        <v>0</v>
      </c>
      <c r="M264" s="8">
        <v>1</v>
      </c>
      <c r="N264" s="8">
        <v>1</v>
      </c>
      <c r="P264" s="6">
        <f t="shared" si="56"/>
        <v>0</v>
      </c>
      <c r="R264" s="9">
        <f t="shared" si="57"/>
        <v>0</v>
      </c>
      <c r="T264" s="10">
        <f>+R264*([1]assessment!$J$274*[1]assessment!$E$3)</f>
        <v>0</v>
      </c>
      <c r="V264" s="7">
        <f>+T264/[1]payroll!$F263</f>
        <v>0</v>
      </c>
      <c r="X264" s="10">
        <f>IF(V264&lt;$X$2,T264,[1]payroll!$F263*$X$2)</f>
        <v>0</v>
      </c>
      <c r="Z264" s="10">
        <f t="shared" si="58"/>
        <v>0</v>
      </c>
      <c r="AB264" s="1" t="e">
        <f t="shared" si="59"/>
        <v>#DIV/0!</v>
      </c>
    </row>
    <row r="265" spans="1:28">
      <c r="B265" s="1" t="s">
        <v>476</v>
      </c>
      <c r="D265" s="54">
        <f>SUBTOTAL(9,D142:D264)</f>
        <v>46</v>
      </c>
      <c r="E265" s="54">
        <f>SUBTOTAL(9,E142:E264)</f>
        <v>39</v>
      </c>
      <c r="F265" s="54">
        <f>SUBTOTAL(9,F142:F264)</f>
        <v>67</v>
      </c>
      <c r="G265" s="1">
        <f>SUBTOTAL(9,G142:G264)</f>
        <v>152</v>
      </c>
      <c r="I265" s="6">
        <f>SUBTOTAL(9,I142:I264)</f>
        <v>50.666666666666664</v>
      </c>
      <c r="J265" s="7">
        <f>+[2]IFR!AD261</f>
        <v>1.2107212057282749E-2</v>
      </c>
      <c r="K265" s="8">
        <f>+L265/I265</f>
        <v>0.95000000000000051</v>
      </c>
      <c r="L265" s="6">
        <f>SUBTOTAL(9,L142:L264)</f>
        <v>48.133333333333354</v>
      </c>
      <c r="M265" s="8">
        <f>+P265/L265</f>
        <v>1</v>
      </c>
      <c r="N265" s="8"/>
      <c r="P265" s="6">
        <f>SUBTOTAL(9,P142:P264)</f>
        <v>48.133333333333354</v>
      </c>
      <c r="R265" s="9">
        <f>SUBTOTAL(9,R142:R264)</f>
        <v>8.850615221954931E-3</v>
      </c>
      <c r="T265" s="10">
        <f>SUBTOTAL(9,T142:T264)</f>
        <v>73969.663697461088</v>
      </c>
      <c r="V265" s="84">
        <f>SUBTOTAL(9,V142:V264)</f>
        <v>2.8379776089944193E-2</v>
      </c>
      <c r="W265" s="10">
        <f t="shared" ref="W265" si="60">SUBTOTAL(9,W142:W264)</f>
        <v>0</v>
      </c>
      <c r="X265" s="10">
        <f>SUBTOTAL(9,X142:X264)</f>
        <v>73969.663697461088</v>
      </c>
      <c r="Z265" s="10">
        <f t="shared" si="58"/>
        <v>0</v>
      </c>
      <c r="AB265" s="1">
        <f t="shared" si="59"/>
        <v>1</v>
      </c>
    </row>
    <row r="266" spans="1:28">
      <c r="D266" s="58"/>
      <c r="E266" s="58"/>
      <c r="F266" s="58"/>
      <c r="J266" s="6"/>
      <c r="Z266" s="25"/>
    </row>
    <row r="267" spans="1:28" ht="13.5" thickBot="1">
      <c r="D267" s="54">
        <f>SUBTOTAL(9,D4:D266)</f>
        <v>5554</v>
      </c>
      <c r="E267" s="54">
        <f>SUBTOTAL(9,E4:E266)</f>
        <v>5545</v>
      </c>
      <c r="F267" s="54">
        <f>SUBTOTAL(9,F4:F266)</f>
        <v>5323</v>
      </c>
      <c r="G267" s="10">
        <f>SUM(G4:G264)</f>
        <v>16422</v>
      </c>
      <c r="I267" s="59">
        <f>SUBTOTAL(9,I4:I266)</f>
        <v>5473.9999999999955</v>
      </c>
      <c r="J267" s="7">
        <f>+IFR!AD267</f>
        <v>3.0601732750979254E-2</v>
      </c>
      <c r="K267" s="8">
        <f>+L267/I267</f>
        <v>0.99349957374254005</v>
      </c>
      <c r="L267" s="59">
        <f>SUBTOTAL(9,L4:L266)</f>
        <v>5438.4166666666597</v>
      </c>
      <c r="M267" s="8">
        <f>+P267/L267</f>
        <v>1</v>
      </c>
      <c r="N267" s="60"/>
      <c r="P267" s="59">
        <f>SUBTOTAL(9,P4:P266)</f>
        <v>5438.4166666666597</v>
      </c>
      <c r="R267" s="46">
        <f>SUBTOTAL(9,R5:R264)</f>
        <v>1.0000000000000007</v>
      </c>
      <c r="T267" s="14">
        <f>SUBTOTAL(9,T5:T264)</f>
        <v>8357573.1000000052</v>
      </c>
      <c r="V267" s="14">
        <f>+T267/payroll!F267</f>
        <v>7.5254020577721385E-4</v>
      </c>
      <c r="W267" s="14">
        <f>SUBTOTAL(9,W5:W266)</f>
        <v>0</v>
      </c>
      <c r="X267" s="14">
        <f>SUBTOTAL(9,X5:X266)</f>
        <v>8357573.1000000052</v>
      </c>
      <c r="Z267" s="10">
        <f>SUBTOTAL(9,Z4:Z266)</f>
        <v>0</v>
      </c>
    </row>
    <row r="268" spans="1:28" ht="13.5" thickTop="1">
      <c r="J268" s="6"/>
    </row>
    <row r="269" spans="1:28">
      <c r="B269" s="18" t="s">
        <v>463</v>
      </c>
    </row>
    <row r="270" spans="1:28">
      <c r="B270" s="18" t="s">
        <v>464</v>
      </c>
      <c r="C270" s="61" t="s">
        <v>538</v>
      </c>
      <c r="D270" s="17" t="s">
        <v>465</v>
      </c>
      <c r="E270" s="53">
        <v>3.5000000000000003E-2</v>
      </c>
      <c r="H270" s="61" t="s">
        <v>537</v>
      </c>
      <c r="I270" s="2">
        <v>0.95</v>
      </c>
      <c r="R270" s="1"/>
      <c r="S270" s="9"/>
    </row>
    <row r="271" spans="1:28">
      <c r="B271" s="18" t="s">
        <v>466</v>
      </c>
      <c r="C271" s="61" t="s">
        <v>538</v>
      </c>
      <c r="D271" s="62" t="s">
        <v>467</v>
      </c>
      <c r="E271" s="53"/>
      <c r="H271" s="61" t="s">
        <v>537</v>
      </c>
      <c r="I271" s="2">
        <v>1</v>
      </c>
      <c r="R271" s="1"/>
      <c r="S271" s="9"/>
    </row>
    <row r="272" spans="1:28">
      <c r="B272" s="18" t="s">
        <v>468</v>
      </c>
      <c r="C272" s="61" t="s">
        <v>538</v>
      </c>
      <c r="D272" s="17" t="s">
        <v>486</v>
      </c>
      <c r="E272" s="62">
        <v>7.4999999999999997E-2</v>
      </c>
      <c r="H272" s="61" t="s">
        <v>537</v>
      </c>
      <c r="I272" s="2">
        <v>1.05</v>
      </c>
      <c r="R272" s="1"/>
      <c r="S272" s="9"/>
    </row>
    <row r="273" spans="4:20">
      <c r="T273" s="10"/>
    </row>
    <row r="275" spans="4:20">
      <c r="D275" s="54"/>
      <c r="E275" s="54"/>
      <c r="F275" s="54"/>
    </row>
    <row r="276" spans="4:20">
      <c r="F276" s="63"/>
    </row>
    <row r="278" spans="4:20">
      <c r="D278" s="63"/>
      <c r="E278" s="63"/>
      <c r="F278" s="63"/>
    </row>
    <row r="279" spans="4:20">
      <c r="D279" s="63"/>
      <c r="E279" s="63"/>
      <c r="F279" s="63"/>
    </row>
  </sheetData>
  <sortState xmlns:xlrd2="http://schemas.microsoft.com/office/spreadsheetml/2017/richdata2" ref="A142:AC264">
    <sortCondition ref="A142:A264"/>
  </sortState>
  <phoneticPr fontId="5" type="noConversion"/>
  <printOptions horizontalCentered="1"/>
  <pageMargins left="0.25" right="0.25" top="0.95" bottom="0.5" header="0.5" footer="0.25"/>
  <pageSetup scale="78" orientation="landscape" horizontalDpi="4294967292" verticalDpi="200" r:id="rId1"/>
  <headerFooter alignWithMargins="0">
    <oddHeader>&amp;C&amp;"Arial,Bold"&amp;14State Office of Risk Management
FY 2025 Assessment Amounts</oddHeader>
    <oddFooter>&amp;L &amp;D&amp;CPage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7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40625" defaultRowHeight="12.75" outlineLevelRow="1"/>
  <cols>
    <col min="1" max="1" width="6.85546875" style="1" customWidth="1"/>
    <col min="2" max="2" width="45.42578125" style="1" customWidth="1"/>
    <col min="3" max="3" width="15" style="11" customWidth="1"/>
    <col min="4" max="4" width="14.7109375" style="11" customWidth="1"/>
    <col min="5" max="5" width="17.42578125" style="11" customWidth="1"/>
    <col min="6" max="6" width="2.28515625" style="1" customWidth="1"/>
    <col min="7" max="7" width="14" style="1" bestFit="1" customWidth="1"/>
    <col min="8" max="8" width="8.5703125" style="1" bestFit="1" customWidth="1"/>
    <col min="9" max="9" width="1.5703125" style="1" customWidth="1"/>
    <col min="10" max="10" width="14" style="1" bestFit="1" customWidth="1"/>
    <col min="11" max="11" width="1.5703125" style="1" customWidth="1"/>
    <col min="12" max="12" width="9.28515625" style="1" customWidth="1"/>
    <col min="13" max="13" width="1.5703125" style="1" customWidth="1"/>
    <col min="14" max="14" width="19" style="1" bestFit="1" customWidth="1"/>
    <col min="15" max="15" width="1.5703125" style="1" customWidth="1"/>
    <col min="16" max="16" width="7.140625" style="1" customWidth="1"/>
    <col min="17" max="17" width="1.5703125" style="1" customWidth="1"/>
    <col min="18" max="18" width="13.42578125" style="1" customWidth="1"/>
    <col min="19" max="19" width="1.85546875" style="1" customWidth="1"/>
    <col min="20" max="20" width="9.28515625" style="1" customWidth="1"/>
    <col min="21" max="21" width="1.5703125" style="1" customWidth="1"/>
    <col min="22" max="22" width="6.85546875" style="1" customWidth="1"/>
    <col min="23" max="23" width="9.140625" style="1"/>
    <col min="24" max="24" width="1.5703125" style="1" customWidth="1"/>
    <col min="25" max="27" width="9.140625" style="1" customWidth="1"/>
    <col min="28" max="28" width="13.140625" style="1" customWidth="1"/>
    <col min="29" max="29" width="9.140625" style="1" customWidth="1"/>
    <col min="30" max="16384" width="9.140625" style="1"/>
  </cols>
  <sheetData>
    <row r="1" spans="1:24">
      <c r="H1" s="12"/>
      <c r="L1" s="12"/>
      <c r="N1" s="12" t="s">
        <v>445</v>
      </c>
      <c r="R1" s="12" t="s">
        <v>438</v>
      </c>
    </row>
    <row r="2" spans="1:24">
      <c r="A2" s="12" t="s">
        <v>453</v>
      </c>
      <c r="B2" s="21"/>
      <c r="G2" s="12" t="s">
        <v>435</v>
      </c>
      <c r="H2" s="12" t="s">
        <v>447</v>
      </c>
      <c r="J2" s="12" t="s">
        <v>436</v>
      </c>
      <c r="L2" s="12" t="s">
        <v>3</v>
      </c>
      <c r="N2" s="12" t="s">
        <v>3</v>
      </c>
      <c r="P2" s="12" t="s">
        <v>4</v>
      </c>
      <c r="R2" s="15">
        <v>0.04</v>
      </c>
      <c r="T2" s="12"/>
    </row>
    <row r="3" spans="1:24">
      <c r="A3" s="13" t="s">
        <v>451</v>
      </c>
      <c r="B3" s="13" t="s">
        <v>452</v>
      </c>
      <c r="C3" s="13" t="s">
        <v>567</v>
      </c>
      <c r="D3" s="13" t="s">
        <v>574</v>
      </c>
      <c r="E3" s="13" t="s">
        <v>597</v>
      </c>
      <c r="F3" s="13"/>
      <c r="G3" s="13" t="s">
        <v>446</v>
      </c>
      <c r="H3" s="13" t="s">
        <v>448</v>
      </c>
      <c r="J3" s="13" t="s">
        <v>446</v>
      </c>
      <c r="K3" s="13"/>
      <c r="L3" s="13" t="s">
        <v>5</v>
      </c>
      <c r="M3" s="13"/>
      <c r="N3" s="13" t="s">
        <v>6</v>
      </c>
      <c r="O3" s="13"/>
      <c r="P3" s="13" t="s">
        <v>1</v>
      </c>
      <c r="Q3" s="13"/>
      <c r="R3" s="13" t="s">
        <v>443</v>
      </c>
      <c r="S3" s="13"/>
      <c r="T3" s="13" t="s">
        <v>444</v>
      </c>
      <c r="U3" s="13"/>
      <c r="V3" s="13"/>
      <c r="W3" s="13"/>
      <c r="X3" s="13"/>
    </row>
    <row r="4" spans="1:24">
      <c r="H4" s="7"/>
      <c r="L4" s="9"/>
    </row>
    <row r="5" spans="1:24">
      <c r="A5" s="1" t="s">
        <v>7</v>
      </c>
      <c r="B5" s="1" t="s">
        <v>507</v>
      </c>
      <c r="C5" s="5">
        <v>14519.12</v>
      </c>
      <c r="D5" s="5">
        <v>0</v>
      </c>
      <c r="E5" s="5">
        <v>0</v>
      </c>
      <c r="F5" s="2"/>
      <c r="G5" s="2">
        <f>IF(SUM(C5:E5)&gt;0,AVERAGE(C5:E5),0)</f>
        <v>4839.7066666666669</v>
      </c>
      <c r="H5" s="8">
        <v>1</v>
      </c>
      <c r="J5" s="2">
        <f>+G5*H5</f>
        <v>4839.7066666666669</v>
      </c>
      <c r="L5" s="9">
        <f t="shared" ref="L5:L37" si="0">+J5/$J$267</f>
        <v>1.410601074718293E-4</v>
      </c>
      <c r="N5" s="2">
        <f>L5*([1]assessment!$J$274*[1]assessment!$F$3)</f>
        <v>4715.6806387586776</v>
      </c>
      <c r="P5" s="7">
        <f>N5/[1]payroll!$F5</f>
        <v>1.4023383195279677E-4</v>
      </c>
      <c r="R5" s="2">
        <f>IF(P5&lt;$R$2,N5,[1]payroll!$F5*$R$2)</f>
        <v>4715.6806387586776</v>
      </c>
      <c r="T5" s="10">
        <f>+N5-R5</f>
        <v>0</v>
      </c>
      <c r="V5" s="1">
        <f>+R5/N5</f>
        <v>1</v>
      </c>
    </row>
    <row r="6" spans="1:24">
      <c r="A6" s="1" t="s">
        <v>8</v>
      </c>
      <c r="B6" s="1" t="s">
        <v>508</v>
      </c>
      <c r="C6" s="5">
        <v>508.86</v>
      </c>
      <c r="D6" s="5">
        <v>160</v>
      </c>
      <c r="E6" s="5">
        <v>183.86</v>
      </c>
      <c r="F6" s="2"/>
      <c r="G6" s="2">
        <f t="shared" ref="G6:G70" si="1">IF(SUM(C6:E6)&gt;0,AVERAGE(C6:E6),0)</f>
        <v>284.24</v>
      </c>
      <c r="H6" s="8">
        <v>1</v>
      </c>
      <c r="J6" s="2">
        <f t="shared" ref="J6:J69" si="2">+G6*H6</f>
        <v>284.24</v>
      </c>
      <c r="L6" s="9">
        <f t="shared" si="0"/>
        <v>8.2845774980424632E-6</v>
      </c>
      <c r="N6" s="2">
        <f>L6*([1]assessment!$J$274*[1]assessment!$F$3)</f>
        <v>276.95584817001998</v>
      </c>
      <c r="P6" s="7">
        <f>N6/[1]payroll!$F6</f>
        <v>7.4704451328850066E-6</v>
      </c>
      <c r="R6" s="2">
        <f>IF(P6&lt;$R$2,N6,[1]payroll!$F6*$R$2)</f>
        <v>276.95584817001998</v>
      </c>
      <c r="T6" s="10">
        <f t="shared" ref="T6:T69" si="3">+N6-R6</f>
        <v>0</v>
      </c>
      <c r="V6" s="1">
        <f t="shared" ref="V6:V69" si="4">+R6/N6</f>
        <v>1</v>
      </c>
    </row>
    <row r="7" spans="1:24">
      <c r="A7" s="1" t="s">
        <v>9</v>
      </c>
      <c r="B7" s="1" t="s">
        <v>10</v>
      </c>
      <c r="C7" s="5">
        <v>0</v>
      </c>
      <c r="D7" s="5">
        <v>0</v>
      </c>
      <c r="E7" s="5">
        <v>0</v>
      </c>
      <c r="F7" s="2"/>
      <c r="G7" s="2">
        <f t="shared" si="1"/>
        <v>0</v>
      </c>
      <c r="H7" s="8">
        <v>1</v>
      </c>
      <c r="J7" s="2">
        <f t="shared" si="2"/>
        <v>0</v>
      </c>
      <c r="L7" s="9">
        <f t="shared" si="0"/>
        <v>0</v>
      </c>
      <c r="N7" s="2">
        <f>L7*([1]assessment!$J$274*[1]assessment!$F$3)</f>
        <v>0</v>
      </c>
      <c r="P7" s="7">
        <f>N7/[1]payroll!$F7</f>
        <v>0</v>
      </c>
      <c r="R7" s="2">
        <f>IF(P7&lt;$R$2,N7,[1]payroll!$F7*$R$2)</f>
        <v>0</v>
      </c>
      <c r="T7" s="10">
        <f t="shared" si="3"/>
        <v>0</v>
      </c>
      <c r="V7" s="1" t="e">
        <f t="shared" si="4"/>
        <v>#DIV/0!</v>
      </c>
    </row>
    <row r="8" spans="1:24">
      <c r="A8" s="1" t="s">
        <v>11</v>
      </c>
      <c r="B8" s="1" t="s">
        <v>12</v>
      </c>
      <c r="C8" s="5">
        <v>0</v>
      </c>
      <c r="D8" s="5">
        <v>0</v>
      </c>
      <c r="E8" s="5">
        <v>0</v>
      </c>
      <c r="F8" s="2"/>
      <c r="G8" s="2">
        <f t="shared" si="1"/>
        <v>0</v>
      </c>
      <c r="H8" s="8">
        <v>1</v>
      </c>
      <c r="J8" s="2">
        <f t="shared" si="2"/>
        <v>0</v>
      </c>
      <c r="L8" s="9">
        <f t="shared" si="0"/>
        <v>0</v>
      </c>
      <c r="N8" s="2">
        <f>L8*([1]assessment!$J$274*[1]assessment!$F$3)</f>
        <v>0</v>
      </c>
      <c r="P8" s="7">
        <f>N8/[1]payroll!$F8</f>
        <v>0</v>
      </c>
      <c r="R8" s="2">
        <f>IF(P8&lt;$R$2,N8,[1]payroll!$F8*$R$2)</f>
        <v>0</v>
      </c>
      <c r="T8" s="10">
        <f t="shared" si="3"/>
        <v>0</v>
      </c>
      <c r="V8" s="1" t="e">
        <f t="shared" si="4"/>
        <v>#DIV/0!</v>
      </c>
    </row>
    <row r="9" spans="1:24">
      <c r="A9" s="1" t="s">
        <v>13</v>
      </c>
      <c r="B9" s="1" t="s">
        <v>14</v>
      </c>
      <c r="C9" s="5">
        <v>0</v>
      </c>
      <c r="D9" s="5">
        <v>0</v>
      </c>
      <c r="E9" s="5">
        <v>0</v>
      </c>
      <c r="F9" s="2"/>
      <c r="G9" s="2">
        <f t="shared" si="1"/>
        <v>0</v>
      </c>
      <c r="H9" s="8">
        <v>1</v>
      </c>
      <c r="J9" s="2">
        <f t="shared" si="2"/>
        <v>0</v>
      </c>
      <c r="L9" s="9">
        <f t="shared" si="0"/>
        <v>0</v>
      </c>
      <c r="N9" s="2">
        <f>L9*([1]assessment!$J$274*[1]assessment!$F$3)</f>
        <v>0</v>
      </c>
      <c r="P9" s="7">
        <f>N9/[1]payroll!$F9</f>
        <v>0</v>
      </c>
      <c r="R9" s="2">
        <f>IF(P9&lt;$R$2,N9,[1]payroll!$F9*$R$2)</f>
        <v>0</v>
      </c>
      <c r="T9" s="10">
        <f t="shared" si="3"/>
        <v>0</v>
      </c>
      <c r="V9" s="1" t="e">
        <f t="shared" si="4"/>
        <v>#DIV/0!</v>
      </c>
    </row>
    <row r="10" spans="1:24">
      <c r="A10" s="1" t="s">
        <v>15</v>
      </c>
      <c r="B10" s="1" t="s">
        <v>16</v>
      </c>
      <c r="C10" s="5">
        <v>0</v>
      </c>
      <c r="D10" s="5">
        <v>0</v>
      </c>
      <c r="E10" s="5">
        <v>0</v>
      </c>
      <c r="F10" s="2"/>
      <c r="G10" s="2">
        <f t="shared" si="1"/>
        <v>0</v>
      </c>
      <c r="H10" s="8">
        <v>1</v>
      </c>
      <c r="J10" s="2">
        <f t="shared" si="2"/>
        <v>0</v>
      </c>
      <c r="L10" s="9">
        <f t="shared" si="0"/>
        <v>0</v>
      </c>
      <c r="N10" s="2">
        <f>L10*([1]assessment!$J$274*[1]assessment!$F$3)</f>
        <v>0</v>
      </c>
      <c r="P10" s="7">
        <f>N10/[1]payroll!$F10</f>
        <v>0</v>
      </c>
      <c r="R10" s="2">
        <f>IF(P10&lt;$R$2,N10,[1]payroll!$F10*$R$2)</f>
        <v>0</v>
      </c>
      <c r="T10" s="10">
        <f t="shared" si="3"/>
        <v>0</v>
      </c>
      <c r="V10" s="1" t="e">
        <f t="shared" si="4"/>
        <v>#DIV/0!</v>
      </c>
    </row>
    <row r="11" spans="1:24">
      <c r="A11" s="1" t="s">
        <v>17</v>
      </c>
      <c r="B11" s="1" t="s">
        <v>18</v>
      </c>
      <c r="C11" s="5">
        <v>0</v>
      </c>
      <c r="D11" s="5">
        <v>0</v>
      </c>
      <c r="E11" s="5">
        <v>646.95000000000005</v>
      </c>
      <c r="F11" s="2"/>
      <c r="G11" s="2">
        <f t="shared" si="1"/>
        <v>215.65</v>
      </c>
      <c r="H11" s="8">
        <v>1</v>
      </c>
      <c r="J11" s="2">
        <f t="shared" si="2"/>
        <v>215.65</v>
      </c>
      <c r="L11" s="9">
        <f t="shared" si="0"/>
        <v>6.2854247729132316E-6</v>
      </c>
      <c r="N11" s="2">
        <f>L11*([1]assessment!$J$274*[1]assessment!$F$3)</f>
        <v>210.12358801669293</v>
      </c>
      <c r="P11" s="7">
        <f>N11/[1]payroll!$F11</f>
        <v>2.6250531637483617E-5</v>
      </c>
      <c r="R11" s="2">
        <f>IF(P11&lt;$R$2,N11,[1]payroll!$F11*$R$2)</f>
        <v>210.12358801669293</v>
      </c>
      <c r="T11" s="10">
        <f t="shared" si="3"/>
        <v>0</v>
      </c>
      <c r="V11" s="1">
        <f t="shared" si="4"/>
        <v>1</v>
      </c>
    </row>
    <row r="12" spans="1:24">
      <c r="A12" s="1" t="s">
        <v>19</v>
      </c>
      <c r="B12" s="1" t="s">
        <v>20</v>
      </c>
      <c r="C12" s="5">
        <v>0</v>
      </c>
      <c r="D12" s="5">
        <v>0</v>
      </c>
      <c r="E12" s="5">
        <v>0</v>
      </c>
      <c r="F12" s="2"/>
      <c r="G12" s="2">
        <f t="shared" si="1"/>
        <v>0</v>
      </c>
      <c r="H12" s="8">
        <v>1</v>
      </c>
      <c r="J12" s="2">
        <f t="shared" si="2"/>
        <v>0</v>
      </c>
      <c r="L12" s="9">
        <f t="shared" si="0"/>
        <v>0</v>
      </c>
      <c r="N12" s="2">
        <f>L12*([1]assessment!$J$274*[1]assessment!$F$3)</f>
        <v>0</v>
      </c>
      <c r="P12" s="7">
        <f>N12/[1]payroll!$F12</f>
        <v>0</v>
      </c>
      <c r="R12" s="2">
        <f>IF(P12&lt;$R$2,N12,[1]payroll!$F12*$R$2)</f>
        <v>0</v>
      </c>
      <c r="T12" s="10">
        <f t="shared" si="3"/>
        <v>0</v>
      </c>
      <c r="V12" s="1" t="e">
        <f t="shared" si="4"/>
        <v>#DIV/0!</v>
      </c>
    </row>
    <row r="13" spans="1:24">
      <c r="A13" s="1" t="s">
        <v>21</v>
      </c>
      <c r="B13" s="1" t="s">
        <v>22</v>
      </c>
      <c r="C13" s="5">
        <v>0</v>
      </c>
      <c r="D13" s="5">
        <v>0</v>
      </c>
      <c r="E13" s="5">
        <v>0</v>
      </c>
      <c r="F13" s="2"/>
      <c r="G13" s="2">
        <f t="shared" si="1"/>
        <v>0</v>
      </c>
      <c r="H13" s="8">
        <v>1</v>
      </c>
      <c r="J13" s="2">
        <f t="shared" si="2"/>
        <v>0</v>
      </c>
      <c r="L13" s="9">
        <f t="shared" si="0"/>
        <v>0</v>
      </c>
      <c r="N13" s="2">
        <f>L13*([1]assessment!$J$274*[1]assessment!$F$3)</f>
        <v>0</v>
      </c>
      <c r="P13" s="7">
        <f>N13/[1]payroll!$F13</f>
        <v>0</v>
      </c>
      <c r="R13" s="2">
        <f>IF(P13&lt;$R$2,N13,[1]payroll!$F13*$R$2)</f>
        <v>0</v>
      </c>
      <c r="T13" s="10">
        <f t="shared" si="3"/>
        <v>0</v>
      </c>
      <c r="V13" s="1" t="e">
        <f t="shared" si="4"/>
        <v>#DIV/0!</v>
      </c>
    </row>
    <row r="14" spans="1:24">
      <c r="A14" s="1" t="s">
        <v>23</v>
      </c>
      <c r="B14" s="1" t="s">
        <v>24</v>
      </c>
      <c r="C14" s="5">
        <v>669.09</v>
      </c>
      <c r="D14" s="5">
        <v>0</v>
      </c>
      <c r="E14" s="5">
        <v>0</v>
      </c>
      <c r="F14" s="2"/>
      <c r="G14" s="2">
        <f t="shared" si="1"/>
        <v>223.03</v>
      </c>
      <c r="H14" s="8">
        <v>1</v>
      </c>
      <c r="J14" s="2">
        <f t="shared" si="2"/>
        <v>223.03</v>
      </c>
      <c r="L14" s="9">
        <f t="shared" si="0"/>
        <v>6.5005253285547789E-6</v>
      </c>
      <c r="N14" s="2">
        <f>L14*([1]assessment!$J$274*[1]assessment!$F$3)</f>
        <v>217.31446248719232</v>
      </c>
      <c r="P14" s="7">
        <f>N14/[1]payroll!$F14</f>
        <v>9.3713219114462711E-6</v>
      </c>
      <c r="R14" s="2">
        <f>IF(P14&lt;$R$2,N14,[1]payroll!$F14*$R$2)</f>
        <v>217.31446248719232</v>
      </c>
      <c r="T14" s="10">
        <f t="shared" si="3"/>
        <v>0</v>
      </c>
      <c r="V14" s="1">
        <f t="shared" si="4"/>
        <v>1</v>
      </c>
    </row>
    <row r="15" spans="1:24">
      <c r="A15" s="1" t="s">
        <v>25</v>
      </c>
      <c r="B15" s="1" t="s">
        <v>26</v>
      </c>
      <c r="C15" s="5">
        <v>0</v>
      </c>
      <c r="D15" s="5">
        <v>0</v>
      </c>
      <c r="E15" s="5">
        <v>0</v>
      </c>
      <c r="F15" s="2"/>
      <c r="G15" s="2">
        <f t="shared" si="1"/>
        <v>0</v>
      </c>
      <c r="H15" s="8">
        <v>1</v>
      </c>
      <c r="J15" s="2">
        <f t="shared" si="2"/>
        <v>0</v>
      </c>
      <c r="L15" s="9">
        <f t="shared" si="0"/>
        <v>0</v>
      </c>
      <c r="N15" s="2">
        <f>L15*([1]assessment!$J$274*[1]assessment!$F$3)</f>
        <v>0</v>
      </c>
      <c r="P15" s="7">
        <f>N15/[1]payroll!$F15</f>
        <v>0</v>
      </c>
      <c r="R15" s="2">
        <f>IF(P15&lt;$R$2,N15,[1]payroll!$F15*$R$2)</f>
        <v>0</v>
      </c>
      <c r="T15" s="10">
        <f t="shared" si="3"/>
        <v>0</v>
      </c>
      <c r="V15" s="1" t="e">
        <f t="shared" si="4"/>
        <v>#DIV/0!</v>
      </c>
    </row>
    <row r="16" spans="1:24">
      <c r="A16" s="1" t="s">
        <v>540</v>
      </c>
      <c r="B16" s="1" t="s">
        <v>563</v>
      </c>
      <c r="C16" s="5">
        <v>0</v>
      </c>
      <c r="D16" s="5">
        <v>0</v>
      </c>
      <c r="E16" s="5">
        <v>0</v>
      </c>
      <c r="F16" s="2"/>
      <c r="G16" s="2">
        <f t="shared" si="1"/>
        <v>0</v>
      </c>
      <c r="H16" s="8">
        <v>1</v>
      </c>
      <c r="J16" s="2">
        <f t="shared" si="2"/>
        <v>0</v>
      </c>
      <c r="L16" s="9">
        <f t="shared" si="0"/>
        <v>0</v>
      </c>
      <c r="N16" s="2">
        <f>L16*([1]assessment!$J$274*[1]assessment!$F$3)</f>
        <v>0</v>
      </c>
      <c r="P16" s="7">
        <f>N16/[1]payroll!$F16</f>
        <v>0</v>
      </c>
      <c r="R16" s="2">
        <f>IF(P16&lt;$R$2,N16,[1]payroll!$F16*$R$2)</f>
        <v>0</v>
      </c>
      <c r="T16" s="10">
        <f t="shared" si="3"/>
        <v>0</v>
      </c>
      <c r="V16" s="1" t="e">
        <f t="shared" si="4"/>
        <v>#DIV/0!</v>
      </c>
    </row>
    <row r="17" spans="1:22">
      <c r="A17" s="1" t="s">
        <v>27</v>
      </c>
      <c r="B17" s="1" t="s">
        <v>509</v>
      </c>
      <c r="C17" s="5">
        <v>0</v>
      </c>
      <c r="D17" s="5">
        <v>0</v>
      </c>
      <c r="E17" s="5">
        <v>0</v>
      </c>
      <c r="F17" s="2"/>
      <c r="G17" s="2">
        <f t="shared" si="1"/>
        <v>0</v>
      </c>
      <c r="H17" s="8">
        <v>1</v>
      </c>
      <c r="J17" s="2">
        <f t="shared" si="2"/>
        <v>0</v>
      </c>
      <c r="L17" s="9">
        <f t="shared" si="0"/>
        <v>0</v>
      </c>
      <c r="N17" s="2">
        <f>L17*([1]assessment!$J$274*[1]assessment!$F$3)</f>
        <v>0</v>
      </c>
      <c r="P17" s="7">
        <f>N17/[1]payroll!$F17</f>
        <v>0</v>
      </c>
      <c r="R17" s="2">
        <f>IF(P17&lt;$R$2,N17,[1]payroll!$F17*$R$2)</f>
        <v>0</v>
      </c>
      <c r="T17" s="10">
        <f t="shared" si="3"/>
        <v>0</v>
      </c>
      <c r="V17" s="1" t="e">
        <f t="shared" si="4"/>
        <v>#DIV/0!</v>
      </c>
    </row>
    <row r="18" spans="1:22">
      <c r="A18" s="1" t="s">
        <v>28</v>
      </c>
      <c r="B18" s="1" t="s">
        <v>510</v>
      </c>
      <c r="C18" s="5">
        <v>634.44000000000005</v>
      </c>
      <c r="D18" s="5">
        <v>0</v>
      </c>
      <c r="E18" s="5">
        <v>752.39</v>
      </c>
      <c r="F18" s="2"/>
      <c r="G18" s="2">
        <f t="shared" si="1"/>
        <v>462.27666666666664</v>
      </c>
      <c r="H18" s="8">
        <v>1</v>
      </c>
      <c r="J18" s="2">
        <f t="shared" si="2"/>
        <v>462.27666666666664</v>
      </c>
      <c r="L18" s="9">
        <f t="shared" si="0"/>
        <v>1.3473708382130391E-5</v>
      </c>
      <c r="N18" s="2">
        <f>L18*([1]assessment!$J$274*[1]assessment!$F$3)</f>
        <v>450.43001092694988</v>
      </c>
      <c r="P18" s="7">
        <f>N18/[1]payroll!$F18</f>
        <v>1.2595036888601307E-4</v>
      </c>
      <c r="R18" s="2">
        <f>IF(P18&lt;$R$2,N18,[1]payroll!$F18*$R$2)</f>
        <v>450.43001092694988</v>
      </c>
      <c r="T18" s="10">
        <f t="shared" si="3"/>
        <v>0</v>
      </c>
      <c r="V18" s="1">
        <f t="shared" si="4"/>
        <v>1</v>
      </c>
    </row>
    <row r="19" spans="1:22">
      <c r="A19" s="1" t="s">
        <v>29</v>
      </c>
      <c r="B19" s="1" t="s">
        <v>511</v>
      </c>
      <c r="C19" s="5">
        <v>0</v>
      </c>
      <c r="D19" s="5">
        <v>0</v>
      </c>
      <c r="E19" s="5">
        <v>0</v>
      </c>
      <c r="F19" s="2"/>
      <c r="G19" s="2">
        <f t="shared" si="1"/>
        <v>0</v>
      </c>
      <c r="H19" s="8">
        <v>1</v>
      </c>
      <c r="J19" s="2">
        <f t="shared" si="2"/>
        <v>0</v>
      </c>
      <c r="L19" s="9">
        <f t="shared" si="0"/>
        <v>0</v>
      </c>
      <c r="N19" s="2">
        <f>L19*([1]assessment!$J$274*[1]assessment!$F$3)</f>
        <v>0</v>
      </c>
      <c r="P19" s="7">
        <f>N19/[1]payroll!$F19</f>
        <v>0</v>
      </c>
      <c r="R19" s="2">
        <f>IF(P19&lt;$R$2,N19,[1]payroll!$F19*$R$2)</f>
        <v>0</v>
      </c>
      <c r="T19" s="10">
        <f t="shared" si="3"/>
        <v>0</v>
      </c>
      <c r="V19" s="1" t="e">
        <f t="shared" si="4"/>
        <v>#DIV/0!</v>
      </c>
    </row>
    <row r="20" spans="1:22">
      <c r="A20" s="1" t="s">
        <v>30</v>
      </c>
      <c r="B20" s="1" t="s">
        <v>512</v>
      </c>
      <c r="C20" s="5">
        <v>0</v>
      </c>
      <c r="D20" s="5">
        <v>0</v>
      </c>
      <c r="E20" s="5">
        <v>0</v>
      </c>
      <c r="F20" s="2"/>
      <c r="G20" s="2">
        <f t="shared" si="1"/>
        <v>0</v>
      </c>
      <c r="H20" s="8">
        <v>1</v>
      </c>
      <c r="J20" s="2">
        <f t="shared" si="2"/>
        <v>0</v>
      </c>
      <c r="L20" s="9">
        <f t="shared" si="0"/>
        <v>0</v>
      </c>
      <c r="N20" s="2">
        <f>L20*([1]assessment!$J$274*[1]assessment!$F$3)</f>
        <v>0</v>
      </c>
      <c r="P20" s="7">
        <f>N20/[1]payroll!$F20</f>
        <v>0</v>
      </c>
      <c r="R20" s="2">
        <f>IF(P20&lt;$R$2,N20,[1]payroll!$F20*$R$2)</f>
        <v>0</v>
      </c>
      <c r="T20" s="10">
        <f t="shared" si="3"/>
        <v>0</v>
      </c>
      <c r="V20" s="1" t="e">
        <f t="shared" si="4"/>
        <v>#DIV/0!</v>
      </c>
    </row>
    <row r="21" spans="1:22">
      <c r="A21" s="1" t="s">
        <v>31</v>
      </c>
      <c r="B21" s="1" t="s">
        <v>513</v>
      </c>
      <c r="C21" s="5">
        <v>0</v>
      </c>
      <c r="D21" s="5">
        <v>0</v>
      </c>
      <c r="E21" s="5">
        <v>0</v>
      </c>
      <c r="F21" s="2"/>
      <c r="G21" s="2">
        <f t="shared" si="1"/>
        <v>0</v>
      </c>
      <c r="H21" s="8">
        <v>1</v>
      </c>
      <c r="J21" s="2">
        <f t="shared" si="2"/>
        <v>0</v>
      </c>
      <c r="L21" s="9">
        <f t="shared" si="0"/>
        <v>0</v>
      </c>
      <c r="N21" s="2">
        <f>L21*([1]assessment!$J$274*[1]assessment!$F$3)</f>
        <v>0</v>
      </c>
      <c r="P21" s="7">
        <f>N21/[1]payroll!$F21</f>
        <v>0</v>
      </c>
      <c r="R21" s="2">
        <f>IF(P21&lt;$R$2,N21,[1]payroll!$F21*$R$2)</f>
        <v>0</v>
      </c>
      <c r="T21" s="10">
        <f t="shared" si="3"/>
        <v>0</v>
      </c>
      <c r="V21" s="1" t="e">
        <f t="shared" si="4"/>
        <v>#DIV/0!</v>
      </c>
    </row>
    <row r="22" spans="1:22">
      <c r="A22" s="1" t="s">
        <v>32</v>
      </c>
      <c r="B22" s="1" t="s">
        <v>514</v>
      </c>
      <c r="C22" s="5">
        <v>0</v>
      </c>
      <c r="D22" s="5">
        <v>0</v>
      </c>
      <c r="E22" s="5">
        <v>0</v>
      </c>
      <c r="F22" s="2"/>
      <c r="G22" s="2">
        <f t="shared" si="1"/>
        <v>0</v>
      </c>
      <c r="H22" s="8">
        <v>1</v>
      </c>
      <c r="J22" s="2">
        <f t="shared" si="2"/>
        <v>0</v>
      </c>
      <c r="L22" s="9">
        <f t="shared" si="0"/>
        <v>0</v>
      </c>
      <c r="N22" s="2">
        <f>L22*([1]assessment!$J$274*[1]assessment!$F$3)</f>
        <v>0</v>
      </c>
      <c r="P22" s="7">
        <f>N22/[1]payroll!$F22</f>
        <v>0</v>
      </c>
      <c r="R22" s="2">
        <f>IF(P22&lt;$R$2,N22,[1]payroll!$F22*$R$2)</f>
        <v>0</v>
      </c>
      <c r="T22" s="10">
        <f t="shared" si="3"/>
        <v>0</v>
      </c>
      <c r="V22" s="1" t="e">
        <f t="shared" si="4"/>
        <v>#DIV/0!</v>
      </c>
    </row>
    <row r="23" spans="1:22">
      <c r="A23" s="1" t="s">
        <v>33</v>
      </c>
      <c r="B23" s="1" t="s">
        <v>515</v>
      </c>
      <c r="C23" s="5">
        <v>0</v>
      </c>
      <c r="D23" s="5">
        <v>0</v>
      </c>
      <c r="E23" s="5">
        <v>0</v>
      </c>
      <c r="F23" s="2"/>
      <c r="G23" s="2">
        <f t="shared" si="1"/>
        <v>0</v>
      </c>
      <c r="H23" s="8">
        <v>1</v>
      </c>
      <c r="J23" s="2">
        <f t="shared" si="2"/>
        <v>0</v>
      </c>
      <c r="L23" s="9">
        <f t="shared" si="0"/>
        <v>0</v>
      </c>
      <c r="N23" s="2">
        <f>L23*([1]assessment!$J$274*[1]assessment!$F$3)</f>
        <v>0</v>
      </c>
      <c r="P23" s="7">
        <f>N23/[1]payroll!$F23</f>
        <v>0</v>
      </c>
      <c r="R23" s="2">
        <f>IF(P23&lt;$R$2,N23,[1]payroll!$F23*$R$2)</f>
        <v>0</v>
      </c>
      <c r="T23" s="10">
        <f t="shared" si="3"/>
        <v>0</v>
      </c>
      <c r="V23" s="1" t="e">
        <f t="shared" si="4"/>
        <v>#DIV/0!</v>
      </c>
    </row>
    <row r="24" spans="1:22">
      <c r="A24" s="1" t="s">
        <v>34</v>
      </c>
      <c r="B24" s="1" t="s">
        <v>516</v>
      </c>
      <c r="C24" s="5">
        <v>0</v>
      </c>
      <c r="D24" s="5">
        <v>0</v>
      </c>
      <c r="E24" s="5">
        <v>0</v>
      </c>
      <c r="F24" s="2"/>
      <c r="G24" s="2">
        <f t="shared" si="1"/>
        <v>0</v>
      </c>
      <c r="H24" s="8">
        <v>1</v>
      </c>
      <c r="J24" s="2">
        <f t="shared" si="2"/>
        <v>0</v>
      </c>
      <c r="L24" s="9">
        <f t="shared" si="0"/>
        <v>0</v>
      </c>
      <c r="N24" s="2">
        <f>L24*([1]assessment!$J$274*[1]assessment!$F$3)</f>
        <v>0</v>
      </c>
      <c r="P24" s="7">
        <f>N24/[1]payroll!$F24</f>
        <v>0</v>
      </c>
      <c r="R24" s="2">
        <f>IF(P24&lt;$R$2,N24,[1]payroll!$F24*$R$2)</f>
        <v>0</v>
      </c>
      <c r="T24" s="10">
        <f t="shared" si="3"/>
        <v>0</v>
      </c>
      <c r="V24" s="1" t="e">
        <f t="shared" si="4"/>
        <v>#DIV/0!</v>
      </c>
    </row>
    <row r="25" spans="1:22">
      <c r="A25" s="1" t="s">
        <v>35</v>
      </c>
      <c r="B25" s="1" t="s">
        <v>517</v>
      </c>
      <c r="C25" s="5">
        <v>0</v>
      </c>
      <c r="D25" s="5">
        <v>0</v>
      </c>
      <c r="E25" s="5">
        <v>625</v>
      </c>
      <c r="F25" s="2"/>
      <c r="G25" s="2">
        <f t="shared" si="1"/>
        <v>208.33333333333334</v>
      </c>
      <c r="H25" s="8">
        <v>1</v>
      </c>
      <c r="J25" s="2">
        <f t="shared" si="2"/>
        <v>208.33333333333334</v>
      </c>
      <c r="L25" s="9">
        <f t="shared" si="0"/>
        <v>6.0721701569994123E-6</v>
      </c>
      <c r="N25" s="2">
        <f>L25*([1]assessment!$J$274*[1]assessment!$F$3)</f>
        <v>202.99442385104425</v>
      </c>
      <c r="P25" s="7">
        <f>N25/[1]payroll!$F25</f>
        <v>9.7670080783608459E-5</v>
      </c>
      <c r="R25" s="2">
        <f>IF(P25&lt;$R$2,N25,[1]payroll!$F25*$R$2)</f>
        <v>202.99442385104425</v>
      </c>
      <c r="T25" s="10">
        <f t="shared" si="3"/>
        <v>0</v>
      </c>
      <c r="V25" s="1">
        <f t="shared" si="4"/>
        <v>1</v>
      </c>
    </row>
    <row r="26" spans="1:22">
      <c r="A26" s="1" t="s">
        <v>36</v>
      </c>
      <c r="B26" s="1" t="s">
        <v>518</v>
      </c>
      <c r="C26" s="5">
        <v>0</v>
      </c>
      <c r="D26" s="5">
        <v>0</v>
      </c>
      <c r="E26" s="5">
        <v>0</v>
      </c>
      <c r="F26" s="2"/>
      <c r="G26" s="2">
        <f t="shared" si="1"/>
        <v>0</v>
      </c>
      <c r="H26" s="8">
        <v>1</v>
      </c>
      <c r="J26" s="2">
        <f t="shared" si="2"/>
        <v>0</v>
      </c>
      <c r="L26" s="9">
        <f t="shared" si="0"/>
        <v>0</v>
      </c>
      <c r="N26" s="2">
        <f>L26*([1]assessment!$J$274*[1]assessment!$F$3)</f>
        <v>0</v>
      </c>
      <c r="P26" s="7">
        <f>N26/[1]payroll!$F26</f>
        <v>0</v>
      </c>
      <c r="R26" s="2">
        <f>IF(P26&lt;$R$2,N26,[1]payroll!$F26*$R$2)</f>
        <v>0</v>
      </c>
      <c r="T26" s="10">
        <f t="shared" si="3"/>
        <v>0</v>
      </c>
      <c r="V26" s="1" t="e">
        <f t="shared" si="4"/>
        <v>#DIV/0!</v>
      </c>
    </row>
    <row r="27" spans="1:22">
      <c r="A27" s="1" t="s">
        <v>37</v>
      </c>
      <c r="B27" s="1" t="s">
        <v>519</v>
      </c>
      <c r="C27" s="5">
        <v>1015.73</v>
      </c>
      <c r="D27" s="5">
        <v>0</v>
      </c>
      <c r="E27" s="5">
        <v>0</v>
      </c>
      <c r="F27" s="2"/>
      <c r="G27" s="2">
        <f t="shared" si="1"/>
        <v>338.57666666666665</v>
      </c>
      <c r="H27" s="8">
        <v>1</v>
      </c>
      <c r="J27" s="2">
        <f t="shared" si="2"/>
        <v>338.57666666666665</v>
      </c>
      <c r="L27" s="9">
        <f t="shared" si="0"/>
        <v>9.8682966297104213E-6</v>
      </c>
      <c r="N27" s="2">
        <f>L27*([1]assessment!$J$274*[1]assessment!$F$3)</f>
        <v>329.90004182115388</v>
      </c>
      <c r="P27" s="7">
        <f>N27/[1]payroll!$F27</f>
        <v>2.073468325169029E-4</v>
      </c>
      <c r="R27" s="2">
        <f>IF(P27&lt;$R$2,N27,[1]payroll!$F27*$R$2)</f>
        <v>329.90004182115388</v>
      </c>
      <c r="T27" s="10">
        <f t="shared" si="3"/>
        <v>0</v>
      </c>
      <c r="V27" s="1">
        <f t="shared" si="4"/>
        <v>1</v>
      </c>
    </row>
    <row r="28" spans="1:22">
      <c r="A28" s="1" t="s">
        <v>38</v>
      </c>
      <c r="B28" s="1" t="s">
        <v>520</v>
      </c>
      <c r="C28" s="5">
        <v>0</v>
      </c>
      <c r="D28" s="5">
        <v>0</v>
      </c>
      <c r="E28" s="5">
        <v>0</v>
      </c>
      <c r="F28" s="2"/>
      <c r="G28" s="2">
        <f t="shared" si="1"/>
        <v>0</v>
      </c>
      <c r="H28" s="8">
        <v>1</v>
      </c>
      <c r="J28" s="2">
        <f t="shared" si="2"/>
        <v>0</v>
      </c>
      <c r="L28" s="9">
        <f t="shared" si="0"/>
        <v>0</v>
      </c>
      <c r="N28" s="2">
        <f>L28*([1]assessment!$J$274*[1]assessment!$F$3)</f>
        <v>0</v>
      </c>
      <c r="P28" s="7">
        <f>N28/[1]payroll!$F28</f>
        <v>0</v>
      </c>
      <c r="R28" s="2">
        <f>IF(P28&lt;$R$2,N28,[1]payroll!$F28*$R$2)</f>
        <v>0</v>
      </c>
      <c r="T28" s="10">
        <f t="shared" si="3"/>
        <v>0</v>
      </c>
      <c r="V28" s="1" t="e">
        <f t="shared" si="4"/>
        <v>#DIV/0!</v>
      </c>
    </row>
    <row r="29" spans="1:22">
      <c r="A29" s="1" t="s">
        <v>39</v>
      </c>
      <c r="B29" s="1" t="s">
        <v>521</v>
      </c>
      <c r="C29" s="5">
        <v>0</v>
      </c>
      <c r="D29" s="5">
        <v>0</v>
      </c>
      <c r="E29" s="5">
        <v>0</v>
      </c>
      <c r="F29" s="2"/>
      <c r="G29" s="2">
        <f t="shared" si="1"/>
        <v>0</v>
      </c>
      <c r="H29" s="8">
        <v>1</v>
      </c>
      <c r="J29" s="2">
        <f t="shared" si="2"/>
        <v>0</v>
      </c>
      <c r="L29" s="9">
        <f t="shared" si="0"/>
        <v>0</v>
      </c>
      <c r="N29" s="2">
        <f>L29*([1]assessment!$J$274*[1]assessment!$F$3)</f>
        <v>0</v>
      </c>
      <c r="P29" s="7">
        <f>N29/[1]payroll!$F29</f>
        <v>0</v>
      </c>
      <c r="R29" s="2">
        <f>IF(P29&lt;$R$2,N29,[1]payroll!$F29*$R$2)</f>
        <v>0</v>
      </c>
      <c r="T29" s="10">
        <f t="shared" si="3"/>
        <v>0</v>
      </c>
      <c r="V29" s="1" t="e">
        <f t="shared" si="4"/>
        <v>#DIV/0!</v>
      </c>
    </row>
    <row r="30" spans="1:22">
      <c r="A30" s="1" t="s">
        <v>40</v>
      </c>
      <c r="B30" s="1" t="s">
        <v>522</v>
      </c>
      <c r="C30" s="5">
        <v>0</v>
      </c>
      <c r="D30" s="5">
        <v>0</v>
      </c>
      <c r="E30" s="5">
        <v>0</v>
      </c>
      <c r="F30" s="2"/>
      <c r="G30" s="2">
        <f t="shared" si="1"/>
        <v>0</v>
      </c>
      <c r="H30" s="8">
        <v>1</v>
      </c>
      <c r="J30" s="2">
        <f t="shared" si="2"/>
        <v>0</v>
      </c>
      <c r="L30" s="9">
        <f t="shared" si="0"/>
        <v>0</v>
      </c>
      <c r="N30" s="2">
        <f>L30*([1]assessment!$J$274*[1]assessment!$F$3)</f>
        <v>0</v>
      </c>
      <c r="P30" s="7">
        <f>N30/[1]payroll!$F30</f>
        <v>0</v>
      </c>
      <c r="R30" s="2">
        <f>IF(P30&lt;$R$2,N30,[1]payroll!$F30*$R$2)</f>
        <v>0</v>
      </c>
      <c r="T30" s="10">
        <f t="shared" si="3"/>
        <v>0</v>
      </c>
      <c r="V30" s="1" t="e">
        <f t="shared" si="4"/>
        <v>#DIV/0!</v>
      </c>
    </row>
    <row r="31" spans="1:22">
      <c r="A31" s="69" t="s">
        <v>599</v>
      </c>
      <c r="B31" s="69" t="s">
        <v>600</v>
      </c>
      <c r="C31" s="5">
        <v>0</v>
      </c>
      <c r="D31" s="5">
        <v>0</v>
      </c>
      <c r="E31" s="5">
        <v>0</v>
      </c>
      <c r="F31" s="2"/>
      <c r="G31" s="2">
        <f t="shared" si="1"/>
        <v>0</v>
      </c>
      <c r="H31" s="8">
        <v>1</v>
      </c>
      <c r="J31" s="2">
        <f t="shared" si="2"/>
        <v>0</v>
      </c>
      <c r="L31" s="9">
        <f t="shared" si="0"/>
        <v>0</v>
      </c>
      <c r="N31" s="2">
        <f>L31*([1]assessment!$J$274*[1]assessment!$F$3)</f>
        <v>0</v>
      </c>
      <c r="P31" s="7">
        <f>N31/payroll!F31</f>
        <v>0</v>
      </c>
      <c r="R31" s="2">
        <f>IF(P31&lt;$R$2, N31,payroll!F31*$R$2)</f>
        <v>0</v>
      </c>
      <c r="T31" s="10">
        <f t="shared" si="3"/>
        <v>0</v>
      </c>
    </row>
    <row r="32" spans="1:22">
      <c r="A32" s="1" t="s">
        <v>41</v>
      </c>
      <c r="B32" s="1" t="s">
        <v>523</v>
      </c>
      <c r="C32" s="5">
        <v>810833.09</v>
      </c>
      <c r="D32" s="5">
        <v>782838.61</v>
      </c>
      <c r="E32" s="5">
        <v>1149804.6100000001</v>
      </c>
      <c r="F32" s="2"/>
      <c r="G32" s="2">
        <f t="shared" si="1"/>
        <v>914492.10333333339</v>
      </c>
      <c r="H32" s="8">
        <v>1</v>
      </c>
      <c r="J32" s="2">
        <f t="shared" si="2"/>
        <v>914492.10333333339</v>
      </c>
      <c r="L32" s="9">
        <f t="shared" si="0"/>
        <v>2.6654167961626993E-2</v>
      </c>
      <c r="N32" s="2">
        <f>L32*([1]assessment!$J$274*[1]assessment!$F$3)</f>
        <v>891056.62863590231</v>
      </c>
      <c r="P32" s="7">
        <f>N32/[1]payroll!$F31</f>
        <v>8.3986717610108202E-3</v>
      </c>
      <c r="R32" s="2">
        <f>IF(P32&lt;$R$2,N32,[1]payroll!$F31*$R$2)</f>
        <v>891056.62863590231</v>
      </c>
      <c r="T32" s="10">
        <f>+N32-R32</f>
        <v>0</v>
      </c>
      <c r="V32" s="1">
        <f t="shared" si="4"/>
        <v>1</v>
      </c>
    </row>
    <row r="33" spans="1:22">
      <c r="A33" s="1" t="s">
        <v>42</v>
      </c>
      <c r="B33" s="1" t="s">
        <v>43</v>
      </c>
      <c r="C33" s="5">
        <v>0</v>
      </c>
      <c r="D33" s="5">
        <v>0</v>
      </c>
      <c r="E33" s="5">
        <v>0</v>
      </c>
      <c r="F33" s="2"/>
      <c r="G33" s="2">
        <f t="shared" si="1"/>
        <v>0</v>
      </c>
      <c r="H33" s="8">
        <v>1</v>
      </c>
      <c r="J33" s="2">
        <f t="shared" si="2"/>
        <v>0</v>
      </c>
      <c r="L33" s="9">
        <f t="shared" si="0"/>
        <v>0</v>
      </c>
      <c r="N33" s="2">
        <f>L33*([1]assessment!$J$274*[1]assessment!$F$3)</f>
        <v>0</v>
      </c>
      <c r="P33" s="7">
        <f>N33/[1]payroll!$F32</f>
        <v>0</v>
      </c>
      <c r="R33" s="2">
        <f>IF(P33&lt;$R$2,N33,[1]payroll!$F32*$R$2)</f>
        <v>0</v>
      </c>
      <c r="T33" s="10">
        <f t="shared" si="3"/>
        <v>0</v>
      </c>
      <c r="V33" s="1" t="e">
        <f t="shared" si="4"/>
        <v>#DIV/0!</v>
      </c>
    </row>
    <row r="34" spans="1:22">
      <c r="A34" s="1" t="s">
        <v>44</v>
      </c>
      <c r="B34" s="1" t="s">
        <v>45</v>
      </c>
      <c r="C34" s="5">
        <v>0</v>
      </c>
      <c r="D34" s="5">
        <v>0</v>
      </c>
      <c r="E34" s="5">
        <v>0</v>
      </c>
      <c r="F34" s="2"/>
      <c r="G34" s="2">
        <f t="shared" si="1"/>
        <v>0</v>
      </c>
      <c r="H34" s="8">
        <v>1</v>
      </c>
      <c r="J34" s="2">
        <f t="shared" si="2"/>
        <v>0</v>
      </c>
      <c r="L34" s="9">
        <f t="shared" si="0"/>
        <v>0</v>
      </c>
      <c r="N34" s="2">
        <f>L34*([1]assessment!$J$274*[1]assessment!$F$3)</f>
        <v>0</v>
      </c>
      <c r="P34" s="7">
        <f>N34/[1]payroll!$F33</f>
        <v>0</v>
      </c>
      <c r="R34" s="2">
        <f>IF(P34&lt;$R$2,N34,[1]payroll!$F33*$R$2)</f>
        <v>0</v>
      </c>
      <c r="T34" s="10">
        <f t="shared" si="3"/>
        <v>0</v>
      </c>
      <c r="V34" s="1" t="e">
        <f t="shared" si="4"/>
        <v>#DIV/0!</v>
      </c>
    </row>
    <row r="35" spans="1:22">
      <c r="A35" s="1" t="s">
        <v>46</v>
      </c>
      <c r="B35" s="1" t="s">
        <v>47</v>
      </c>
      <c r="C35" s="5">
        <v>61306.19</v>
      </c>
      <c r="D35" s="5">
        <v>535.4</v>
      </c>
      <c r="E35" s="5">
        <v>0</v>
      </c>
      <c r="F35" s="2"/>
      <c r="G35" s="2">
        <f t="shared" si="1"/>
        <v>20613.863333333335</v>
      </c>
      <c r="H35" s="8">
        <v>1</v>
      </c>
      <c r="J35" s="2">
        <f t="shared" si="2"/>
        <v>20613.863333333335</v>
      </c>
      <c r="L35" s="9">
        <f t="shared" si="0"/>
        <v>6.0082025161502933E-4</v>
      </c>
      <c r="N35" s="2">
        <f>L35*([1]assessment!$J$274*[1]assessment!$F$3)</f>
        <v>20085.596691332001</v>
      </c>
      <c r="P35" s="7">
        <f>N35/[1]payroll!$F34</f>
        <v>8.9171556455675427E-4</v>
      </c>
      <c r="R35" s="2">
        <f>IF(P35&lt;$R$2,N35,[1]payroll!$F34*$R$2)</f>
        <v>20085.596691332001</v>
      </c>
      <c r="T35" s="10">
        <f t="shared" si="3"/>
        <v>0</v>
      </c>
      <c r="V35" s="1">
        <f t="shared" si="4"/>
        <v>1</v>
      </c>
    </row>
    <row r="36" spans="1:22">
      <c r="A36" s="1" t="s">
        <v>48</v>
      </c>
      <c r="B36" s="1" t="s">
        <v>49</v>
      </c>
      <c r="C36" s="5">
        <v>62358.33</v>
      </c>
      <c r="D36" s="5">
        <v>110828.24</v>
      </c>
      <c r="E36" s="5">
        <v>68744.350000000006</v>
      </c>
      <c r="F36" s="2"/>
      <c r="G36" s="2">
        <f t="shared" si="1"/>
        <v>80643.64</v>
      </c>
      <c r="H36" s="8">
        <v>1</v>
      </c>
      <c r="J36" s="2">
        <f t="shared" si="2"/>
        <v>80643.64</v>
      </c>
      <c r="L36" s="9">
        <f t="shared" si="0"/>
        <v>2.3504731399670597E-3</v>
      </c>
      <c r="N36" s="2">
        <f>L36*([1]assessment!$J$274*[1]assessment!$F$3)</f>
        <v>78577.004347444934</v>
      </c>
      <c r="P36" s="7">
        <f>N36/[1]payroll!$F35</f>
        <v>3.1032200978894984E-4</v>
      </c>
      <c r="R36" s="2">
        <f>IF(P36&lt;$R$2,N36,[1]payroll!$F35*$R$2)</f>
        <v>78577.004347444934</v>
      </c>
      <c r="T36" s="10">
        <f t="shared" si="3"/>
        <v>0</v>
      </c>
      <c r="V36" s="1">
        <f t="shared" si="4"/>
        <v>1</v>
      </c>
    </row>
    <row r="37" spans="1:22">
      <c r="A37" s="1" t="s">
        <v>50</v>
      </c>
      <c r="B37" s="1" t="s">
        <v>489</v>
      </c>
      <c r="C37" s="5">
        <v>7301.45</v>
      </c>
      <c r="D37" s="5">
        <v>78019.31</v>
      </c>
      <c r="E37" s="5">
        <v>59867.38</v>
      </c>
      <c r="F37" s="2"/>
      <c r="G37" s="2">
        <f t="shared" si="1"/>
        <v>48396.046666666662</v>
      </c>
      <c r="H37" s="8">
        <v>1</v>
      </c>
      <c r="J37" s="2">
        <f t="shared" si="2"/>
        <v>48396.046666666662</v>
      </c>
      <c r="L37" s="9">
        <f t="shared" si="0"/>
        <v>1.4105713453732042E-3</v>
      </c>
      <c r="N37" s="2">
        <f>L37*([1]assessment!$J$274*[1]assessment!$F$3)</f>
        <v>47155.812526887603</v>
      </c>
      <c r="P37" s="7">
        <f>N37/[1]payroll!$F36</f>
        <v>2.0733179726525942E-3</v>
      </c>
      <c r="R37" s="2">
        <f>IF(P37&lt;$R$2,N37,[1]payroll!$F36*$R$2)</f>
        <v>47155.812526887603</v>
      </c>
      <c r="T37" s="10">
        <f t="shared" si="3"/>
        <v>0</v>
      </c>
      <c r="V37" s="1">
        <f t="shared" si="4"/>
        <v>1</v>
      </c>
    </row>
    <row r="38" spans="1:22">
      <c r="A38" s="1" t="s">
        <v>51</v>
      </c>
      <c r="B38" s="1" t="s">
        <v>52</v>
      </c>
      <c r="C38" s="5">
        <v>149851.25</v>
      </c>
      <c r="D38" s="5">
        <v>101465.2</v>
      </c>
      <c r="E38" s="5">
        <v>70789.27</v>
      </c>
      <c r="F38" s="2"/>
      <c r="G38" s="2">
        <f t="shared" si="1"/>
        <v>107368.57333333335</v>
      </c>
      <c r="H38" s="8">
        <v>1</v>
      </c>
      <c r="J38" s="2">
        <f t="shared" si="2"/>
        <v>107368.57333333335</v>
      </c>
      <c r="L38" s="9">
        <f t="shared" ref="L38:L69" si="5">+J38/$J$267</f>
        <v>3.1294091846124947E-3</v>
      </c>
      <c r="N38" s="2">
        <f>L38*([1]assessment!$J$274*[1]assessment!$F$3)</f>
        <v>104617.06408084127</v>
      </c>
      <c r="P38" s="7">
        <f>N38/[1]payroll!$F37</f>
        <v>5.5590987665493326E-4</v>
      </c>
      <c r="R38" s="2">
        <f>IF(P38&lt;$R$2,N38,[1]payroll!$F37*$R$2)</f>
        <v>104617.06408084127</v>
      </c>
      <c r="T38" s="10">
        <f t="shared" si="3"/>
        <v>0</v>
      </c>
      <c r="V38" s="1">
        <f t="shared" si="4"/>
        <v>1</v>
      </c>
    </row>
    <row r="39" spans="1:22">
      <c r="A39" s="1" t="s">
        <v>53</v>
      </c>
      <c r="B39" s="1" t="s">
        <v>54</v>
      </c>
      <c r="C39" s="5">
        <v>10568.79</v>
      </c>
      <c r="D39" s="5">
        <v>1389.94</v>
      </c>
      <c r="E39" s="5">
        <v>4763.45</v>
      </c>
      <c r="F39" s="2"/>
      <c r="G39" s="2">
        <f t="shared" si="1"/>
        <v>5574.06</v>
      </c>
      <c r="H39" s="8">
        <v>1</v>
      </c>
      <c r="J39" s="2">
        <f t="shared" si="2"/>
        <v>5574.06</v>
      </c>
      <c r="L39" s="9">
        <f t="shared" si="5"/>
        <v>1.6246387576955589E-4</v>
      </c>
      <c r="N39" s="2">
        <f>L39*([1]assessment!$J$274*[1]assessment!$F$3)</f>
        <v>5431.2148714135283</v>
      </c>
      <c r="P39" s="7">
        <f>N39/[1]payroll!$F38</f>
        <v>8.5954418619638652E-5</v>
      </c>
      <c r="R39" s="2">
        <f>IF(P39&lt;$R$2,N39,[1]payroll!$F38*$R$2)</f>
        <v>5431.2148714135283</v>
      </c>
      <c r="T39" s="10">
        <f t="shared" si="3"/>
        <v>0</v>
      </c>
      <c r="V39" s="1">
        <f t="shared" si="4"/>
        <v>1</v>
      </c>
    </row>
    <row r="40" spans="1:22">
      <c r="A40" s="1" t="s">
        <v>55</v>
      </c>
      <c r="B40" s="1" t="s">
        <v>56</v>
      </c>
      <c r="C40" s="5">
        <v>0</v>
      </c>
      <c r="D40" s="5">
        <v>1171.48</v>
      </c>
      <c r="E40" s="5">
        <v>2686.25</v>
      </c>
      <c r="F40" s="2"/>
      <c r="G40" s="2">
        <f t="shared" si="1"/>
        <v>1285.9100000000001</v>
      </c>
      <c r="H40" s="8">
        <v>1</v>
      </c>
      <c r="J40" s="2">
        <f t="shared" si="2"/>
        <v>1285.9100000000001</v>
      </c>
      <c r="L40" s="9">
        <f t="shared" si="5"/>
        <v>3.7479668767618152E-5</v>
      </c>
      <c r="N40" s="2">
        <f>L40*([1]assessment!$J$274*[1]assessment!$F$3)</f>
        <v>1252.9562859566224</v>
      </c>
      <c r="P40" s="7">
        <f>N40/[1]payroll!$F39</f>
        <v>1.4521027938713436E-4</v>
      </c>
      <c r="R40" s="2">
        <f>IF(P40&lt;$R$2,N40,[1]payroll!$F39*$R$2)</f>
        <v>1252.9562859566224</v>
      </c>
      <c r="T40" s="10">
        <f t="shared" si="3"/>
        <v>0</v>
      </c>
      <c r="V40" s="1">
        <f t="shared" si="4"/>
        <v>1</v>
      </c>
    </row>
    <row r="41" spans="1:22">
      <c r="A41" s="1" t="s">
        <v>57</v>
      </c>
      <c r="B41" s="1" t="s">
        <v>58</v>
      </c>
      <c r="C41" s="5">
        <v>25068.97</v>
      </c>
      <c r="D41" s="5">
        <v>11363.78</v>
      </c>
      <c r="E41" s="5">
        <v>730.6</v>
      </c>
      <c r="F41" s="2"/>
      <c r="G41" s="2">
        <f t="shared" si="1"/>
        <v>12387.783333333333</v>
      </c>
      <c r="H41" s="8">
        <v>1</v>
      </c>
      <c r="J41" s="2">
        <f t="shared" si="2"/>
        <v>12387.783333333333</v>
      </c>
      <c r="L41" s="9">
        <f t="shared" si="5"/>
        <v>3.6105949568659859E-4</v>
      </c>
      <c r="N41" s="2">
        <f>L41*([1]assessment!$J$274*[1]assessment!$F$3)</f>
        <v>12070.32451459953</v>
      </c>
      <c r="P41" s="7">
        <f>N41/[1]payroll!$F40</f>
        <v>1.0134433898095995E-3</v>
      </c>
      <c r="R41" s="2">
        <f>IF(P41&lt;$R$2,N41,[1]payroll!$F40*$R$2)</f>
        <v>12070.32451459953</v>
      </c>
      <c r="T41" s="10">
        <f t="shared" si="3"/>
        <v>0</v>
      </c>
      <c r="V41" s="1">
        <f t="shared" si="4"/>
        <v>1</v>
      </c>
    </row>
    <row r="42" spans="1:22">
      <c r="A42" s="1" t="s">
        <v>59</v>
      </c>
      <c r="B42" s="1" t="s">
        <v>60</v>
      </c>
      <c r="C42" s="5">
        <v>0</v>
      </c>
      <c r="D42" s="5">
        <v>0</v>
      </c>
      <c r="E42" s="5">
        <v>0</v>
      </c>
      <c r="F42" s="2"/>
      <c r="G42" s="2">
        <f t="shared" si="1"/>
        <v>0</v>
      </c>
      <c r="H42" s="8">
        <v>1</v>
      </c>
      <c r="J42" s="2">
        <f t="shared" si="2"/>
        <v>0</v>
      </c>
      <c r="L42" s="9">
        <f t="shared" si="5"/>
        <v>0</v>
      </c>
      <c r="N42" s="2">
        <f>L42*([1]assessment!$J$274*[1]assessment!$F$3)</f>
        <v>0</v>
      </c>
      <c r="P42" s="7">
        <f>N42/[1]payroll!$F41</f>
        <v>0</v>
      </c>
      <c r="R42" s="2">
        <f>IF(P42&lt;$R$2,N42,[1]payroll!$F41*$R$2)</f>
        <v>0</v>
      </c>
      <c r="T42" s="10">
        <f t="shared" si="3"/>
        <v>0</v>
      </c>
      <c r="V42" s="1" t="e">
        <f t="shared" si="4"/>
        <v>#DIV/0!</v>
      </c>
    </row>
    <row r="43" spans="1:22">
      <c r="A43" s="1" t="s">
        <v>61</v>
      </c>
      <c r="B43" s="1" t="s">
        <v>524</v>
      </c>
      <c r="C43" s="5">
        <v>0</v>
      </c>
      <c r="D43" s="5">
        <v>0</v>
      </c>
      <c r="E43" s="5">
        <v>0</v>
      </c>
      <c r="F43" s="2"/>
      <c r="G43" s="2">
        <f t="shared" si="1"/>
        <v>0</v>
      </c>
      <c r="H43" s="8">
        <v>1</v>
      </c>
      <c r="J43" s="2">
        <f t="shared" si="2"/>
        <v>0</v>
      </c>
      <c r="L43" s="9">
        <f t="shared" si="5"/>
        <v>0</v>
      </c>
      <c r="N43" s="2">
        <f>L43*([1]assessment!$J$274*[1]assessment!$F$3)</f>
        <v>0</v>
      </c>
      <c r="P43" s="7">
        <f>N43/[1]payroll!$F42</f>
        <v>0</v>
      </c>
      <c r="R43" s="2">
        <f>IF(P43&lt;$R$2,N43,[1]payroll!$F42*$R$2)</f>
        <v>0</v>
      </c>
      <c r="T43" s="10">
        <f t="shared" si="3"/>
        <v>0</v>
      </c>
      <c r="V43" s="1" t="e">
        <f t="shared" si="4"/>
        <v>#DIV/0!</v>
      </c>
    </row>
    <row r="44" spans="1:22">
      <c r="A44" s="1" t="s">
        <v>62</v>
      </c>
      <c r="B44" s="1" t="s">
        <v>63</v>
      </c>
      <c r="C44" s="5">
        <v>1446.51</v>
      </c>
      <c r="D44" s="5">
        <v>0</v>
      </c>
      <c r="E44" s="5">
        <v>0</v>
      </c>
      <c r="F44" s="2"/>
      <c r="G44" s="2">
        <f t="shared" si="1"/>
        <v>482.17</v>
      </c>
      <c r="H44" s="8">
        <v>1</v>
      </c>
      <c r="J44" s="2">
        <f t="shared" si="2"/>
        <v>482.17</v>
      </c>
      <c r="L44" s="9">
        <f t="shared" si="5"/>
        <v>1.4053527766081953E-5</v>
      </c>
      <c r="N44" s="2">
        <f>L44*([1]assessment!$J$274*[1]assessment!$F$3)</f>
        <v>469.81354247163847</v>
      </c>
      <c r="P44" s="7">
        <f>N44/[1]payroll!$F43</f>
        <v>2.2985372430911192E-5</v>
      </c>
      <c r="R44" s="2">
        <f>IF(P44&lt;$R$2,N44,[1]payroll!$F43*$R$2)</f>
        <v>469.81354247163847</v>
      </c>
      <c r="T44" s="10">
        <f t="shared" si="3"/>
        <v>0</v>
      </c>
      <c r="V44" s="1">
        <f t="shared" si="4"/>
        <v>1</v>
      </c>
    </row>
    <row r="45" spans="1:22">
      <c r="A45" s="1" t="s">
        <v>64</v>
      </c>
      <c r="B45" s="1" t="s">
        <v>525</v>
      </c>
      <c r="C45" s="5">
        <v>146077.53</v>
      </c>
      <c r="D45" s="5">
        <f>125448.5+3422.9</f>
        <v>128871.4</v>
      </c>
      <c r="E45" s="5">
        <v>164371.79999999999</v>
      </c>
      <c r="F45" s="2"/>
      <c r="G45" s="2">
        <f t="shared" si="1"/>
        <v>146440.24333333332</v>
      </c>
      <c r="H45" s="8">
        <v>1</v>
      </c>
      <c r="J45" s="2">
        <f t="shared" si="2"/>
        <v>146440.24333333332</v>
      </c>
      <c r="L45" s="9">
        <f t="shared" si="5"/>
        <v>4.2682083616915143E-3</v>
      </c>
      <c r="N45" s="2">
        <f>L45*([1]assessment!$J$274*[1]assessment!$F$3)</f>
        <v>142687.45355547228</v>
      </c>
      <c r="P45" s="7">
        <f>N45/[1]payroll!$F44</f>
        <v>5.9867136369645864E-4</v>
      </c>
      <c r="R45" s="2">
        <f>IF(P45&lt;$R$2,N45,[1]payroll!$F44*$R$2)</f>
        <v>142687.45355547228</v>
      </c>
      <c r="T45" s="10">
        <f t="shared" si="3"/>
        <v>0</v>
      </c>
      <c r="V45" s="1">
        <f t="shared" si="4"/>
        <v>1</v>
      </c>
    </row>
    <row r="46" spans="1:22">
      <c r="A46" s="1" t="s">
        <v>546</v>
      </c>
      <c r="B46" s="1" t="s">
        <v>547</v>
      </c>
      <c r="C46" s="5">
        <v>0</v>
      </c>
      <c r="D46" s="5">
        <v>0</v>
      </c>
      <c r="E46" s="5">
        <v>0</v>
      </c>
      <c r="F46" s="2"/>
      <c r="G46" s="2">
        <f t="shared" si="1"/>
        <v>0</v>
      </c>
      <c r="H46" s="8">
        <v>1</v>
      </c>
      <c r="J46" s="2">
        <f t="shared" si="2"/>
        <v>0</v>
      </c>
      <c r="L46" s="9">
        <f t="shared" si="5"/>
        <v>0</v>
      </c>
      <c r="N46" s="2">
        <f>L46*([1]assessment!$J$274*[1]assessment!$F$3)</f>
        <v>0</v>
      </c>
      <c r="P46" s="7">
        <f>N46/[1]payroll!$F45</f>
        <v>0</v>
      </c>
      <c r="R46" s="2">
        <f>IF(P46&lt;$R$2,N46,[1]payroll!$F45*$R$2)</f>
        <v>0</v>
      </c>
      <c r="T46" s="10">
        <f t="shared" si="3"/>
        <v>0</v>
      </c>
      <c r="V46" s="1" t="e">
        <f t="shared" si="4"/>
        <v>#DIV/0!</v>
      </c>
    </row>
    <row r="47" spans="1:22">
      <c r="A47" s="1" t="s">
        <v>65</v>
      </c>
      <c r="B47" s="1" t="s">
        <v>66</v>
      </c>
      <c r="C47" s="5">
        <v>0</v>
      </c>
      <c r="D47" s="5">
        <v>0</v>
      </c>
      <c r="E47" s="5">
        <v>0</v>
      </c>
      <c r="F47" s="2"/>
      <c r="G47" s="2">
        <f t="shared" si="1"/>
        <v>0</v>
      </c>
      <c r="H47" s="8">
        <v>1</v>
      </c>
      <c r="J47" s="2">
        <f t="shared" si="2"/>
        <v>0</v>
      </c>
      <c r="L47" s="9">
        <f t="shared" si="5"/>
        <v>0</v>
      </c>
      <c r="N47" s="2">
        <f>L47*([1]assessment!$J$274*[1]assessment!$F$3)</f>
        <v>0</v>
      </c>
      <c r="P47" s="7">
        <f>N47/[1]payroll!$F46</f>
        <v>0</v>
      </c>
      <c r="R47" s="2">
        <f>IF(P47&lt;$R$2,N47,[1]payroll!$F46*$R$2)</f>
        <v>0</v>
      </c>
      <c r="T47" s="10">
        <f t="shared" si="3"/>
        <v>0</v>
      </c>
      <c r="V47" s="1" t="e">
        <f t="shared" si="4"/>
        <v>#DIV/0!</v>
      </c>
    </row>
    <row r="48" spans="1:22">
      <c r="A48" s="1" t="s">
        <v>67</v>
      </c>
      <c r="B48" s="1" t="s">
        <v>68</v>
      </c>
      <c r="C48" s="5">
        <v>6246.65</v>
      </c>
      <c r="D48" s="5">
        <f>10920.61+308</f>
        <v>11228.61</v>
      </c>
      <c r="E48" s="5">
        <v>4156.92</v>
      </c>
      <c r="F48" s="2"/>
      <c r="G48" s="2">
        <f t="shared" si="1"/>
        <v>7210.7266666666665</v>
      </c>
      <c r="H48" s="8">
        <v>1</v>
      </c>
      <c r="J48" s="2">
        <f t="shared" si="2"/>
        <v>7210.7266666666665</v>
      </c>
      <c r="L48" s="9">
        <f t="shared" si="5"/>
        <v>2.1016684452294327E-4</v>
      </c>
      <c r="N48" s="2">
        <f>L48*([1]assessment!$J$274*[1]assessment!$F$3)</f>
        <v>7025.9390651873318</v>
      </c>
      <c r="P48" s="7">
        <f>N48/[1]payroll!$F47</f>
        <v>2.5708796897775825E-4</v>
      </c>
      <c r="R48" s="2">
        <f>IF(P48&lt;$R$2,N48,[1]payroll!$F47*$R$2)</f>
        <v>7025.9390651873318</v>
      </c>
      <c r="T48" s="10">
        <f t="shared" si="3"/>
        <v>0</v>
      </c>
      <c r="V48" s="1">
        <f t="shared" si="4"/>
        <v>1</v>
      </c>
    </row>
    <row r="49" spans="1:22">
      <c r="A49" s="1" t="s">
        <v>69</v>
      </c>
      <c r="B49" s="1" t="s">
        <v>70</v>
      </c>
      <c r="C49" s="5">
        <v>0</v>
      </c>
      <c r="D49" s="5">
        <v>0</v>
      </c>
      <c r="E49" s="5">
        <v>0</v>
      </c>
      <c r="F49" s="2"/>
      <c r="G49" s="2">
        <f t="shared" si="1"/>
        <v>0</v>
      </c>
      <c r="H49" s="8">
        <v>1</v>
      </c>
      <c r="J49" s="2">
        <f t="shared" si="2"/>
        <v>0</v>
      </c>
      <c r="L49" s="9">
        <f t="shared" si="5"/>
        <v>0</v>
      </c>
      <c r="N49" s="2">
        <f>L49*([1]assessment!$J$274*[1]assessment!$F$3)</f>
        <v>0</v>
      </c>
      <c r="P49" s="7">
        <f>N49/[1]payroll!$F48</f>
        <v>0</v>
      </c>
      <c r="R49" s="2">
        <f>IF(P49&lt;$R$2,N49,[1]payroll!$F48*$R$2)</f>
        <v>0</v>
      </c>
      <c r="T49" s="10">
        <f t="shared" si="3"/>
        <v>0</v>
      </c>
      <c r="V49" s="1" t="e">
        <f t="shared" si="4"/>
        <v>#DIV/0!</v>
      </c>
    </row>
    <row r="50" spans="1:22">
      <c r="A50" s="1" t="s">
        <v>71</v>
      </c>
      <c r="B50" s="1" t="s">
        <v>72</v>
      </c>
      <c r="C50" s="5">
        <v>0</v>
      </c>
      <c r="D50" s="5">
        <v>0</v>
      </c>
      <c r="E50" s="5">
        <v>0</v>
      </c>
      <c r="F50" s="2"/>
      <c r="G50" s="2">
        <f t="shared" si="1"/>
        <v>0</v>
      </c>
      <c r="H50" s="8">
        <v>1</v>
      </c>
      <c r="J50" s="2">
        <f t="shared" si="2"/>
        <v>0</v>
      </c>
      <c r="L50" s="9">
        <f t="shared" si="5"/>
        <v>0</v>
      </c>
      <c r="N50" s="2">
        <f>L50*([1]assessment!$J$274*[1]assessment!$F$3)</f>
        <v>0</v>
      </c>
      <c r="P50" s="7">
        <f>N50/[1]payroll!$F49</f>
        <v>0</v>
      </c>
      <c r="R50" s="2">
        <f>IF(P50&lt;$R$2,N50,[1]payroll!$F49*$R$2)</f>
        <v>0</v>
      </c>
      <c r="T50" s="10">
        <f t="shared" si="3"/>
        <v>0</v>
      </c>
      <c r="V50" s="1" t="e">
        <f t="shared" si="4"/>
        <v>#DIV/0!</v>
      </c>
    </row>
    <row r="51" spans="1:22">
      <c r="A51" s="1" t="s">
        <v>73</v>
      </c>
      <c r="B51" s="1" t="s">
        <v>74</v>
      </c>
      <c r="C51" s="5">
        <v>0</v>
      </c>
      <c r="D51" s="5">
        <v>0</v>
      </c>
      <c r="E51" s="5">
        <v>0</v>
      </c>
      <c r="F51" s="2"/>
      <c r="G51" s="2">
        <f t="shared" si="1"/>
        <v>0</v>
      </c>
      <c r="H51" s="8">
        <v>1</v>
      </c>
      <c r="J51" s="2">
        <f t="shared" si="2"/>
        <v>0</v>
      </c>
      <c r="L51" s="9">
        <f t="shared" si="5"/>
        <v>0</v>
      </c>
      <c r="N51" s="2">
        <f>L51*([1]assessment!$J$274*[1]assessment!$F$3)</f>
        <v>0</v>
      </c>
      <c r="P51" s="7">
        <f>N51/[1]payroll!$F50</f>
        <v>0</v>
      </c>
      <c r="R51" s="2">
        <f>IF(P51&lt;$R$2,N51,[1]payroll!$F50*$R$2)</f>
        <v>0</v>
      </c>
      <c r="T51" s="10">
        <f t="shared" si="3"/>
        <v>0</v>
      </c>
      <c r="V51" s="1" t="e">
        <f t="shared" si="4"/>
        <v>#DIV/0!</v>
      </c>
    </row>
    <row r="52" spans="1:22">
      <c r="A52" s="1" t="s">
        <v>75</v>
      </c>
      <c r="B52" s="1" t="s">
        <v>76</v>
      </c>
      <c r="C52" s="5">
        <v>0</v>
      </c>
      <c r="D52" s="5">
        <v>0</v>
      </c>
      <c r="E52" s="5">
        <v>0</v>
      </c>
      <c r="F52" s="2"/>
      <c r="G52" s="2">
        <f t="shared" si="1"/>
        <v>0</v>
      </c>
      <c r="H52" s="8">
        <v>1</v>
      </c>
      <c r="J52" s="2">
        <f t="shared" si="2"/>
        <v>0</v>
      </c>
      <c r="L52" s="9">
        <f t="shared" si="5"/>
        <v>0</v>
      </c>
      <c r="N52" s="2">
        <f>L52*([1]assessment!$J$274*[1]assessment!$F$3)</f>
        <v>0</v>
      </c>
      <c r="P52" s="7">
        <f>N52/[1]payroll!$F51</f>
        <v>0</v>
      </c>
      <c r="R52" s="2">
        <f>IF(P52&lt;$R$2,N52,[1]payroll!$F51*$R$2)</f>
        <v>0</v>
      </c>
      <c r="T52" s="10">
        <f t="shared" si="3"/>
        <v>0</v>
      </c>
      <c r="V52" s="1" t="e">
        <f t="shared" si="4"/>
        <v>#DIV/0!</v>
      </c>
    </row>
    <row r="53" spans="1:22">
      <c r="A53" s="1" t="s">
        <v>77</v>
      </c>
      <c r="B53" s="1" t="s">
        <v>78</v>
      </c>
      <c r="C53" s="5">
        <v>0</v>
      </c>
      <c r="D53" s="5">
        <v>0</v>
      </c>
      <c r="E53" s="5">
        <v>0</v>
      </c>
      <c r="F53" s="2"/>
      <c r="G53" s="2">
        <f t="shared" si="1"/>
        <v>0</v>
      </c>
      <c r="H53" s="8">
        <v>1</v>
      </c>
      <c r="J53" s="2">
        <f t="shared" si="2"/>
        <v>0</v>
      </c>
      <c r="L53" s="9">
        <f t="shared" si="5"/>
        <v>0</v>
      </c>
      <c r="N53" s="2">
        <f>L53*([1]assessment!$J$274*[1]assessment!$F$3)</f>
        <v>0</v>
      </c>
      <c r="P53" s="7">
        <f>N53/[1]payroll!$F52</f>
        <v>0</v>
      </c>
      <c r="R53" s="2">
        <f>IF(P53&lt;$R$2,N53,[1]payroll!$F52*$R$2)</f>
        <v>0</v>
      </c>
      <c r="T53" s="10">
        <f t="shared" si="3"/>
        <v>0</v>
      </c>
      <c r="V53" s="1" t="e">
        <f t="shared" si="4"/>
        <v>#DIV/0!</v>
      </c>
    </row>
    <row r="54" spans="1:22">
      <c r="A54" s="1" t="s">
        <v>79</v>
      </c>
      <c r="B54" s="1" t="s">
        <v>80</v>
      </c>
      <c r="C54" s="5">
        <v>0</v>
      </c>
      <c r="D54" s="5">
        <v>0</v>
      </c>
      <c r="E54" s="5">
        <v>0</v>
      </c>
      <c r="F54" s="2"/>
      <c r="G54" s="2">
        <f t="shared" si="1"/>
        <v>0</v>
      </c>
      <c r="H54" s="8">
        <v>1</v>
      </c>
      <c r="J54" s="2">
        <f t="shared" si="2"/>
        <v>0</v>
      </c>
      <c r="L54" s="9">
        <f t="shared" si="5"/>
        <v>0</v>
      </c>
      <c r="N54" s="2">
        <f>L54*([1]assessment!$J$274*[1]assessment!$F$3)</f>
        <v>0</v>
      </c>
      <c r="P54" s="7">
        <f>N54/[1]payroll!$F53</f>
        <v>0</v>
      </c>
      <c r="R54" s="2">
        <f>IF(P54&lt;$R$2,N54,[1]payroll!$F53*$R$2)</f>
        <v>0</v>
      </c>
      <c r="T54" s="10">
        <f t="shared" si="3"/>
        <v>0</v>
      </c>
      <c r="V54" s="1" t="e">
        <f t="shared" si="4"/>
        <v>#DIV/0!</v>
      </c>
    </row>
    <row r="55" spans="1:22">
      <c r="A55" s="1" t="s">
        <v>81</v>
      </c>
      <c r="B55" s="1" t="s">
        <v>490</v>
      </c>
      <c r="C55" s="5">
        <v>941.03</v>
      </c>
      <c r="D55" s="5">
        <v>0</v>
      </c>
      <c r="E55" s="5">
        <v>0</v>
      </c>
      <c r="F55" s="2"/>
      <c r="G55" s="2">
        <f t="shared" si="1"/>
        <v>313.67666666666668</v>
      </c>
      <c r="H55" s="8">
        <v>1</v>
      </c>
      <c r="J55" s="2">
        <f t="shared" si="2"/>
        <v>313.67666666666668</v>
      </c>
      <c r="L55" s="9">
        <f t="shared" si="5"/>
        <v>9.1425508525458521E-6</v>
      </c>
      <c r="N55" s="2">
        <f>L55*([1]assessment!$J$274*[1]assessment!$F$3)</f>
        <v>305.63814828247712</v>
      </c>
      <c r="P55" s="7">
        <f>N55/[1]payroll!$F54</f>
        <v>1.3688842039908662E-5</v>
      </c>
      <c r="R55" s="2">
        <f>IF(P55&lt;$R$2,N55,[1]payroll!$F54*$R$2)</f>
        <v>305.63814828247712</v>
      </c>
      <c r="T55" s="10">
        <f t="shared" si="3"/>
        <v>0</v>
      </c>
      <c r="V55" s="1">
        <f t="shared" si="4"/>
        <v>1</v>
      </c>
    </row>
    <row r="56" spans="1:22">
      <c r="A56" s="1" t="s">
        <v>82</v>
      </c>
      <c r="B56" s="1" t="s">
        <v>83</v>
      </c>
      <c r="C56" s="5">
        <v>0</v>
      </c>
      <c r="D56" s="5">
        <v>0</v>
      </c>
      <c r="E56" s="5">
        <v>0</v>
      </c>
      <c r="F56" s="2"/>
      <c r="G56" s="2">
        <f t="shared" si="1"/>
        <v>0</v>
      </c>
      <c r="H56" s="8">
        <v>1</v>
      </c>
      <c r="J56" s="2">
        <f t="shared" si="2"/>
        <v>0</v>
      </c>
      <c r="L56" s="9">
        <f t="shared" si="5"/>
        <v>0</v>
      </c>
      <c r="N56" s="2">
        <f>L56*([1]assessment!$J$274*[1]assessment!$F$3)</f>
        <v>0</v>
      </c>
      <c r="P56" s="7">
        <f>N56/[1]payroll!$F55</f>
        <v>0</v>
      </c>
      <c r="R56" s="2">
        <f>IF(P56&lt;$R$2,N56,[1]payroll!$F55*$R$2)</f>
        <v>0</v>
      </c>
      <c r="T56" s="10">
        <f t="shared" si="3"/>
        <v>0</v>
      </c>
      <c r="V56" s="1" t="e">
        <f t="shared" si="4"/>
        <v>#DIV/0!</v>
      </c>
    </row>
    <row r="57" spans="1:22">
      <c r="A57" s="1" t="s">
        <v>84</v>
      </c>
      <c r="B57" s="11" t="s">
        <v>550</v>
      </c>
      <c r="C57" s="5">
        <v>189907.72</v>
      </c>
      <c r="D57" s="5">
        <f>367135.3+1500</f>
        <v>368635.3</v>
      </c>
      <c r="E57" s="5">
        <v>564382.78</v>
      </c>
      <c r="F57" s="2"/>
      <c r="G57" s="2">
        <f t="shared" si="1"/>
        <v>374308.60000000003</v>
      </c>
      <c r="H57" s="8">
        <v>1</v>
      </c>
      <c r="J57" s="2">
        <f t="shared" si="2"/>
        <v>374308.60000000003</v>
      </c>
      <c r="L57" s="9">
        <f t="shared" si="5"/>
        <v>1.0909754450055506E-2</v>
      </c>
      <c r="N57" s="2">
        <f>L57*([1]assessment!$J$274*[1]assessment!$F$3)</f>
        <v>364716.28127755673</v>
      </c>
      <c r="P57" s="7">
        <f>N57/[1]payroll!$F56</f>
        <v>9.439959835410123E-4</v>
      </c>
      <c r="R57" s="2">
        <f>IF(P57&lt;$R$2,N57,[1]payroll!$F56*$R$2)</f>
        <v>364716.28127755673</v>
      </c>
      <c r="T57" s="10">
        <f t="shared" si="3"/>
        <v>0</v>
      </c>
      <c r="V57" s="1">
        <f t="shared" si="4"/>
        <v>1</v>
      </c>
    </row>
    <row r="58" spans="1:22">
      <c r="A58" s="1" t="s">
        <v>85</v>
      </c>
      <c r="B58" s="1" t="s">
        <v>86</v>
      </c>
      <c r="C58" s="5">
        <v>0</v>
      </c>
      <c r="D58" s="5">
        <v>1631.33</v>
      </c>
      <c r="E58" s="5">
        <v>26892.95</v>
      </c>
      <c r="F58" s="2"/>
      <c r="G58" s="2">
        <f t="shared" si="1"/>
        <v>9508.0933333333323</v>
      </c>
      <c r="H58" s="8">
        <v>1</v>
      </c>
      <c r="J58" s="2">
        <f t="shared" si="2"/>
        <v>9508.0933333333323</v>
      </c>
      <c r="L58" s="9">
        <f t="shared" si="5"/>
        <v>2.7712685082543229E-4</v>
      </c>
      <c r="N58" s="2">
        <f>L58*([1]assessment!$J$274*[1]assessment!$F$3)</f>
        <v>9264.4316549853829</v>
      </c>
      <c r="P58" s="7">
        <f>N58/[1]payroll!$F57</f>
        <v>3.913545242632705E-4</v>
      </c>
      <c r="R58" s="2">
        <f>IF(P58&lt;$R$2,N58,[1]payroll!$F57*$R$2)</f>
        <v>9264.4316549853829</v>
      </c>
      <c r="T58" s="10">
        <f t="shared" si="3"/>
        <v>0</v>
      </c>
      <c r="V58" s="1">
        <f t="shared" si="4"/>
        <v>1</v>
      </c>
    </row>
    <row r="59" spans="1:22">
      <c r="A59" s="1" t="s">
        <v>87</v>
      </c>
      <c r="B59" s="1" t="s">
        <v>88</v>
      </c>
      <c r="C59" s="5">
        <v>2320639.7200000002</v>
      </c>
      <c r="D59" s="5">
        <v>2465901.64</v>
      </c>
      <c r="E59" s="5">
        <v>2814213.51</v>
      </c>
      <c r="F59" s="2"/>
      <c r="G59" s="2">
        <f t="shared" si="1"/>
        <v>2533584.9566666665</v>
      </c>
      <c r="H59" s="8">
        <v>1</v>
      </c>
      <c r="J59" s="2">
        <f t="shared" si="2"/>
        <v>2533584.9566666665</v>
      </c>
      <c r="L59" s="9">
        <f t="shared" si="5"/>
        <v>7.384492302765111E-2</v>
      </c>
      <c r="N59" s="2">
        <f>L59*([1]assessment!$J$274*[1]assessment!$F$3)</f>
        <v>2468657.3690698696</v>
      </c>
      <c r="P59" s="7">
        <f>N59/[1]payroll!$F58</f>
        <v>3.6466305963725465E-3</v>
      </c>
      <c r="R59" s="2">
        <f>IF(P59&lt;$R$2,N59,[1]payroll!$F58*$R$2)</f>
        <v>2468657.3690698696</v>
      </c>
      <c r="T59" s="10">
        <f t="shared" si="3"/>
        <v>0</v>
      </c>
      <c r="V59" s="1">
        <f t="shared" si="4"/>
        <v>1</v>
      </c>
    </row>
    <row r="60" spans="1:22">
      <c r="A60" s="1" t="s">
        <v>89</v>
      </c>
      <c r="B60" s="11" t="s">
        <v>548</v>
      </c>
      <c r="C60" s="5">
        <v>0</v>
      </c>
      <c r="D60" s="5">
        <v>0</v>
      </c>
      <c r="E60" s="5">
        <v>0</v>
      </c>
      <c r="F60" s="2"/>
      <c r="G60" s="2">
        <f t="shared" si="1"/>
        <v>0</v>
      </c>
      <c r="H60" s="8">
        <v>1</v>
      </c>
      <c r="J60" s="2">
        <f t="shared" si="2"/>
        <v>0</v>
      </c>
      <c r="L60" s="9">
        <f t="shared" si="5"/>
        <v>0</v>
      </c>
      <c r="N60" s="2">
        <f>L60*([1]assessment!$J$274*[1]assessment!$F$3)</f>
        <v>0</v>
      </c>
      <c r="P60" s="7">
        <f>N60/[1]payroll!$F59</f>
        <v>0</v>
      </c>
      <c r="R60" s="2">
        <f>IF(P60&lt;$R$2,N60,[1]payroll!$F59*$R$2)</f>
        <v>0</v>
      </c>
      <c r="T60" s="10">
        <f t="shared" si="3"/>
        <v>0</v>
      </c>
      <c r="V60" s="1" t="e">
        <f t="shared" si="4"/>
        <v>#DIV/0!</v>
      </c>
    </row>
    <row r="61" spans="1:22">
      <c r="A61" s="1" t="s">
        <v>90</v>
      </c>
      <c r="B61" s="1" t="s">
        <v>91</v>
      </c>
      <c r="C61" s="5">
        <v>0</v>
      </c>
      <c r="D61" s="5">
        <v>0</v>
      </c>
      <c r="E61" s="5">
        <v>0</v>
      </c>
      <c r="F61" s="2"/>
      <c r="G61" s="2">
        <f t="shared" si="1"/>
        <v>0</v>
      </c>
      <c r="H61" s="8">
        <v>1</v>
      </c>
      <c r="J61" s="2">
        <f t="shared" si="2"/>
        <v>0</v>
      </c>
      <c r="L61" s="9">
        <f t="shared" si="5"/>
        <v>0</v>
      </c>
      <c r="N61" s="2">
        <f>L61*([1]assessment!$J$274*[1]assessment!$F$3)</f>
        <v>0</v>
      </c>
      <c r="P61" s="7">
        <f>N61/[1]payroll!$F60</f>
        <v>0</v>
      </c>
      <c r="R61" s="2">
        <f>IF(P61&lt;$R$2,N61,[1]payroll!$F60*$R$2)</f>
        <v>0</v>
      </c>
      <c r="T61" s="10">
        <f t="shared" si="3"/>
        <v>0</v>
      </c>
      <c r="V61" s="1" t="e">
        <f t="shared" si="4"/>
        <v>#DIV/0!</v>
      </c>
    </row>
    <row r="62" spans="1:22">
      <c r="A62" s="1" t="s">
        <v>92</v>
      </c>
      <c r="B62" s="1" t="s">
        <v>93</v>
      </c>
      <c r="C62" s="5">
        <v>0</v>
      </c>
      <c r="D62" s="5">
        <v>0</v>
      </c>
      <c r="E62" s="5">
        <v>181.76</v>
      </c>
      <c r="F62" s="2"/>
      <c r="G62" s="2">
        <f t="shared" si="1"/>
        <v>60.586666666666666</v>
      </c>
      <c r="H62" s="8">
        <v>1</v>
      </c>
      <c r="J62" s="2">
        <f t="shared" si="2"/>
        <v>60.586666666666666</v>
      </c>
      <c r="L62" s="9">
        <f t="shared" si="5"/>
        <v>1.7658842363779411E-6</v>
      </c>
      <c r="N62" s="2">
        <f>L62*([1]assessment!$J$274*[1]assessment!$F$3)</f>
        <v>59.034026366665287</v>
      </c>
      <c r="P62" s="7">
        <f>N62/[1]payroll!$F61</f>
        <v>3.6085567848751816E-5</v>
      </c>
      <c r="R62" s="2">
        <f>IF(P62&lt;$R$2,N62,[1]payroll!$F61*$R$2)</f>
        <v>59.034026366665287</v>
      </c>
      <c r="T62" s="10">
        <f t="shared" si="3"/>
        <v>0</v>
      </c>
      <c r="V62" s="1">
        <f t="shared" si="4"/>
        <v>1</v>
      </c>
    </row>
    <row r="63" spans="1:22">
      <c r="A63" s="1" t="s">
        <v>482</v>
      </c>
      <c r="B63" s="1" t="s">
        <v>483</v>
      </c>
      <c r="C63" s="5">
        <v>15242.27</v>
      </c>
      <c r="D63" s="5">
        <v>0</v>
      </c>
      <c r="E63" s="5">
        <v>241.85</v>
      </c>
      <c r="F63" s="2"/>
      <c r="G63" s="2">
        <f t="shared" si="1"/>
        <v>5161.3733333333339</v>
      </c>
      <c r="H63" s="8">
        <v>1</v>
      </c>
      <c r="J63" s="2">
        <f t="shared" si="2"/>
        <v>5161.3733333333339</v>
      </c>
      <c r="L63" s="9">
        <f t="shared" si="5"/>
        <v>1.5043553819423642E-4</v>
      </c>
      <c r="N63" s="2">
        <f>L63*([1]assessment!$J$274*[1]assessment!$F$3)</f>
        <v>5029.1040291846912</v>
      </c>
      <c r="P63" s="7">
        <f>N63/[1]payroll!$F62</f>
        <v>7.0434134790428539E-4</v>
      </c>
      <c r="R63" s="2">
        <f>IF(P63&lt;$R$2,N63,[1]payroll!$F62*$R$2)</f>
        <v>5029.1040291846912</v>
      </c>
      <c r="T63" s="10">
        <f t="shared" si="3"/>
        <v>0</v>
      </c>
      <c r="V63" s="1">
        <f t="shared" si="4"/>
        <v>1</v>
      </c>
    </row>
    <row r="64" spans="1:22">
      <c r="A64" s="1" t="s">
        <v>94</v>
      </c>
      <c r="B64" s="1" t="s">
        <v>484</v>
      </c>
      <c r="C64" s="5">
        <v>0</v>
      </c>
      <c r="D64" s="5">
        <v>0</v>
      </c>
      <c r="E64" s="5">
        <v>0</v>
      </c>
      <c r="F64" s="2"/>
      <c r="G64" s="2">
        <f t="shared" si="1"/>
        <v>0</v>
      </c>
      <c r="H64" s="8">
        <v>1</v>
      </c>
      <c r="J64" s="2">
        <f t="shared" si="2"/>
        <v>0</v>
      </c>
      <c r="L64" s="9">
        <f t="shared" si="5"/>
        <v>0</v>
      </c>
      <c r="N64" s="2">
        <f>L64*([1]assessment!$J$274*[1]assessment!$F$3)</f>
        <v>0</v>
      </c>
      <c r="P64" s="7">
        <f>N64/[1]payroll!$F63</f>
        <v>0</v>
      </c>
      <c r="R64" s="2">
        <f>IF(P64&lt;$R$2,N64,[1]payroll!$F63*$R$2)</f>
        <v>0</v>
      </c>
      <c r="T64" s="10">
        <f t="shared" si="3"/>
        <v>0</v>
      </c>
      <c r="V64" s="1" t="e">
        <f t="shared" si="4"/>
        <v>#DIV/0!</v>
      </c>
    </row>
    <row r="65" spans="1:22">
      <c r="A65" s="1" t="s">
        <v>95</v>
      </c>
      <c r="B65" s="1" t="s">
        <v>96</v>
      </c>
      <c r="C65" s="5">
        <v>31571.200000000001</v>
      </c>
      <c r="D65" s="5">
        <v>36464.49</v>
      </c>
      <c r="E65" s="5">
        <v>30563.61</v>
      </c>
      <c r="F65" s="2"/>
      <c r="G65" s="2">
        <f t="shared" si="1"/>
        <v>32866.433333333334</v>
      </c>
      <c r="H65" s="8">
        <v>1</v>
      </c>
      <c r="J65" s="2">
        <f t="shared" si="2"/>
        <v>32866.433333333334</v>
      </c>
      <c r="L65" s="9">
        <f t="shared" si="5"/>
        <v>9.5793876313765146E-4</v>
      </c>
      <c r="N65" s="2">
        <f>L65*([1]assessment!$J$274*[1]assessment!$F$3)</f>
        <v>32024.172952986028</v>
      </c>
      <c r="P65" s="7">
        <f>N65/[1]payroll!$F64</f>
        <v>1.6811521299693554E-3</v>
      </c>
      <c r="R65" s="2">
        <f>IF(P65&lt;$R$2,N65,[1]payroll!$F64*$R$2)</f>
        <v>32024.172952986028</v>
      </c>
      <c r="T65" s="10">
        <f t="shared" si="3"/>
        <v>0</v>
      </c>
      <c r="V65" s="1">
        <f t="shared" si="4"/>
        <v>1</v>
      </c>
    </row>
    <row r="66" spans="1:22">
      <c r="A66" s="1" t="s">
        <v>97</v>
      </c>
      <c r="B66" s="1" t="s">
        <v>98</v>
      </c>
      <c r="C66" s="5">
        <v>12408.35</v>
      </c>
      <c r="D66" s="5">
        <v>8415.6200000000008</v>
      </c>
      <c r="E66" s="5">
        <v>-5243.82</v>
      </c>
      <c r="F66" s="2"/>
      <c r="G66" s="2">
        <f t="shared" si="1"/>
        <v>5193.3833333333341</v>
      </c>
      <c r="H66" s="8">
        <v>1</v>
      </c>
      <c r="J66" s="2">
        <f t="shared" si="2"/>
        <v>5193.3833333333341</v>
      </c>
      <c r="L66" s="9">
        <f t="shared" si="5"/>
        <v>1.5136851499451907E-4</v>
      </c>
      <c r="N66" s="2">
        <f>L66*([1]assessment!$J$274*[1]assessment!$F$3)</f>
        <v>5060.2937164205568</v>
      </c>
      <c r="P66" s="7">
        <f>N66/[1]payroll!$F65</f>
        <v>1.6001889129096581E-4</v>
      </c>
      <c r="R66" s="2">
        <f>IF(P66&lt;$R$2,N66,[1]payroll!$F65*$R$2)</f>
        <v>5060.2937164205568</v>
      </c>
      <c r="T66" s="10">
        <f t="shared" si="3"/>
        <v>0</v>
      </c>
      <c r="V66" s="1">
        <f t="shared" si="4"/>
        <v>1</v>
      </c>
    </row>
    <row r="67" spans="1:22">
      <c r="A67" s="1" t="s">
        <v>99</v>
      </c>
      <c r="B67" s="1" t="s">
        <v>100</v>
      </c>
      <c r="C67" s="5">
        <v>12452.57</v>
      </c>
      <c r="D67" s="5">
        <v>78561.75</v>
      </c>
      <c r="E67" s="5">
        <v>79657.259999999995</v>
      </c>
      <c r="F67" s="2"/>
      <c r="G67" s="2">
        <f t="shared" si="1"/>
        <v>56890.526666666672</v>
      </c>
      <c r="H67" s="8">
        <v>1</v>
      </c>
      <c r="J67" s="2">
        <f t="shared" si="2"/>
        <v>56890.526666666672</v>
      </c>
      <c r="L67" s="9">
        <f t="shared" si="5"/>
        <v>1.6581549995583005E-3</v>
      </c>
      <c r="N67" s="2">
        <f>L67*([1]assessment!$J$274*[1]assessment!$F$3)</f>
        <v>55432.606479755857</v>
      </c>
      <c r="P67" s="7">
        <f>N67/[1]payroll!$F66</f>
        <v>6.6677435877710446E-4</v>
      </c>
      <c r="R67" s="2">
        <f>IF(P67&lt;$R$2,N67,[1]payroll!$F66*$R$2)</f>
        <v>55432.606479755857</v>
      </c>
      <c r="T67" s="10">
        <f t="shared" si="3"/>
        <v>0</v>
      </c>
      <c r="V67" s="1">
        <f t="shared" si="4"/>
        <v>1</v>
      </c>
    </row>
    <row r="68" spans="1:22">
      <c r="A68" s="1" t="s">
        <v>101</v>
      </c>
      <c r="B68" s="1" t="s">
        <v>526</v>
      </c>
      <c r="C68" s="5">
        <v>195</v>
      </c>
      <c r="D68" s="5">
        <v>6827.18</v>
      </c>
      <c r="E68" s="5">
        <v>1130.3800000000001</v>
      </c>
      <c r="F68" s="2"/>
      <c r="G68" s="2">
        <f t="shared" si="1"/>
        <v>2717.52</v>
      </c>
      <c r="H68" s="8">
        <v>1</v>
      </c>
      <c r="J68" s="2">
        <f t="shared" si="2"/>
        <v>2717.52</v>
      </c>
      <c r="L68" s="9">
        <f t="shared" si="5"/>
        <v>7.9205970456235403E-5</v>
      </c>
      <c r="N68" s="2">
        <f>L68*([1]assessment!$J$274*[1]assessment!$F$3)</f>
        <v>2647.8787521777108</v>
      </c>
      <c r="P68" s="7">
        <f>N68/[1]payroll!$F67</f>
        <v>4.0651067279894052E-5</v>
      </c>
      <c r="R68" s="2">
        <f>IF(P68&lt;$R$2,N68,[1]payroll!$F67*$R$2)</f>
        <v>2647.8787521777108</v>
      </c>
      <c r="T68" s="10">
        <f t="shared" si="3"/>
        <v>0</v>
      </c>
      <c r="V68" s="1">
        <f t="shared" si="4"/>
        <v>1</v>
      </c>
    </row>
    <row r="69" spans="1:22">
      <c r="A69" s="1" t="s">
        <v>102</v>
      </c>
      <c r="B69" s="1" t="s">
        <v>103</v>
      </c>
      <c r="C69" s="5">
        <v>0</v>
      </c>
      <c r="D69" s="5">
        <v>0</v>
      </c>
      <c r="E69" s="5">
        <v>0</v>
      </c>
      <c r="F69" s="2"/>
      <c r="G69" s="2">
        <f t="shared" si="1"/>
        <v>0</v>
      </c>
      <c r="H69" s="8">
        <v>1</v>
      </c>
      <c r="J69" s="2">
        <f t="shared" si="2"/>
        <v>0</v>
      </c>
      <c r="L69" s="9">
        <f t="shared" si="5"/>
        <v>0</v>
      </c>
      <c r="N69" s="2">
        <f>L69*([1]assessment!$J$274*[1]assessment!$F$3)</f>
        <v>0</v>
      </c>
      <c r="P69" s="7">
        <f>N69/[1]payroll!$F68</f>
        <v>0</v>
      </c>
      <c r="R69" s="2">
        <f>IF(P69&lt;$R$2,N69,[1]payroll!$F68*$R$2)</f>
        <v>0</v>
      </c>
      <c r="T69" s="10">
        <f t="shared" si="3"/>
        <v>0</v>
      </c>
      <c r="V69" s="1" t="e">
        <f t="shared" si="4"/>
        <v>#DIV/0!</v>
      </c>
    </row>
    <row r="70" spans="1:22">
      <c r="A70" s="1" t="s">
        <v>104</v>
      </c>
      <c r="B70" s="1" t="s">
        <v>105</v>
      </c>
      <c r="C70" s="5">
        <v>0</v>
      </c>
      <c r="D70" s="5">
        <v>0</v>
      </c>
      <c r="E70" s="5">
        <v>7079.61</v>
      </c>
      <c r="F70" s="2"/>
      <c r="G70" s="2">
        <f t="shared" si="1"/>
        <v>2359.87</v>
      </c>
      <c r="H70" s="8">
        <v>1</v>
      </c>
      <c r="J70" s="2">
        <f t="shared" ref="J70:J133" si="6">+G70*H70</f>
        <v>2359.87</v>
      </c>
      <c r="L70" s="9">
        <f t="shared" ref="L70:L101" si="7">+J70/$J$267</f>
        <v>6.8781754504311369E-5</v>
      </c>
      <c r="N70" s="2">
        <f>L70*([1]assessment!$J$274*[1]assessment!$F$3)</f>
        <v>2299.3941648641462</v>
      </c>
      <c r="P70" s="7">
        <f>N70/[1]payroll!$F69</f>
        <v>7.5949692635414337E-4</v>
      </c>
      <c r="R70" s="2">
        <f>IF(P70&lt;$R$2,N70,[1]payroll!$F69*$R$2)</f>
        <v>2299.3941648641462</v>
      </c>
      <c r="T70" s="10">
        <f t="shared" ref="T70:T133" si="8">+N70-R70</f>
        <v>0</v>
      </c>
      <c r="V70" s="1">
        <f t="shared" ref="V70:V133" si="9">+R70/N70</f>
        <v>1</v>
      </c>
    </row>
    <row r="71" spans="1:22">
      <c r="A71" s="1" t="s">
        <v>106</v>
      </c>
      <c r="B71" s="1" t="s">
        <v>107</v>
      </c>
      <c r="C71" s="5">
        <v>29601.13</v>
      </c>
      <c r="D71" s="5">
        <v>43954.79</v>
      </c>
      <c r="E71" s="5">
        <v>24151.74</v>
      </c>
      <c r="F71" s="2"/>
      <c r="G71" s="2">
        <f t="shared" ref="G71:G134" si="10">IF(SUM(C71:E71)&gt;0,AVERAGE(C71:E71),0)</f>
        <v>32569.22</v>
      </c>
      <c r="H71" s="8">
        <v>1</v>
      </c>
      <c r="J71" s="2">
        <f t="shared" si="6"/>
        <v>32569.22</v>
      </c>
      <c r="L71" s="9">
        <f t="shared" si="7"/>
        <v>9.492760594595924E-4</v>
      </c>
      <c r="N71" s="2">
        <f>L71*([1]assessment!$J$274*[1]assessment!$F$3)</f>
        <v>31734.576236053959</v>
      </c>
      <c r="P71" s="7">
        <f>N71/[1]payroll!$F70</f>
        <v>8.7118033727299289E-4</v>
      </c>
      <c r="R71" s="2">
        <f>IF(P71&lt;$R$2,N71,[1]payroll!$F70*$R$2)</f>
        <v>31734.576236053959</v>
      </c>
      <c r="T71" s="10">
        <f t="shared" si="8"/>
        <v>0</v>
      </c>
      <c r="V71" s="1">
        <f t="shared" si="9"/>
        <v>1</v>
      </c>
    </row>
    <row r="72" spans="1:22">
      <c r="A72" s="1" t="s">
        <v>108</v>
      </c>
      <c r="B72" s="1" t="s">
        <v>109</v>
      </c>
      <c r="C72" s="5">
        <v>0</v>
      </c>
      <c r="D72" s="5">
        <v>0</v>
      </c>
      <c r="E72" s="5">
        <v>0</v>
      </c>
      <c r="F72" s="2"/>
      <c r="G72" s="2">
        <f t="shared" si="10"/>
        <v>0</v>
      </c>
      <c r="H72" s="8">
        <v>1</v>
      </c>
      <c r="J72" s="2">
        <f t="shared" si="6"/>
        <v>0</v>
      </c>
      <c r="L72" s="9">
        <f t="shared" si="7"/>
        <v>0</v>
      </c>
      <c r="N72" s="2">
        <f>L72*([1]assessment!$J$274*[1]assessment!$F$3)</f>
        <v>0</v>
      </c>
      <c r="P72" s="7">
        <f>N72/[1]payroll!$F71</f>
        <v>0</v>
      </c>
      <c r="R72" s="2">
        <f>IF(P72&lt;$R$2,N72,[1]payroll!$F71*$R$2)</f>
        <v>0</v>
      </c>
      <c r="T72" s="10">
        <f t="shared" si="8"/>
        <v>0</v>
      </c>
      <c r="V72" s="1" t="e">
        <f t="shared" si="9"/>
        <v>#DIV/0!</v>
      </c>
    </row>
    <row r="73" spans="1:22">
      <c r="A73" s="1" t="s">
        <v>110</v>
      </c>
      <c r="B73" s="1" t="s">
        <v>564</v>
      </c>
      <c r="C73" s="5">
        <v>0</v>
      </c>
      <c r="D73" s="5">
        <v>0</v>
      </c>
      <c r="E73" s="5">
        <v>0</v>
      </c>
      <c r="F73" s="2"/>
      <c r="G73" s="2">
        <f t="shared" si="10"/>
        <v>0</v>
      </c>
      <c r="H73" s="8">
        <v>1</v>
      </c>
      <c r="J73" s="2">
        <f t="shared" si="6"/>
        <v>0</v>
      </c>
      <c r="L73" s="9">
        <f t="shared" si="7"/>
        <v>0</v>
      </c>
      <c r="N73" s="2">
        <f>L73*([1]assessment!$J$274*[1]assessment!$F$3)</f>
        <v>0</v>
      </c>
      <c r="P73" s="7">
        <f>N73/[1]payroll!$F72</f>
        <v>0</v>
      </c>
      <c r="R73" s="2">
        <f>IF(P73&lt;$R$2,N73,[1]payroll!$F72*$R$2)</f>
        <v>0</v>
      </c>
      <c r="T73" s="10">
        <f t="shared" si="8"/>
        <v>0</v>
      </c>
      <c r="V73" s="1" t="e">
        <f t="shared" si="9"/>
        <v>#DIV/0!</v>
      </c>
    </row>
    <row r="74" spans="1:22">
      <c r="A74" s="1" t="s">
        <v>111</v>
      </c>
      <c r="B74" s="1" t="s">
        <v>112</v>
      </c>
      <c r="C74" s="5">
        <v>0</v>
      </c>
      <c r="D74" s="5">
        <v>0</v>
      </c>
      <c r="E74" s="5">
        <v>0</v>
      </c>
      <c r="F74" s="2"/>
      <c r="G74" s="2">
        <f t="shared" si="10"/>
        <v>0</v>
      </c>
      <c r="H74" s="8">
        <v>1</v>
      </c>
      <c r="J74" s="2">
        <f>+G74*H74</f>
        <v>0</v>
      </c>
      <c r="L74" s="9">
        <f t="shared" si="7"/>
        <v>0</v>
      </c>
      <c r="N74" s="2">
        <f>L74*([1]assessment!$J$274*[1]assessment!$F$3)</f>
        <v>0</v>
      </c>
      <c r="P74" s="7">
        <f>N74/[1]payroll!$F73</f>
        <v>0</v>
      </c>
      <c r="R74" s="2">
        <f>IF(P74&lt;$R$2,N74,[1]payroll!$F73*$R$2)</f>
        <v>0</v>
      </c>
      <c r="T74" s="10">
        <f t="shared" si="8"/>
        <v>0</v>
      </c>
      <c r="V74" s="1" t="e">
        <f t="shared" si="9"/>
        <v>#DIV/0!</v>
      </c>
    </row>
    <row r="75" spans="1:22">
      <c r="A75" s="1" t="s">
        <v>113</v>
      </c>
      <c r="B75" s="1" t="s">
        <v>114</v>
      </c>
      <c r="C75" s="5">
        <v>0</v>
      </c>
      <c r="D75" s="5">
        <v>0</v>
      </c>
      <c r="E75" s="5">
        <v>0</v>
      </c>
      <c r="F75" s="2"/>
      <c r="G75" s="2">
        <f t="shared" si="10"/>
        <v>0</v>
      </c>
      <c r="H75" s="8">
        <v>1</v>
      </c>
      <c r="J75" s="2">
        <f t="shared" si="6"/>
        <v>0</v>
      </c>
      <c r="L75" s="9">
        <f t="shared" si="7"/>
        <v>0</v>
      </c>
      <c r="N75" s="2">
        <f>L75*([1]assessment!$J$274*[1]assessment!$F$3)</f>
        <v>0</v>
      </c>
      <c r="P75" s="7">
        <f>N75/[1]payroll!$F74</f>
        <v>0</v>
      </c>
      <c r="R75" s="2">
        <f>IF(P75&lt;$R$2,N75,[1]payroll!$F74*$R$2)</f>
        <v>0</v>
      </c>
      <c r="T75" s="10">
        <f t="shared" si="8"/>
        <v>0</v>
      </c>
      <c r="V75" s="1" t="e">
        <f t="shared" si="9"/>
        <v>#DIV/0!</v>
      </c>
    </row>
    <row r="76" spans="1:22">
      <c r="A76" s="1" t="s">
        <v>115</v>
      </c>
      <c r="B76" s="1" t="s">
        <v>116</v>
      </c>
      <c r="C76" s="5">
        <v>0</v>
      </c>
      <c r="D76" s="5">
        <v>0</v>
      </c>
      <c r="E76" s="5">
        <v>0</v>
      </c>
      <c r="F76" s="2"/>
      <c r="G76" s="2">
        <f t="shared" si="10"/>
        <v>0</v>
      </c>
      <c r="H76" s="8">
        <v>1</v>
      </c>
      <c r="J76" s="2">
        <f t="shared" si="6"/>
        <v>0</v>
      </c>
      <c r="L76" s="9">
        <f t="shared" si="7"/>
        <v>0</v>
      </c>
      <c r="N76" s="2">
        <f>L76*([1]assessment!$J$274*[1]assessment!$F$3)</f>
        <v>0</v>
      </c>
      <c r="P76" s="7">
        <f>N76/[1]payroll!$F75</f>
        <v>0</v>
      </c>
      <c r="R76" s="2">
        <f>IF(P76&lt;$R$2,N76,[1]payroll!$F75*$R$2)</f>
        <v>0</v>
      </c>
      <c r="T76" s="10">
        <f t="shared" si="8"/>
        <v>0</v>
      </c>
      <c r="V76" s="1" t="e">
        <f t="shared" si="9"/>
        <v>#DIV/0!</v>
      </c>
    </row>
    <row r="77" spans="1:22">
      <c r="A77" s="1" t="s">
        <v>117</v>
      </c>
      <c r="B77" s="1" t="s">
        <v>118</v>
      </c>
      <c r="C77" s="5">
        <v>0</v>
      </c>
      <c r="D77" s="5">
        <v>0</v>
      </c>
      <c r="E77" s="5">
        <v>0</v>
      </c>
      <c r="F77" s="2"/>
      <c r="G77" s="2">
        <f t="shared" si="10"/>
        <v>0</v>
      </c>
      <c r="H77" s="8">
        <v>1</v>
      </c>
      <c r="J77" s="2">
        <f t="shared" si="6"/>
        <v>0</v>
      </c>
      <c r="L77" s="9">
        <f t="shared" si="7"/>
        <v>0</v>
      </c>
      <c r="N77" s="2">
        <f>L77*([1]assessment!$J$274*[1]assessment!$F$3)</f>
        <v>0</v>
      </c>
      <c r="P77" s="7">
        <f>N77/[1]payroll!$F76</f>
        <v>0</v>
      </c>
      <c r="R77" s="2">
        <f>IF(P77&lt;$R$2,N77,[1]payroll!$F76*$R$2)</f>
        <v>0</v>
      </c>
      <c r="T77" s="10">
        <f t="shared" si="8"/>
        <v>0</v>
      </c>
      <c r="V77" s="1" t="e">
        <f t="shared" si="9"/>
        <v>#DIV/0!</v>
      </c>
    </row>
    <row r="78" spans="1:22">
      <c r="A78" s="1" t="s">
        <v>119</v>
      </c>
      <c r="B78" s="1" t="s">
        <v>120</v>
      </c>
      <c r="C78" s="5">
        <v>10.85</v>
      </c>
      <c r="D78" s="5">
        <v>0</v>
      </c>
      <c r="E78" s="5">
        <v>0</v>
      </c>
      <c r="F78" s="2"/>
      <c r="G78" s="2">
        <f t="shared" si="10"/>
        <v>3.6166666666666667</v>
      </c>
      <c r="H78" s="8">
        <v>1</v>
      </c>
      <c r="J78" s="2">
        <f t="shared" si="6"/>
        <v>3.6166666666666667</v>
      </c>
      <c r="L78" s="9">
        <f t="shared" si="7"/>
        <v>1.054128739255098E-7</v>
      </c>
      <c r="N78" s="2">
        <f>L78*([1]assessment!$J$274*[1]assessment!$F$3)</f>
        <v>3.5239831980541285</v>
      </c>
      <c r="P78" s="7">
        <f>N78/[1]payroll!$F77</f>
        <v>1.4818821873713645E-6</v>
      </c>
      <c r="R78" s="2">
        <f>IF(P78&lt;$R$2,N78,[1]payroll!$F77*$R$2)</f>
        <v>3.5239831980541285</v>
      </c>
      <c r="T78" s="10">
        <f t="shared" si="8"/>
        <v>0</v>
      </c>
      <c r="V78" s="1">
        <f t="shared" si="9"/>
        <v>1</v>
      </c>
    </row>
    <row r="79" spans="1:22">
      <c r="A79" s="1" t="s">
        <v>121</v>
      </c>
      <c r="B79" s="1" t="s">
        <v>491</v>
      </c>
      <c r="C79" s="5">
        <v>0</v>
      </c>
      <c r="D79" s="5">
        <v>0</v>
      </c>
      <c r="E79" s="5">
        <v>0</v>
      </c>
      <c r="F79" s="2"/>
      <c r="G79" s="2">
        <f t="shared" si="10"/>
        <v>0</v>
      </c>
      <c r="H79" s="8">
        <v>1</v>
      </c>
      <c r="J79" s="2">
        <f t="shared" si="6"/>
        <v>0</v>
      </c>
      <c r="L79" s="9">
        <f t="shared" si="7"/>
        <v>0</v>
      </c>
      <c r="N79" s="2">
        <f>L79*([1]assessment!$J$274*[1]assessment!$F$3)</f>
        <v>0</v>
      </c>
      <c r="P79" s="7">
        <f>N79/[1]payroll!$F78</f>
        <v>0</v>
      </c>
      <c r="R79" s="2">
        <f>IF(P79&lt;$R$2,N79,[1]payroll!$F78*$R$2)</f>
        <v>0</v>
      </c>
      <c r="T79" s="10">
        <f t="shared" si="8"/>
        <v>0</v>
      </c>
      <c r="V79" s="1" t="e">
        <f t="shared" si="9"/>
        <v>#DIV/0!</v>
      </c>
    </row>
    <row r="80" spans="1:22">
      <c r="A80" s="1" t="s">
        <v>122</v>
      </c>
      <c r="B80" s="1" t="s">
        <v>123</v>
      </c>
      <c r="C80" s="5">
        <v>2969.34</v>
      </c>
      <c r="D80" s="5">
        <v>190.85</v>
      </c>
      <c r="E80" s="5">
        <v>180</v>
      </c>
      <c r="F80" s="2"/>
      <c r="G80" s="2">
        <f t="shared" si="10"/>
        <v>1113.3966666666668</v>
      </c>
      <c r="H80" s="8">
        <v>1</v>
      </c>
      <c r="J80" s="2">
        <f t="shared" si="6"/>
        <v>1113.3966666666668</v>
      </c>
      <c r="L80" s="9">
        <f t="shared" si="7"/>
        <v>3.2451523258732592E-5</v>
      </c>
      <c r="N80" s="2">
        <f>L80*([1]assessment!$J$274*[1]assessment!$F$3)</f>
        <v>1084.8639113648314</v>
      </c>
      <c r="P80" s="7">
        <f>N80/[1]payroll!$F79</f>
        <v>1.5880956708300053E-4</v>
      </c>
      <c r="R80" s="2">
        <f>IF(P80&lt;$R$2,N80,[1]payroll!$F79*$R$2)</f>
        <v>1084.8639113648314</v>
      </c>
      <c r="T80" s="10">
        <f t="shared" si="8"/>
        <v>0</v>
      </c>
      <c r="V80" s="1">
        <f t="shared" si="9"/>
        <v>1</v>
      </c>
    </row>
    <row r="81" spans="1:22">
      <c r="A81" s="1" t="s">
        <v>475</v>
      </c>
      <c r="B81" s="1" t="s">
        <v>527</v>
      </c>
      <c r="C81" s="5">
        <v>0</v>
      </c>
      <c r="D81" s="5">
        <v>0</v>
      </c>
      <c r="E81" s="5">
        <v>0</v>
      </c>
      <c r="F81" s="2"/>
      <c r="G81" s="2">
        <f t="shared" si="10"/>
        <v>0</v>
      </c>
      <c r="H81" s="8">
        <v>1</v>
      </c>
      <c r="J81" s="2">
        <f t="shared" si="6"/>
        <v>0</v>
      </c>
      <c r="L81" s="9">
        <f t="shared" si="7"/>
        <v>0</v>
      </c>
      <c r="N81" s="2">
        <f>L81*([1]assessment!$J$274*[1]assessment!$F$3)</f>
        <v>0</v>
      </c>
      <c r="P81" s="7">
        <f>N81/[1]payroll!$F80</f>
        <v>0</v>
      </c>
      <c r="R81" s="2">
        <f>IF(P81&lt;$R$2,N81,[1]payroll!$F80*$R$2)</f>
        <v>0</v>
      </c>
      <c r="T81" s="10">
        <f t="shared" si="8"/>
        <v>0</v>
      </c>
      <c r="V81" s="1" t="e">
        <f t="shared" si="9"/>
        <v>#DIV/0!</v>
      </c>
    </row>
    <row r="82" spans="1:22">
      <c r="A82" s="1" t="s">
        <v>124</v>
      </c>
      <c r="B82" s="1" t="s">
        <v>485</v>
      </c>
      <c r="C82" s="5">
        <v>0</v>
      </c>
      <c r="D82" s="5">
        <v>0</v>
      </c>
      <c r="E82" s="5">
        <v>0</v>
      </c>
      <c r="F82" s="2"/>
      <c r="G82" s="2">
        <f t="shared" si="10"/>
        <v>0</v>
      </c>
      <c r="H82" s="8">
        <v>1</v>
      </c>
      <c r="J82" s="2">
        <f t="shared" si="6"/>
        <v>0</v>
      </c>
      <c r="L82" s="9">
        <f t="shared" si="7"/>
        <v>0</v>
      </c>
      <c r="N82" s="2">
        <f>L82*([1]assessment!$J$274*[1]assessment!$F$3)</f>
        <v>0</v>
      </c>
      <c r="P82" s="7">
        <f>N82/[1]payroll!$F81</f>
        <v>0</v>
      </c>
      <c r="R82" s="2">
        <f>IF(P82&lt;$R$2,N82,[1]payroll!$F81*$R$2)</f>
        <v>0</v>
      </c>
      <c r="T82" s="10">
        <f t="shared" si="8"/>
        <v>0</v>
      </c>
      <c r="V82" s="1" t="e">
        <f t="shared" si="9"/>
        <v>#DIV/0!</v>
      </c>
    </row>
    <row r="83" spans="1:22">
      <c r="A83" s="1" t="s">
        <v>125</v>
      </c>
      <c r="B83" s="1" t="s">
        <v>126</v>
      </c>
      <c r="C83" s="5">
        <v>0</v>
      </c>
      <c r="D83" s="5">
        <v>0</v>
      </c>
      <c r="E83" s="5">
        <v>0</v>
      </c>
      <c r="F83" s="2"/>
      <c r="G83" s="2">
        <f t="shared" si="10"/>
        <v>0</v>
      </c>
      <c r="H83" s="8">
        <v>1</v>
      </c>
      <c r="J83" s="2">
        <f t="shared" si="6"/>
        <v>0</v>
      </c>
      <c r="L83" s="9">
        <f t="shared" si="7"/>
        <v>0</v>
      </c>
      <c r="N83" s="2">
        <f>L83*([1]assessment!$J$274*[1]assessment!$F$3)</f>
        <v>0</v>
      </c>
      <c r="P83" s="7">
        <f>N83/[1]payroll!$F82</f>
        <v>0</v>
      </c>
      <c r="R83" s="2">
        <f>IF(P83&lt;$R$2,N83,[1]payroll!$F82*$R$2)</f>
        <v>0</v>
      </c>
      <c r="T83" s="10">
        <f t="shared" si="8"/>
        <v>0</v>
      </c>
      <c r="V83" s="1" t="e">
        <f t="shared" si="9"/>
        <v>#DIV/0!</v>
      </c>
    </row>
    <row r="84" spans="1:22">
      <c r="A84" s="1" t="s">
        <v>127</v>
      </c>
      <c r="B84" s="1" t="s">
        <v>528</v>
      </c>
      <c r="C84" s="5">
        <v>957.5</v>
      </c>
      <c r="D84" s="5">
        <v>1848.87</v>
      </c>
      <c r="E84" s="5">
        <v>0</v>
      </c>
      <c r="F84" s="2"/>
      <c r="G84" s="2">
        <f t="shared" si="10"/>
        <v>935.45666666666659</v>
      </c>
      <c r="H84" s="8">
        <v>1</v>
      </c>
      <c r="J84" s="2">
        <f t="shared" si="6"/>
        <v>935.45666666666659</v>
      </c>
      <c r="L84" s="9">
        <f t="shared" si="7"/>
        <v>2.7265209861597505E-5</v>
      </c>
      <c r="N84" s="2">
        <f>L84*([1]assessment!$J$274*[1]assessment!$F$3)</f>
        <v>911.48393802056808</v>
      </c>
      <c r="P84" s="7">
        <f>N84/[1]payroll!$F83</f>
        <v>1.1869384182368973E-4</v>
      </c>
      <c r="R84" s="2">
        <f>IF(P84&lt;$R$2,N84,[1]payroll!$F83*$R$2)</f>
        <v>911.48393802056808</v>
      </c>
      <c r="T84" s="10">
        <f t="shared" si="8"/>
        <v>0</v>
      </c>
      <c r="V84" s="1">
        <f t="shared" si="9"/>
        <v>1</v>
      </c>
    </row>
    <row r="85" spans="1:22">
      <c r="A85" s="1" t="s">
        <v>128</v>
      </c>
      <c r="B85" s="1" t="s">
        <v>129</v>
      </c>
      <c r="C85" s="5">
        <v>0</v>
      </c>
      <c r="D85" s="5">
        <v>0</v>
      </c>
      <c r="E85" s="5">
        <v>0</v>
      </c>
      <c r="F85" s="2"/>
      <c r="G85" s="2">
        <f t="shared" si="10"/>
        <v>0</v>
      </c>
      <c r="H85" s="8">
        <v>1</v>
      </c>
      <c r="J85" s="2">
        <f t="shared" si="6"/>
        <v>0</v>
      </c>
      <c r="L85" s="9">
        <f t="shared" si="7"/>
        <v>0</v>
      </c>
      <c r="N85" s="2">
        <f>L85*([1]assessment!$J$274*[1]assessment!$F$3)</f>
        <v>0</v>
      </c>
      <c r="P85" s="7">
        <f>N85/[1]payroll!$F84</f>
        <v>0</v>
      </c>
      <c r="R85" s="2">
        <f>IF(P85&lt;$R$2,N85,[1]payroll!$F84*$R$2)</f>
        <v>0</v>
      </c>
      <c r="T85" s="10">
        <f t="shared" si="8"/>
        <v>0</v>
      </c>
      <c r="V85" s="1" t="e">
        <f t="shared" si="9"/>
        <v>#DIV/0!</v>
      </c>
    </row>
    <row r="86" spans="1:22">
      <c r="A86" s="1" t="s">
        <v>565</v>
      </c>
      <c r="B86" s="1" t="s">
        <v>566</v>
      </c>
      <c r="C86" s="5">
        <v>0</v>
      </c>
      <c r="D86" s="5">
        <v>0</v>
      </c>
      <c r="E86" s="5">
        <v>0</v>
      </c>
      <c r="F86" s="2"/>
      <c r="G86" s="2">
        <f>IF(SUM(C86:E86)&gt;0,AVERAGE(C86:E86),0)</f>
        <v>0</v>
      </c>
      <c r="H86" s="8">
        <v>1</v>
      </c>
      <c r="J86" s="2">
        <f>+G86*H86</f>
        <v>0</v>
      </c>
      <c r="L86" s="9">
        <f t="shared" si="7"/>
        <v>0</v>
      </c>
      <c r="N86" s="2">
        <f>L86*([1]assessment!$J$274*[1]assessment!$F$3)</f>
        <v>0</v>
      </c>
      <c r="P86" s="7">
        <f>N86/[1]payroll!$F85</f>
        <v>0</v>
      </c>
      <c r="R86" s="2">
        <f>IF(P86&lt;$R$2,N86,[1]payroll!$F85*$R$2)</f>
        <v>0</v>
      </c>
      <c r="T86" s="10">
        <f>+N86-R86</f>
        <v>0</v>
      </c>
      <c r="V86" s="1" t="e">
        <f>+R86/N86</f>
        <v>#DIV/0!</v>
      </c>
    </row>
    <row r="87" spans="1:22">
      <c r="A87" s="1" t="s">
        <v>130</v>
      </c>
      <c r="B87" s="1" t="s">
        <v>131</v>
      </c>
      <c r="C87" s="5">
        <v>0</v>
      </c>
      <c r="D87" s="5">
        <v>0</v>
      </c>
      <c r="E87" s="5">
        <v>0</v>
      </c>
      <c r="F87" s="2"/>
      <c r="G87" s="2">
        <f t="shared" si="10"/>
        <v>0</v>
      </c>
      <c r="H87" s="8">
        <v>1</v>
      </c>
      <c r="J87" s="2">
        <f t="shared" si="6"/>
        <v>0</v>
      </c>
      <c r="L87" s="9">
        <f t="shared" si="7"/>
        <v>0</v>
      </c>
      <c r="N87" s="2">
        <f>L87*([1]assessment!$J$274*[1]assessment!$F$3)</f>
        <v>0</v>
      </c>
      <c r="P87" s="7">
        <f>N87/[1]payroll!$F86</f>
        <v>0</v>
      </c>
      <c r="R87" s="2">
        <f>IF(P87&lt;$R$2,N87,[1]payroll!$F86*$R$2)</f>
        <v>0</v>
      </c>
      <c r="T87" s="10">
        <f t="shared" si="8"/>
        <v>0</v>
      </c>
      <c r="V87" s="1" t="e">
        <f t="shared" si="9"/>
        <v>#DIV/0!</v>
      </c>
    </row>
    <row r="88" spans="1:22">
      <c r="A88" s="1" t="s">
        <v>132</v>
      </c>
      <c r="B88" s="1" t="s">
        <v>133</v>
      </c>
      <c r="C88" s="5">
        <v>0</v>
      </c>
      <c r="D88" s="5">
        <v>0</v>
      </c>
      <c r="E88" s="5">
        <v>0</v>
      </c>
      <c r="F88" s="2"/>
      <c r="G88" s="2">
        <f t="shared" si="10"/>
        <v>0</v>
      </c>
      <c r="H88" s="8">
        <v>1</v>
      </c>
      <c r="J88" s="2">
        <f t="shared" si="6"/>
        <v>0</v>
      </c>
      <c r="L88" s="9">
        <f t="shared" si="7"/>
        <v>0</v>
      </c>
      <c r="N88" s="2">
        <f>L88*([1]assessment!$J$274*[1]assessment!$F$3)</f>
        <v>0</v>
      </c>
      <c r="P88" s="7">
        <f>N88/[1]payroll!$F87</f>
        <v>0</v>
      </c>
      <c r="R88" s="2">
        <f>IF(P88&lt;$R$2,N88,[1]payroll!$F87*$R$2)</f>
        <v>0</v>
      </c>
      <c r="T88" s="10">
        <f t="shared" si="8"/>
        <v>0</v>
      </c>
      <c r="V88" s="1" t="e">
        <f t="shared" si="9"/>
        <v>#DIV/0!</v>
      </c>
    </row>
    <row r="89" spans="1:22">
      <c r="A89" s="1" t="s">
        <v>134</v>
      </c>
      <c r="B89" s="1" t="s">
        <v>135</v>
      </c>
      <c r="C89" s="5">
        <v>0</v>
      </c>
      <c r="D89" s="5">
        <v>0</v>
      </c>
      <c r="E89" s="5">
        <v>618.05999999999995</v>
      </c>
      <c r="F89" s="2"/>
      <c r="G89" s="2">
        <f t="shared" si="10"/>
        <v>206.01999999999998</v>
      </c>
      <c r="H89" s="8">
        <v>1</v>
      </c>
      <c r="J89" s="2">
        <f t="shared" si="6"/>
        <v>206.01999999999998</v>
      </c>
      <c r="L89" s="9">
        <f t="shared" si="7"/>
        <v>6.0047447795760902E-6</v>
      </c>
      <c r="N89" s="2">
        <f>L89*([1]assessment!$J$274*[1]assessment!$F$3)</f>
        <v>200.74037376860224</v>
      </c>
      <c r="P89" s="7">
        <f>N89/[1]payroll!$F88</f>
        <v>3.3500675948436785E-5</v>
      </c>
      <c r="R89" s="2">
        <f>IF(P89&lt;$R$2,N89,[1]payroll!$F88*$R$2)</f>
        <v>200.74037376860224</v>
      </c>
      <c r="T89" s="10">
        <f t="shared" si="8"/>
        <v>0</v>
      </c>
      <c r="V89" s="1">
        <f t="shared" si="9"/>
        <v>1</v>
      </c>
    </row>
    <row r="90" spans="1:22">
      <c r="A90" s="1" t="s">
        <v>136</v>
      </c>
      <c r="B90" s="1" t="s">
        <v>137</v>
      </c>
      <c r="C90" s="5">
        <f>7419800.42+60137.52-14000+117777.21-75066.88+2943.56+7632.84+3776.76+45897.16+448.1+1660.49+22171.48+459.89+12026.05+12088.44+5754.02+3330.07+66817.1+668.97+9345.19</f>
        <v>7703668.3899999987</v>
      </c>
      <c r="D90" s="5">
        <f>64126.44+112+5842882.88+56784.66+16603.11+2250.11+110+6253.29+4261.91+46713.26+470+5599.08+3016.71+6042.02+22986.13+970+4660.38+10088.78+1210.68+15637.63+4977.41+4501.75+3079.27+30+40016.18+4556.72+2300.3+8930.09</f>
        <v>6179170.7899999991</v>
      </c>
      <c r="E90" s="5">
        <f>55475.1+6371351.99+131878.63+13132.96+1125.47+4991.71+18368.74+47852.34+995.48+22775.32+502+479.14+7520.14+5319.14+3215.67+4369.53+23154.62+949.36+9024.56</f>
        <v>6722481.8999999994</v>
      </c>
      <c r="F90" s="2"/>
      <c r="G90" s="2">
        <f t="shared" si="10"/>
        <v>6868440.3599999994</v>
      </c>
      <c r="H90" s="8">
        <v>1</v>
      </c>
      <c r="J90" s="2">
        <f t="shared" si="6"/>
        <v>6868440.3599999994</v>
      </c>
      <c r="L90" s="9">
        <f t="shared" si="7"/>
        <v>0.20019042517978702</v>
      </c>
      <c r="N90" s="2">
        <f>L90*([1]assessment!$J$274*[1]assessment!$F$3)</f>
        <v>6692424.4494406022</v>
      </c>
      <c r="P90" s="7">
        <f>N90/[1]payroll!$F89</f>
        <v>4.0051499548118125E-3</v>
      </c>
      <c r="R90" s="2">
        <f>IF(P90&lt;$R$2,N90,[1]payroll!$F89*$R$2)</f>
        <v>6692424.4494406022</v>
      </c>
      <c r="T90" s="10">
        <f t="shared" si="8"/>
        <v>0</v>
      </c>
      <c r="V90" s="1">
        <f t="shared" si="9"/>
        <v>1</v>
      </c>
    </row>
    <row r="91" spans="1:22">
      <c r="A91" s="1" t="s">
        <v>138</v>
      </c>
      <c r="B91" s="1" t="s">
        <v>478</v>
      </c>
      <c r="C91" s="5">
        <v>813207.98</v>
      </c>
      <c r="D91" s="5">
        <v>1090148.01</v>
      </c>
      <c r="E91" s="5">
        <v>511088.26</v>
      </c>
      <c r="F91" s="2"/>
      <c r="G91" s="2">
        <f t="shared" si="10"/>
        <v>804814.75</v>
      </c>
      <c r="H91" s="8">
        <v>1</v>
      </c>
      <c r="J91" s="2">
        <f t="shared" si="6"/>
        <v>804814.75</v>
      </c>
      <c r="L91" s="9">
        <f t="shared" si="7"/>
        <v>2.3457466112942124E-2</v>
      </c>
      <c r="N91" s="2">
        <f>L91*([1]assessment!$J$274*[1]assessment!$F$3)</f>
        <v>784189.95111874666</v>
      </c>
      <c r="P91" s="7">
        <f>N91/[1]payroll!$F90</f>
        <v>1.2042723830405391E-3</v>
      </c>
      <c r="R91" s="2">
        <f>IF(P91&lt;$R$2,N91,[1]payroll!$F90*$R$2)</f>
        <v>784189.95111874666</v>
      </c>
      <c r="T91" s="10">
        <f t="shared" si="8"/>
        <v>0</v>
      </c>
      <c r="V91" s="1">
        <f t="shared" si="9"/>
        <v>1</v>
      </c>
    </row>
    <row r="92" spans="1:22">
      <c r="A92" s="1" t="s">
        <v>139</v>
      </c>
      <c r="B92" s="1" t="s">
        <v>140</v>
      </c>
      <c r="C92" s="5">
        <v>0</v>
      </c>
      <c r="D92" s="5">
        <v>0</v>
      </c>
      <c r="E92" s="5">
        <v>0</v>
      </c>
      <c r="F92" s="2"/>
      <c r="G92" s="2">
        <f t="shared" si="10"/>
        <v>0</v>
      </c>
      <c r="H92" s="8">
        <v>1</v>
      </c>
      <c r="J92" s="2">
        <f t="shared" si="6"/>
        <v>0</v>
      </c>
      <c r="L92" s="9">
        <f t="shared" si="7"/>
        <v>0</v>
      </c>
      <c r="N92" s="2">
        <f>L92*([1]assessment!$J$274*[1]assessment!$F$3)</f>
        <v>0</v>
      </c>
      <c r="P92" s="7">
        <f>N92/[1]payroll!$F91</f>
        <v>0</v>
      </c>
      <c r="R92" s="2">
        <f>IF(P92&lt;$R$2,N92,[1]payroll!$F91*$R$2)</f>
        <v>0</v>
      </c>
      <c r="T92" s="10">
        <f t="shared" si="8"/>
        <v>0</v>
      </c>
      <c r="V92" s="1" t="e">
        <f t="shared" si="9"/>
        <v>#DIV/0!</v>
      </c>
    </row>
    <row r="93" spans="1:22">
      <c r="A93" s="1" t="s">
        <v>477</v>
      </c>
      <c r="B93" s="1" t="s">
        <v>481</v>
      </c>
      <c r="C93" s="5">
        <f>300602.05+49120.56+26416</f>
        <v>376138.61</v>
      </c>
      <c r="D93" s="5">
        <f>49113.28+162995.48+27943.6+787.9</f>
        <v>240840.26</v>
      </c>
      <c r="E93" s="5">
        <f>35938.77+136161.41+26924.89</f>
        <v>199025.07</v>
      </c>
      <c r="F93" s="2"/>
      <c r="G93" s="2">
        <f t="shared" si="10"/>
        <v>272001.3133333333</v>
      </c>
      <c r="H93" s="8">
        <v>1</v>
      </c>
      <c r="J93" s="2">
        <f t="shared" si="6"/>
        <v>272001.3133333333</v>
      </c>
      <c r="L93" s="9">
        <f t="shared" si="7"/>
        <v>7.927863635939102E-3</v>
      </c>
      <c r="N93" s="2">
        <f>L93*([1]assessment!$J$274*[1]assessment!$F$3)</f>
        <v>265030.79945677129</v>
      </c>
      <c r="P93" s="7">
        <f>N93/[1]payroll!$F92</f>
        <v>1.2848897568489613E-3</v>
      </c>
      <c r="R93" s="2">
        <f>IF(P93&lt;$R$2,N93,[1]payroll!$F92*$R$2)</f>
        <v>265030.79945677129</v>
      </c>
      <c r="T93" s="10">
        <f t="shared" si="8"/>
        <v>0</v>
      </c>
      <c r="V93" s="1">
        <f t="shared" si="9"/>
        <v>1</v>
      </c>
    </row>
    <row r="94" spans="1:22">
      <c r="A94" s="1" t="s">
        <v>498</v>
      </c>
      <c r="B94" s="1" t="s">
        <v>539</v>
      </c>
      <c r="C94" s="5">
        <v>1070.31</v>
      </c>
      <c r="D94" s="5">
        <v>0</v>
      </c>
      <c r="E94" s="5">
        <v>0</v>
      </c>
      <c r="F94" s="2"/>
      <c r="G94" s="2">
        <f t="shared" si="10"/>
        <v>356.77</v>
      </c>
      <c r="H94" s="8">
        <v>1</v>
      </c>
      <c r="J94" s="2">
        <f t="shared" si="6"/>
        <v>356.77</v>
      </c>
      <c r="L94" s="9">
        <f t="shared" si="7"/>
        <v>1.0398567105180866E-5</v>
      </c>
      <c r="N94" s="2">
        <f>L94*([1]assessment!$J$274*[1]assessment!$F$3)</f>
        <v>347.62713886721787</v>
      </c>
      <c r="P94" s="7">
        <f>N94/[1]payroll!$F93</f>
        <v>8.149685457399457E-5</v>
      </c>
      <c r="R94" s="2">
        <f>IF(P94&lt;$R$2,N94,[1]payroll!$F93*$R$2)</f>
        <v>347.62713886721787</v>
      </c>
      <c r="T94" s="10">
        <f t="shared" si="8"/>
        <v>0</v>
      </c>
      <c r="V94" s="1">
        <f t="shared" si="9"/>
        <v>1</v>
      </c>
    </row>
    <row r="95" spans="1:22">
      <c r="A95" s="1" t="s">
        <v>141</v>
      </c>
      <c r="B95" s="1" t="s">
        <v>142</v>
      </c>
      <c r="C95" s="5">
        <v>58312.94</v>
      </c>
      <c r="D95" s="5">
        <v>75758.679999999993</v>
      </c>
      <c r="E95" s="5">
        <v>17319.419999999998</v>
      </c>
      <c r="F95" s="2"/>
      <c r="G95" s="2">
        <f t="shared" si="10"/>
        <v>50463.679999999993</v>
      </c>
      <c r="H95" s="8">
        <v>1</v>
      </c>
      <c r="J95" s="2">
        <f t="shared" si="6"/>
        <v>50463.679999999993</v>
      </c>
      <c r="L95" s="9">
        <f t="shared" si="7"/>
        <v>1.4708354482001666E-3</v>
      </c>
      <c r="N95" s="2">
        <f>L95*([1]assessment!$J$274*[1]assessment!$F$3)</f>
        <v>49170.459105616625</v>
      </c>
      <c r="P95" s="7">
        <f>N95/[1]payroll!$F94</f>
        <v>1.2620857177441322E-3</v>
      </c>
      <c r="R95" s="2">
        <f>IF(P95&lt;$R$2,N95,[1]payroll!$F94*$R$2)</f>
        <v>49170.459105616625</v>
      </c>
      <c r="T95" s="10">
        <f t="shared" si="8"/>
        <v>0</v>
      </c>
      <c r="V95" s="1">
        <f t="shared" si="9"/>
        <v>1</v>
      </c>
    </row>
    <row r="96" spans="1:22">
      <c r="A96" s="1" t="s">
        <v>143</v>
      </c>
      <c r="B96" s="1" t="s">
        <v>144</v>
      </c>
      <c r="C96" s="5">
        <v>53009.93</v>
      </c>
      <c r="D96" s="5">
        <v>125483.81</v>
      </c>
      <c r="E96" s="5">
        <v>43107.58</v>
      </c>
      <c r="F96" s="2"/>
      <c r="G96" s="2">
        <f t="shared" si="10"/>
        <v>73867.106666666674</v>
      </c>
      <c r="H96" s="8">
        <v>1</v>
      </c>
      <c r="J96" s="2">
        <f t="shared" si="6"/>
        <v>73867.106666666674</v>
      </c>
      <c r="L96" s="9">
        <f t="shared" si="7"/>
        <v>2.1529614752890834E-3</v>
      </c>
      <c r="N96" s="2">
        <f>L96*([1]assessment!$J$274*[1]assessment!$F$3)</f>
        <v>71974.131644849433</v>
      </c>
      <c r="P96" s="7">
        <f>N96/[1]payroll!$F95</f>
        <v>7.0707353176772654E-3</v>
      </c>
      <c r="R96" s="2">
        <f>IF(P96&lt;$R$2,N96,[1]payroll!$F95*$R$2)</f>
        <v>71974.131644849433</v>
      </c>
      <c r="T96" s="10">
        <f t="shared" si="8"/>
        <v>0</v>
      </c>
      <c r="V96" s="1">
        <f t="shared" si="9"/>
        <v>1</v>
      </c>
    </row>
    <row r="97" spans="1:22">
      <c r="A97" s="1" t="s">
        <v>145</v>
      </c>
      <c r="B97" s="1" t="s">
        <v>146</v>
      </c>
      <c r="C97" s="5">
        <v>0</v>
      </c>
      <c r="D97" s="5">
        <v>0</v>
      </c>
      <c r="E97" s="5">
        <v>0</v>
      </c>
      <c r="F97" s="2"/>
      <c r="G97" s="2">
        <f t="shared" si="10"/>
        <v>0</v>
      </c>
      <c r="H97" s="8">
        <v>1</v>
      </c>
      <c r="J97" s="2">
        <f t="shared" si="6"/>
        <v>0</v>
      </c>
      <c r="L97" s="9">
        <f t="shared" si="7"/>
        <v>0</v>
      </c>
      <c r="N97" s="2">
        <f>L97*([1]assessment!$J$274*[1]assessment!$F$3)</f>
        <v>0</v>
      </c>
      <c r="P97" s="7">
        <f>N97/[1]payroll!$F96</f>
        <v>0</v>
      </c>
      <c r="R97" s="2">
        <f>IF(P97&lt;$R$2,N97,[1]payroll!$F96*$R$2)</f>
        <v>0</v>
      </c>
      <c r="T97" s="10">
        <f t="shared" si="8"/>
        <v>0</v>
      </c>
      <c r="V97" s="1" t="e">
        <f t="shared" si="9"/>
        <v>#DIV/0!</v>
      </c>
    </row>
    <row r="98" spans="1:22">
      <c r="A98" s="1" t="s">
        <v>147</v>
      </c>
      <c r="B98" s="1" t="s">
        <v>148</v>
      </c>
      <c r="C98" s="5">
        <v>0</v>
      </c>
      <c r="D98" s="5">
        <v>0</v>
      </c>
      <c r="E98" s="5">
        <v>0</v>
      </c>
      <c r="F98" s="2"/>
      <c r="G98" s="2">
        <f t="shared" si="10"/>
        <v>0</v>
      </c>
      <c r="H98" s="8">
        <v>1</v>
      </c>
      <c r="J98" s="2">
        <f t="shared" si="6"/>
        <v>0</v>
      </c>
      <c r="L98" s="9">
        <f t="shared" si="7"/>
        <v>0</v>
      </c>
      <c r="N98" s="2">
        <f>L98*([1]assessment!$J$274*[1]assessment!$F$3)</f>
        <v>0</v>
      </c>
      <c r="P98" s="7">
        <f>N98/[1]payroll!$F97</f>
        <v>0</v>
      </c>
      <c r="R98" s="2">
        <f>IF(P98&lt;$R$2,N98,[1]payroll!$F97*$R$2)</f>
        <v>0</v>
      </c>
      <c r="T98" s="10">
        <f t="shared" si="8"/>
        <v>0</v>
      </c>
      <c r="V98" s="1" t="e">
        <f t="shared" si="9"/>
        <v>#DIV/0!</v>
      </c>
    </row>
    <row r="99" spans="1:22">
      <c r="A99" s="1" t="s">
        <v>149</v>
      </c>
      <c r="B99" s="1" t="s">
        <v>472</v>
      </c>
      <c r="C99" s="5">
        <v>2084.83</v>
      </c>
      <c r="D99" s="5">
        <v>3795.21</v>
      </c>
      <c r="E99" s="5">
        <v>7307.41</v>
      </c>
      <c r="F99" s="2"/>
      <c r="G99" s="2">
        <f t="shared" si="10"/>
        <v>4395.8166666666666</v>
      </c>
      <c r="H99" s="8">
        <v>1</v>
      </c>
      <c r="J99" s="2">
        <f t="shared" si="6"/>
        <v>4395.8166666666666</v>
      </c>
      <c r="L99" s="9">
        <f t="shared" si="7"/>
        <v>1.2812230453907505E-4</v>
      </c>
      <c r="N99" s="2">
        <f>L99*([1]assessment!$J$274*[1]assessment!$F$3)</f>
        <v>4283.1661037031263</v>
      </c>
      <c r="P99" s="7">
        <f>N99/[1]payroll!$F98</f>
        <v>2.4586040251365319E-5</v>
      </c>
      <c r="R99" s="2">
        <f>IF(P99&lt;$R$2,N99,[1]payroll!$F98*$R$2)</f>
        <v>4283.1661037031263</v>
      </c>
      <c r="T99" s="10">
        <f t="shared" si="8"/>
        <v>0</v>
      </c>
      <c r="V99" s="1">
        <f t="shared" si="9"/>
        <v>1</v>
      </c>
    </row>
    <row r="100" spans="1:22">
      <c r="A100" s="1" t="s">
        <v>150</v>
      </c>
      <c r="B100" s="1" t="s">
        <v>529</v>
      </c>
      <c r="C100" s="5">
        <v>0</v>
      </c>
      <c r="D100" s="5">
        <v>0</v>
      </c>
      <c r="E100" s="5">
        <v>0</v>
      </c>
      <c r="F100" s="2"/>
      <c r="G100" s="2">
        <f t="shared" si="10"/>
        <v>0</v>
      </c>
      <c r="H100" s="8">
        <v>1</v>
      </c>
      <c r="J100" s="2">
        <f t="shared" si="6"/>
        <v>0</v>
      </c>
      <c r="L100" s="9">
        <f t="shared" si="7"/>
        <v>0</v>
      </c>
      <c r="N100" s="2">
        <f>L100*([1]assessment!$J$274*[1]assessment!$F$3)</f>
        <v>0</v>
      </c>
      <c r="P100" s="7">
        <f>N100/[1]payroll!$F99</f>
        <v>0</v>
      </c>
      <c r="R100" s="2">
        <f>IF(P100&lt;$R$2,N100,[1]payroll!$F99*$R$2)</f>
        <v>0</v>
      </c>
      <c r="T100" s="10">
        <f t="shared" si="8"/>
        <v>0</v>
      </c>
      <c r="V100" s="1" t="e">
        <f t="shared" si="9"/>
        <v>#DIV/0!</v>
      </c>
    </row>
    <row r="101" spans="1:22">
      <c r="A101" s="1" t="s">
        <v>501</v>
      </c>
      <c r="B101" s="1" t="s">
        <v>502</v>
      </c>
      <c r="C101" s="5">
        <v>42753.71</v>
      </c>
      <c r="D101" s="5">
        <v>49183.59</v>
      </c>
      <c r="E101" s="5">
        <v>84231.88</v>
      </c>
      <c r="F101" s="2"/>
      <c r="G101" s="2">
        <f t="shared" si="10"/>
        <v>58723.06</v>
      </c>
      <c r="H101" s="8">
        <v>1</v>
      </c>
      <c r="J101" s="2">
        <f t="shared" si="6"/>
        <v>58723.06</v>
      </c>
      <c r="L101" s="9">
        <f t="shared" si="7"/>
        <v>1.7115667798064923E-3</v>
      </c>
      <c r="N101" s="2">
        <f>L101*([1]assessment!$J$274*[1]assessment!$F$3)</f>
        <v>57218.17791105745</v>
      </c>
      <c r="P101" s="7">
        <f>N101/[1]payroll!$F100</f>
        <v>1.2987113846052256E-3</v>
      </c>
      <c r="R101" s="2">
        <f>IF(P101&lt;$R$2,N101,[1]payroll!$F100*$R$2)</f>
        <v>57218.17791105745</v>
      </c>
      <c r="T101" s="10">
        <f t="shared" si="8"/>
        <v>0</v>
      </c>
      <c r="V101" s="1">
        <f t="shared" si="9"/>
        <v>1</v>
      </c>
    </row>
    <row r="102" spans="1:22">
      <c r="A102" s="11" t="s">
        <v>544</v>
      </c>
      <c r="B102" s="1" t="s">
        <v>545</v>
      </c>
      <c r="C102" s="5">
        <f>1993978.08+58156.76</f>
        <v>2052134.84</v>
      </c>
      <c r="D102" s="5">
        <f>1789343.55+4768+308+52995.95</f>
        <v>1847415.5</v>
      </c>
      <c r="E102" s="5">
        <f>1693181.55+67869.47</f>
        <v>1761051.02</v>
      </c>
      <c r="F102" s="2"/>
      <c r="G102" s="2">
        <f t="shared" si="10"/>
        <v>1886867.1199999999</v>
      </c>
      <c r="H102" s="8">
        <v>1</v>
      </c>
      <c r="J102" s="2">
        <f t="shared" si="6"/>
        <v>1886867.1199999999</v>
      </c>
      <c r="L102" s="9">
        <f t="shared" ref="L102:L133" si="11">+J102/$J$267</f>
        <v>5.4995415438179658E-2</v>
      </c>
      <c r="N102" s="2">
        <f>L102*([1]assessment!$J$274*[1]assessment!$F$3)</f>
        <v>1838512.8187578199</v>
      </c>
      <c r="P102" s="7">
        <f>N102/[1]payroll!$F101</f>
        <v>1.6932326840458176E-2</v>
      </c>
      <c r="R102" s="2">
        <f>IF(P102&lt;$R$2,N102,[1]payroll!$F101*$R$2)</f>
        <v>1838512.8187578199</v>
      </c>
      <c r="T102" s="10">
        <f t="shared" si="8"/>
        <v>0</v>
      </c>
      <c r="V102" s="1">
        <f t="shared" si="9"/>
        <v>1</v>
      </c>
    </row>
    <row r="103" spans="1:22">
      <c r="A103" s="1" t="s">
        <v>151</v>
      </c>
      <c r="B103" s="1" t="s">
        <v>152</v>
      </c>
      <c r="C103" s="5">
        <v>15830905.74</v>
      </c>
      <c r="D103" s="5">
        <f>15941741.7+253.74</f>
        <v>15941995.439999999</v>
      </c>
      <c r="E103" s="5">
        <v>17310044.82</v>
      </c>
      <c r="F103" s="2"/>
      <c r="G103" s="2">
        <f t="shared" si="10"/>
        <v>16360982</v>
      </c>
      <c r="H103" s="8">
        <v>1</v>
      </c>
      <c r="J103" s="2">
        <f t="shared" si="6"/>
        <v>16360982</v>
      </c>
      <c r="L103" s="9">
        <f t="shared" si="11"/>
        <v>0.47686399987010186</v>
      </c>
      <c r="N103" s="2">
        <f>L103*([1]assessment!$J$274*[1]assessment!$F$3)</f>
        <v>15941702.950691067</v>
      </c>
      <c r="P103" s="7">
        <f>N103/[1]payroll!$F102</f>
        <v>1.1429445180892402E-2</v>
      </c>
      <c r="R103" s="2">
        <f>IF(P103&lt;$R$2,N103,[1]payroll!$F102*$R$2)</f>
        <v>15941702.950691067</v>
      </c>
      <c r="T103" s="10">
        <f t="shared" si="8"/>
        <v>0</v>
      </c>
      <c r="V103" s="1">
        <f t="shared" si="9"/>
        <v>1</v>
      </c>
    </row>
    <row r="104" spans="1:22">
      <c r="A104" s="1" t="s">
        <v>506</v>
      </c>
      <c r="B104" s="1" t="s">
        <v>505</v>
      </c>
      <c r="C104" s="5">
        <v>113419.05</v>
      </c>
      <c r="D104" s="5">
        <v>66684.58</v>
      </c>
      <c r="E104" s="5">
        <v>39883.65</v>
      </c>
      <c r="F104" s="2"/>
      <c r="G104" s="2">
        <f t="shared" si="10"/>
        <v>73329.093333333338</v>
      </c>
      <c r="H104" s="8">
        <v>1</v>
      </c>
      <c r="J104" s="2">
        <f t="shared" si="6"/>
        <v>73329.093333333338</v>
      </c>
      <c r="L104" s="9">
        <f t="shared" si="11"/>
        <v>2.137280314456758E-3</v>
      </c>
      <c r="N104" s="2">
        <f>L104*([1]assessment!$J$274*[1]assessment!$F$3)</f>
        <v>71449.905853053366</v>
      </c>
      <c r="P104" s="7">
        <f>N104/[1]payroll!$F103</f>
        <v>1.3867278285446811E-3</v>
      </c>
      <c r="R104" s="2">
        <f>IF(P104&lt;$R$2,N104,[1]payroll!$F103*$R$2)</f>
        <v>71449.905853053366</v>
      </c>
      <c r="T104" s="10">
        <f t="shared" si="8"/>
        <v>0</v>
      </c>
      <c r="V104" s="1">
        <f t="shared" si="9"/>
        <v>1</v>
      </c>
    </row>
    <row r="105" spans="1:22">
      <c r="A105" s="1" t="s">
        <v>153</v>
      </c>
      <c r="B105" s="1" t="s">
        <v>154</v>
      </c>
      <c r="C105" s="5">
        <v>858.74</v>
      </c>
      <c r="D105" s="5">
        <v>1465.98</v>
      </c>
      <c r="E105" s="5">
        <v>1354.02</v>
      </c>
      <c r="F105" s="2"/>
      <c r="G105" s="2">
        <f t="shared" si="10"/>
        <v>1226.2466666666667</v>
      </c>
      <c r="H105" s="8">
        <v>1</v>
      </c>
      <c r="J105" s="2">
        <f t="shared" si="6"/>
        <v>1226.2466666666667</v>
      </c>
      <c r="L105" s="9">
        <f t="shared" si="11"/>
        <v>3.5740696389376029E-5</v>
      </c>
      <c r="N105" s="2">
        <f>L105*([1]assessment!$J$274*[1]assessment!$F$3)</f>
        <v>1194.8219308764649</v>
      </c>
      <c r="P105" s="7">
        <f>N105/[1]payroll!$F104</f>
        <v>1.1903112602427397E-5</v>
      </c>
      <c r="R105" s="2">
        <f>IF(P105&lt;$R$2,N105,[1]payroll!$F104*$R$2)</f>
        <v>1194.8219308764649</v>
      </c>
      <c r="T105" s="10">
        <f t="shared" si="8"/>
        <v>0</v>
      </c>
      <c r="V105" s="1">
        <f t="shared" si="9"/>
        <v>1</v>
      </c>
    </row>
    <row r="106" spans="1:22">
      <c r="A106" s="1" t="s">
        <v>576</v>
      </c>
      <c r="B106" s="1" t="s">
        <v>577</v>
      </c>
      <c r="C106" s="5">
        <v>0</v>
      </c>
      <c r="D106" s="5">
        <v>0</v>
      </c>
      <c r="E106" s="5">
        <v>0</v>
      </c>
      <c r="F106" s="2"/>
      <c r="G106" s="2">
        <f t="shared" si="10"/>
        <v>0</v>
      </c>
      <c r="H106" s="8">
        <v>1</v>
      </c>
      <c r="J106" s="2">
        <f t="shared" si="6"/>
        <v>0</v>
      </c>
      <c r="L106" s="9">
        <f t="shared" si="11"/>
        <v>0</v>
      </c>
      <c r="N106" s="2">
        <f>L106*([1]assessment!$J$274*[1]assessment!$F$3)</f>
        <v>0</v>
      </c>
      <c r="P106" s="7">
        <f>N106/[1]payroll!$F105</f>
        <v>0</v>
      </c>
      <c r="R106" s="2">
        <f>IF(P106&lt;$R$2,N106,[1]payroll!$F105*$R$2)</f>
        <v>0</v>
      </c>
      <c r="T106" s="10">
        <f t="shared" si="8"/>
        <v>0</v>
      </c>
      <c r="V106" s="1" t="e">
        <f t="shared" si="9"/>
        <v>#DIV/0!</v>
      </c>
    </row>
    <row r="107" spans="1:22">
      <c r="A107" s="1" t="s">
        <v>155</v>
      </c>
      <c r="B107" s="1" t="s">
        <v>156</v>
      </c>
      <c r="C107" s="5">
        <v>120037.35</v>
      </c>
      <c r="D107" s="5">
        <v>87089.95</v>
      </c>
      <c r="E107" s="5">
        <v>140002.92000000001</v>
      </c>
      <c r="F107" s="2"/>
      <c r="G107" s="2">
        <f t="shared" si="10"/>
        <v>115710.07333333332</v>
      </c>
      <c r="H107" s="8">
        <v>1</v>
      </c>
      <c r="J107" s="2">
        <f t="shared" si="6"/>
        <v>115710.07333333332</v>
      </c>
      <c r="L107" s="9">
        <f t="shared" si="11"/>
        <v>3.3725340199626244E-3</v>
      </c>
      <c r="N107" s="2">
        <f>L107*([1]assessment!$J$274*[1]assessment!$F$3)</f>
        <v>112744.79841629797</v>
      </c>
      <c r="P107" s="7">
        <f>N107/[1]payroll!$F106</f>
        <v>1.272399926296698E-3</v>
      </c>
      <c r="R107" s="2">
        <f>IF(P107&lt;$R$2,N107,[1]payroll!$F106*$R$2)</f>
        <v>112744.79841629797</v>
      </c>
      <c r="T107" s="10">
        <f t="shared" si="8"/>
        <v>0</v>
      </c>
      <c r="V107" s="1">
        <f t="shared" si="9"/>
        <v>1</v>
      </c>
    </row>
    <row r="108" spans="1:22">
      <c r="A108" s="1" t="s">
        <v>157</v>
      </c>
      <c r="B108" s="1" t="s">
        <v>158</v>
      </c>
      <c r="C108" s="5">
        <v>76309.259999999995</v>
      </c>
      <c r="D108" s="5">
        <v>99759.08</v>
      </c>
      <c r="E108" s="5">
        <v>65669.210000000006</v>
      </c>
      <c r="F108" s="2"/>
      <c r="G108" s="2">
        <f t="shared" si="10"/>
        <v>80579.183333333334</v>
      </c>
      <c r="H108" s="8">
        <v>1</v>
      </c>
      <c r="J108" s="2">
        <f t="shared" si="6"/>
        <v>80579.183333333334</v>
      </c>
      <c r="L108" s="9">
        <f t="shared" si="11"/>
        <v>2.3485944590978455E-3</v>
      </c>
      <c r="N108" s="2">
        <f>L108*([1]assessment!$J$274*[1]assessment!$F$3)</f>
        <v>78514.199496660818</v>
      </c>
      <c r="P108" s="7">
        <f>N108/[1]payroll!$F107</f>
        <v>7.7286379002968982E-4</v>
      </c>
      <c r="R108" s="2">
        <f>IF(P108&lt;$R$2,N108,[1]payroll!$F107*$R$2)</f>
        <v>78514.199496660818</v>
      </c>
      <c r="T108" s="10">
        <f t="shared" si="8"/>
        <v>0</v>
      </c>
      <c r="V108" s="1">
        <f t="shared" si="9"/>
        <v>1</v>
      </c>
    </row>
    <row r="109" spans="1:22">
      <c r="A109" s="1" t="s">
        <v>159</v>
      </c>
      <c r="B109" s="1" t="s">
        <v>160</v>
      </c>
      <c r="C109" s="5">
        <v>327818.42</v>
      </c>
      <c r="D109" s="5">
        <v>322583.12</v>
      </c>
      <c r="E109" s="5">
        <v>375535.38</v>
      </c>
      <c r="F109" s="2"/>
      <c r="G109" s="2">
        <f t="shared" si="10"/>
        <v>341978.97333333333</v>
      </c>
      <c r="H109" s="8">
        <v>1</v>
      </c>
      <c r="J109" s="2">
        <f t="shared" si="6"/>
        <v>341978.97333333333</v>
      </c>
      <c r="L109" s="9">
        <f t="shared" si="11"/>
        <v>9.9674616777406296E-3</v>
      </c>
      <c r="N109" s="2">
        <f>L109*([1]assessment!$J$274*[1]assessment!$F$3)</f>
        <v>333215.15837266378</v>
      </c>
      <c r="P109" s="7">
        <f>N109/[1]payroll!$F108</f>
        <v>6.0062663990185432E-4</v>
      </c>
      <c r="R109" s="2">
        <f>IF(P109&lt;$R$2,N109,[1]payroll!$F108*$R$2)</f>
        <v>333215.15837266378</v>
      </c>
      <c r="T109" s="10">
        <f t="shared" si="8"/>
        <v>0</v>
      </c>
      <c r="V109" s="1">
        <f t="shared" si="9"/>
        <v>1</v>
      </c>
    </row>
    <row r="110" spans="1:22">
      <c r="A110" s="1" t="s">
        <v>161</v>
      </c>
      <c r="B110" s="1" t="s">
        <v>162</v>
      </c>
      <c r="C110" s="5">
        <v>40804.22</v>
      </c>
      <c r="D110" s="5">
        <v>111066.06</v>
      </c>
      <c r="E110" s="5">
        <v>104852.15</v>
      </c>
      <c r="F110" s="2"/>
      <c r="G110" s="2">
        <f t="shared" si="10"/>
        <v>85574.143333333326</v>
      </c>
      <c r="H110" s="8">
        <v>1</v>
      </c>
      <c r="J110" s="2">
        <f t="shared" si="6"/>
        <v>85574.143333333326</v>
      </c>
      <c r="L110" s="9">
        <f t="shared" si="11"/>
        <v>2.4941796449253931E-3</v>
      </c>
      <c r="N110" s="2">
        <f>L110*([1]assessment!$J$274*[1]assessment!$F$3)</f>
        <v>83381.154827984064</v>
      </c>
      <c r="P110" s="7">
        <f>N110/[1]payroll!$F109</f>
        <v>6.6919746533879913E-4</v>
      </c>
      <c r="R110" s="2">
        <f>IF(P110&lt;$R$2,N110,[1]payroll!$F109*$R$2)</f>
        <v>83381.154827984064</v>
      </c>
      <c r="T110" s="10">
        <f t="shared" si="8"/>
        <v>0</v>
      </c>
      <c r="V110" s="1">
        <f t="shared" si="9"/>
        <v>1</v>
      </c>
    </row>
    <row r="111" spans="1:22">
      <c r="A111" s="1" t="s">
        <v>163</v>
      </c>
      <c r="B111" s="1" t="s">
        <v>164</v>
      </c>
      <c r="C111" s="5">
        <f>383614.25+1479.08</f>
        <v>385093.33</v>
      </c>
      <c r="D111" s="5">
        <f>382068.73+4609.11</f>
        <v>386677.83999999997</v>
      </c>
      <c r="E111" s="5">
        <f>617454.55+10256.03</f>
        <v>627710.58000000007</v>
      </c>
      <c r="F111" s="2"/>
      <c r="G111" s="2">
        <f t="shared" si="10"/>
        <v>466493.91666666669</v>
      </c>
      <c r="H111" s="8">
        <v>1</v>
      </c>
      <c r="J111" s="2">
        <f t="shared" si="6"/>
        <v>466493.91666666669</v>
      </c>
      <c r="L111" s="9">
        <f t="shared" si="11"/>
        <v>1.35966261081845E-2</v>
      </c>
      <c r="N111" s="2">
        <f>L111*([1]assessment!$J$274*[1]assessment!$F$3)</f>
        <v>454539.18645008188</v>
      </c>
      <c r="P111" s="7">
        <f>N111/[1]payroll!$F110</f>
        <v>9.5497311080976828E-4</v>
      </c>
      <c r="R111" s="2">
        <f>IF(P111&lt;$R$2,N111,[1]payroll!$F110*$R$2)</f>
        <v>454539.18645008188</v>
      </c>
      <c r="T111" s="10">
        <f t="shared" si="8"/>
        <v>0</v>
      </c>
      <c r="V111" s="1">
        <f t="shared" si="9"/>
        <v>1</v>
      </c>
    </row>
    <row r="112" spans="1:22">
      <c r="A112" s="1" t="s">
        <v>165</v>
      </c>
      <c r="B112" s="1" t="s">
        <v>166</v>
      </c>
      <c r="C112" s="5">
        <v>78760.460000000006</v>
      </c>
      <c r="D112" s="5">
        <v>28180.05</v>
      </c>
      <c r="E112" s="5">
        <v>17709.580000000002</v>
      </c>
      <c r="F112" s="2"/>
      <c r="G112" s="2">
        <f t="shared" si="10"/>
        <v>41550.030000000006</v>
      </c>
      <c r="H112" s="8">
        <v>1</v>
      </c>
      <c r="J112" s="2">
        <f t="shared" si="6"/>
        <v>41550.030000000006</v>
      </c>
      <c r="L112" s="9">
        <f t="shared" si="11"/>
        <v>1.2110344905044655E-3</v>
      </c>
      <c r="N112" s="2">
        <f>L112*([1]assessment!$J$274*[1]assessment!$F$3)</f>
        <v>40485.237124049301</v>
      </c>
      <c r="P112" s="7">
        <f>N112/[1]payroll!$F111</f>
        <v>4.4606433876426689E-4</v>
      </c>
      <c r="R112" s="2">
        <f>IF(P112&lt;$R$2,N112,[1]payroll!$F111*$R$2)</f>
        <v>40485.237124049301</v>
      </c>
      <c r="T112" s="10">
        <f t="shared" si="8"/>
        <v>0</v>
      </c>
      <c r="V112" s="1">
        <f t="shared" si="9"/>
        <v>1</v>
      </c>
    </row>
    <row r="113" spans="1:22">
      <c r="A113" s="1" t="s">
        <v>167</v>
      </c>
      <c r="B113" s="1" t="s">
        <v>168</v>
      </c>
      <c r="C113" s="5">
        <v>26863.57</v>
      </c>
      <c r="D113" s="5">
        <v>29865.26</v>
      </c>
      <c r="E113" s="5">
        <v>50343.79</v>
      </c>
      <c r="F113" s="2"/>
      <c r="G113" s="2">
        <f t="shared" si="10"/>
        <v>35690.873333333329</v>
      </c>
      <c r="H113" s="8">
        <v>1</v>
      </c>
      <c r="J113" s="2">
        <f t="shared" si="6"/>
        <v>35690.873333333329</v>
      </c>
      <c r="L113" s="9">
        <f t="shared" si="11"/>
        <v>1.0402610684731813E-3</v>
      </c>
      <c r="N113" s="2">
        <f>L113*([1]assessment!$J$274*[1]assessment!$F$3)</f>
        <v>34776.231691394874</v>
      </c>
      <c r="P113" s="7">
        <f>N113/[1]payroll!$F112</f>
        <v>7.8912131144668511E-4</v>
      </c>
      <c r="R113" s="2">
        <f>IF(P113&lt;$R$2,N113,[1]payroll!$F112*$R$2)</f>
        <v>34776.231691394874</v>
      </c>
      <c r="T113" s="10">
        <f t="shared" si="8"/>
        <v>0</v>
      </c>
      <c r="V113" s="1">
        <f t="shared" si="9"/>
        <v>1</v>
      </c>
    </row>
    <row r="114" spans="1:22">
      <c r="A114" s="1" t="s">
        <v>169</v>
      </c>
      <c r="B114" s="1" t="s">
        <v>170</v>
      </c>
      <c r="C114" s="5">
        <v>4496.16</v>
      </c>
      <c r="D114" s="5">
        <v>37610.54</v>
      </c>
      <c r="E114" s="5">
        <v>32991.1</v>
      </c>
      <c r="F114" s="2"/>
      <c r="G114" s="2">
        <f t="shared" si="10"/>
        <v>25032.599999999995</v>
      </c>
      <c r="H114" s="8">
        <v>1</v>
      </c>
      <c r="J114" s="2">
        <f t="shared" si="6"/>
        <v>25032.599999999995</v>
      </c>
      <c r="L114" s="9">
        <f t="shared" si="11"/>
        <v>7.2961059202609666E-4</v>
      </c>
      <c r="N114" s="2">
        <f>L114*([1]assessment!$J$274*[1]assessment!$F$3)</f>
        <v>24391.095429569519</v>
      </c>
      <c r="P114" s="7">
        <f>N114/[1]payroll!$F113</f>
        <v>4.4219907173949846E-4</v>
      </c>
      <c r="R114" s="2">
        <f>IF(P114&lt;$R$2,N114,[1]payroll!$F113*$R$2)</f>
        <v>24391.095429569519</v>
      </c>
      <c r="T114" s="10">
        <f t="shared" si="8"/>
        <v>0</v>
      </c>
      <c r="V114" s="1">
        <f t="shared" si="9"/>
        <v>1</v>
      </c>
    </row>
    <row r="115" spans="1:22">
      <c r="A115" s="1" t="s">
        <v>171</v>
      </c>
      <c r="B115" s="1" t="s">
        <v>530</v>
      </c>
      <c r="C115" s="5">
        <v>185948.79999999999</v>
      </c>
      <c r="D115" s="5">
        <v>40368.550000000003</v>
      </c>
      <c r="E115" s="5">
        <v>112941.59</v>
      </c>
      <c r="F115" s="2"/>
      <c r="G115" s="2">
        <f t="shared" si="10"/>
        <v>113086.31333333331</v>
      </c>
      <c r="H115" s="8">
        <v>1</v>
      </c>
      <c r="J115" s="2">
        <f t="shared" si="6"/>
        <v>113086.31333333331</v>
      </c>
      <c r="L115" s="9">
        <f t="shared" si="11"/>
        <v>3.2960608175412061E-3</v>
      </c>
      <c r="N115" s="2">
        <f>L115*([1]assessment!$J$274*[1]assessment!$F$3)</f>
        <v>110188.27689858557</v>
      </c>
      <c r="P115" s="7">
        <f>N115/[1]payroll!$F114</f>
        <v>2.8207412100287693E-4</v>
      </c>
      <c r="R115" s="2">
        <f>IF(P115&lt;$R$2,N115,[1]payroll!$F114*$R$2)</f>
        <v>110188.27689858557</v>
      </c>
      <c r="T115" s="10">
        <f t="shared" si="8"/>
        <v>0</v>
      </c>
      <c r="V115" s="1">
        <f t="shared" si="9"/>
        <v>1</v>
      </c>
    </row>
    <row r="116" spans="1:22">
      <c r="A116" s="1" t="s">
        <v>172</v>
      </c>
      <c r="B116" s="1" t="s">
        <v>173</v>
      </c>
      <c r="C116" s="5">
        <v>108526.48</v>
      </c>
      <c r="D116" s="5">
        <v>324664.57</v>
      </c>
      <c r="E116" s="5">
        <v>308910.92</v>
      </c>
      <c r="F116" s="2"/>
      <c r="G116" s="2">
        <f t="shared" si="10"/>
        <v>247367.32333333333</v>
      </c>
      <c r="H116" s="8">
        <v>1</v>
      </c>
      <c r="J116" s="2">
        <f t="shared" si="6"/>
        <v>247367.32333333333</v>
      </c>
      <c r="L116" s="9">
        <f t="shared" si="11"/>
        <v>7.2098710970951571E-3</v>
      </c>
      <c r="N116" s="2">
        <f>L116*([1]assessment!$J$274*[1]assessment!$F$3)</f>
        <v>241028.09894219987</v>
      </c>
      <c r="P116" s="7">
        <f>N116/[1]payroll!$F115</f>
        <v>6.759236786788432E-4</v>
      </c>
      <c r="R116" s="2">
        <f>IF(P116&lt;$R$2,N116,[1]payroll!$F115*$R$2)</f>
        <v>241028.09894219987</v>
      </c>
      <c r="T116" s="10">
        <f t="shared" si="8"/>
        <v>0</v>
      </c>
      <c r="V116" s="1">
        <f t="shared" si="9"/>
        <v>1</v>
      </c>
    </row>
    <row r="117" spans="1:22">
      <c r="A117" s="1" t="s">
        <v>174</v>
      </c>
      <c r="B117" s="1" t="s">
        <v>175</v>
      </c>
      <c r="C117" s="5">
        <v>49691.09</v>
      </c>
      <c r="D117" s="5">
        <v>91792.03</v>
      </c>
      <c r="E117" s="5">
        <v>115506.67</v>
      </c>
      <c r="F117" s="2"/>
      <c r="G117" s="2">
        <f t="shared" si="10"/>
        <v>85663.263333333321</v>
      </c>
      <c r="H117" s="8">
        <v>1</v>
      </c>
      <c r="J117" s="2">
        <f t="shared" si="6"/>
        <v>85663.263333333321</v>
      </c>
      <c r="L117" s="9">
        <f t="shared" si="11"/>
        <v>2.4967771735864733E-3</v>
      </c>
      <c r="N117" s="2">
        <f>L117*([1]assessment!$J$274*[1]assessment!$F$3)</f>
        <v>83467.99097064136</v>
      </c>
      <c r="P117" s="7">
        <f>N117/[1]payroll!$F116</f>
        <v>4.4701354599565988E-4</v>
      </c>
      <c r="R117" s="2">
        <f>IF(P117&lt;$R$2,N117,[1]payroll!$F116*$R$2)</f>
        <v>83467.99097064136</v>
      </c>
      <c r="T117" s="10">
        <f t="shared" si="8"/>
        <v>0</v>
      </c>
      <c r="V117" s="1">
        <f t="shared" si="9"/>
        <v>1</v>
      </c>
    </row>
    <row r="118" spans="1:22">
      <c r="A118" s="1" t="s">
        <v>176</v>
      </c>
      <c r="B118" s="11" t="s">
        <v>549</v>
      </c>
      <c r="C118" s="5">
        <v>189117.9</v>
      </c>
      <c r="D118" s="5">
        <v>223198.47</v>
      </c>
      <c r="E118" s="5">
        <v>193532.96</v>
      </c>
      <c r="F118" s="2"/>
      <c r="G118" s="2">
        <f t="shared" si="10"/>
        <v>201949.77666666664</v>
      </c>
      <c r="H118" s="8">
        <v>1</v>
      </c>
      <c r="J118" s="2">
        <f t="shared" si="6"/>
        <v>201949.77666666664</v>
      </c>
      <c r="L118" s="9">
        <f t="shared" si="11"/>
        <v>5.8861123540225411E-3</v>
      </c>
      <c r="N118" s="2">
        <f>L118*([1]assessment!$J$274*[1]assessment!$F$3)</f>
        <v>196774.45709422586</v>
      </c>
      <c r="P118" s="7">
        <f>N118/[1]payroll!$F117</f>
        <v>6.282196314929228E-4</v>
      </c>
      <c r="R118" s="2">
        <f>IF(P118&lt;$R$2,N118,[1]payroll!$F117*$R$2)</f>
        <v>196774.45709422586</v>
      </c>
      <c r="T118" s="10">
        <f t="shared" si="8"/>
        <v>0</v>
      </c>
      <c r="V118" s="1">
        <f t="shared" si="9"/>
        <v>1</v>
      </c>
    </row>
    <row r="119" spans="1:22">
      <c r="A119" s="1" t="s">
        <v>177</v>
      </c>
      <c r="B119" s="1" t="s">
        <v>178</v>
      </c>
      <c r="C119" s="5">
        <v>12254.8</v>
      </c>
      <c r="D119" s="5">
        <v>8636.17</v>
      </c>
      <c r="E119" s="5">
        <v>16071.09</v>
      </c>
      <c r="F119" s="2"/>
      <c r="G119" s="2">
        <f t="shared" si="10"/>
        <v>12320.686666666666</v>
      </c>
      <c r="H119" s="8">
        <v>1</v>
      </c>
      <c r="J119" s="2">
        <f t="shared" si="6"/>
        <v>12320.686666666666</v>
      </c>
      <c r="L119" s="9">
        <f t="shared" si="11"/>
        <v>3.591038682771547E-4</v>
      </c>
      <c r="N119" s="2">
        <f>L119*([1]assessment!$J$274*[1]assessment!$F$3)</f>
        <v>12004.947318476365</v>
      </c>
      <c r="P119" s="7">
        <f>N119/[1]payroll!$F118</f>
        <v>5.2293725095609034E-4</v>
      </c>
      <c r="R119" s="2">
        <f>IF(P119&lt;$R$2,N119,[1]payroll!$F118*$R$2)</f>
        <v>12004.947318476365</v>
      </c>
      <c r="T119" s="10">
        <f t="shared" si="8"/>
        <v>0</v>
      </c>
      <c r="V119" s="1">
        <f t="shared" si="9"/>
        <v>1</v>
      </c>
    </row>
    <row r="120" spans="1:22">
      <c r="A120" s="1" t="s">
        <v>179</v>
      </c>
      <c r="B120" s="1" t="s">
        <v>531</v>
      </c>
      <c r="C120" s="5">
        <v>0</v>
      </c>
      <c r="D120" s="5">
        <v>0</v>
      </c>
      <c r="E120" s="5">
        <v>0</v>
      </c>
      <c r="F120" s="2"/>
      <c r="G120" s="2">
        <f t="shared" si="10"/>
        <v>0</v>
      </c>
      <c r="H120" s="8">
        <v>1</v>
      </c>
      <c r="J120" s="2">
        <f t="shared" si="6"/>
        <v>0</v>
      </c>
      <c r="L120" s="9">
        <f t="shared" si="11"/>
        <v>0</v>
      </c>
      <c r="N120" s="2">
        <f>L120*([1]assessment!$J$274*[1]assessment!$F$3)</f>
        <v>0</v>
      </c>
      <c r="P120" s="7">
        <f>N120/[1]payroll!$F119</f>
        <v>0</v>
      </c>
      <c r="R120" s="2">
        <f>IF(P120&lt;$R$2,N120,[1]payroll!$F119*$R$2)</f>
        <v>0</v>
      </c>
      <c r="T120" s="10">
        <f t="shared" si="8"/>
        <v>0</v>
      </c>
      <c r="V120" s="1" t="e">
        <f t="shared" si="9"/>
        <v>#DIV/0!</v>
      </c>
    </row>
    <row r="121" spans="1:22">
      <c r="A121" s="1" t="s">
        <v>180</v>
      </c>
      <c r="B121" s="1" t="s">
        <v>181</v>
      </c>
      <c r="C121" s="5">
        <v>124004.68</v>
      </c>
      <c r="D121" s="5">
        <v>54227.47</v>
      </c>
      <c r="E121" s="5">
        <v>63941.05</v>
      </c>
      <c r="F121" s="2"/>
      <c r="G121" s="2">
        <f t="shared" si="10"/>
        <v>80724.400000000009</v>
      </c>
      <c r="H121" s="8">
        <v>1</v>
      </c>
      <c r="J121" s="2">
        <f t="shared" si="6"/>
        <v>80724.400000000009</v>
      </c>
      <c r="L121" s="9">
        <f t="shared" si="11"/>
        <v>2.3528270045840806E-3</v>
      </c>
      <c r="N121" s="2">
        <f>L121*([1]assessment!$J$274*[1]assessment!$F$3)</f>
        <v>78655.694729861949</v>
      </c>
      <c r="P121" s="7">
        <f>N121/[1]payroll!$F120</f>
        <v>1.0892997709923359E-3</v>
      </c>
      <c r="R121" s="2">
        <f>IF(P121&lt;$R$2,N121,[1]payroll!$F120*$R$2)</f>
        <v>78655.694729861949</v>
      </c>
      <c r="T121" s="10">
        <f t="shared" si="8"/>
        <v>0</v>
      </c>
      <c r="V121" s="1">
        <f t="shared" si="9"/>
        <v>1</v>
      </c>
    </row>
    <row r="122" spans="1:22">
      <c r="A122" s="1" t="s">
        <v>182</v>
      </c>
      <c r="B122" s="1" t="s">
        <v>183</v>
      </c>
      <c r="C122" s="5">
        <v>67488.399999999994</v>
      </c>
      <c r="D122" s="5">
        <v>122033.02</v>
      </c>
      <c r="E122" s="5">
        <v>154077.32</v>
      </c>
      <c r="F122" s="2"/>
      <c r="G122" s="2">
        <f t="shared" si="10"/>
        <v>114532.91333333333</v>
      </c>
      <c r="H122" s="8">
        <v>1</v>
      </c>
      <c r="J122" s="2">
        <f t="shared" si="6"/>
        <v>114532.91333333333</v>
      </c>
      <c r="L122" s="9">
        <f t="shared" si="11"/>
        <v>3.3382240240169602E-3</v>
      </c>
      <c r="N122" s="2">
        <f>L122*([1]assessment!$J$274*[1]assessment!$F$3)</f>
        <v>111597.8052195916</v>
      </c>
      <c r="P122" s="7">
        <f>N122/[1]payroll!$F121</f>
        <v>9.2255337321266379E-4</v>
      </c>
      <c r="R122" s="2">
        <f>IF(P122&lt;$R$2,N122,[1]payroll!$F121*$R$2)</f>
        <v>111597.8052195916</v>
      </c>
      <c r="T122" s="10">
        <f t="shared" si="8"/>
        <v>0</v>
      </c>
      <c r="V122" s="1">
        <f t="shared" si="9"/>
        <v>1</v>
      </c>
    </row>
    <row r="123" spans="1:22">
      <c r="A123" s="1" t="s">
        <v>184</v>
      </c>
      <c r="B123" s="1" t="s">
        <v>532</v>
      </c>
      <c r="C123" s="5">
        <v>6110.89</v>
      </c>
      <c r="D123" s="5">
        <v>29816.33</v>
      </c>
      <c r="E123" s="5">
        <v>40657.519999999997</v>
      </c>
      <c r="F123" s="2"/>
      <c r="G123" s="2">
        <f t="shared" si="10"/>
        <v>25528.246666666662</v>
      </c>
      <c r="H123" s="8">
        <v>1</v>
      </c>
      <c r="J123" s="2">
        <f t="shared" si="6"/>
        <v>25528.246666666662</v>
      </c>
      <c r="L123" s="9">
        <f t="shared" si="11"/>
        <v>7.4405691633529453E-4</v>
      </c>
      <c r="N123" s="2">
        <f>L123*([1]assessment!$J$274*[1]assessment!$F$3)</f>
        <v>24874.04027533123</v>
      </c>
      <c r="P123" s="7">
        <f>N123/[1]payroll!$F122</f>
        <v>8.3955696870329475E-4</v>
      </c>
      <c r="R123" s="2">
        <f>IF(P123&lt;$R$2,N123,[1]payroll!$F122*$R$2)</f>
        <v>24874.04027533123</v>
      </c>
      <c r="T123" s="10">
        <f t="shared" si="8"/>
        <v>0</v>
      </c>
      <c r="V123" s="1">
        <f t="shared" si="9"/>
        <v>1</v>
      </c>
    </row>
    <row r="124" spans="1:22">
      <c r="A124" s="1" t="s">
        <v>473</v>
      </c>
      <c r="B124" s="1" t="s">
        <v>474</v>
      </c>
      <c r="C124" s="5">
        <v>3510.79</v>
      </c>
      <c r="D124" s="5">
        <v>0</v>
      </c>
      <c r="E124" s="5">
        <v>1831.44</v>
      </c>
      <c r="F124" s="2"/>
      <c r="G124" s="2">
        <f t="shared" si="10"/>
        <v>1780.7433333333331</v>
      </c>
      <c r="H124" s="8">
        <v>1</v>
      </c>
      <c r="J124" s="2">
        <f t="shared" si="6"/>
        <v>1780.7433333333331</v>
      </c>
      <c r="L124" s="9">
        <f t="shared" si="11"/>
        <v>5.1902287324523147E-5</v>
      </c>
      <c r="N124" s="2">
        <f>L124*([1]assessment!$J$274*[1]assessment!$F$3)</f>
        <v>1735.1086414876224</v>
      </c>
      <c r="P124" s="7">
        <f>N124/[1]payroll!$F123</f>
        <v>5.1842097051759386E-5</v>
      </c>
      <c r="R124" s="2">
        <f>IF(P124&lt;$R$2,N124,[1]payroll!$F123*$R$2)</f>
        <v>1735.1086414876224</v>
      </c>
      <c r="T124" s="10">
        <f t="shared" si="8"/>
        <v>0</v>
      </c>
      <c r="V124" s="1">
        <f t="shared" si="9"/>
        <v>1</v>
      </c>
    </row>
    <row r="125" spans="1:22">
      <c r="A125" s="1" t="s">
        <v>185</v>
      </c>
      <c r="B125" s="1" t="s">
        <v>492</v>
      </c>
      <c r="C125" s="5">
        <v>21438.87</v>
      </c>
      <c r="D125" s="5">
        <v>21300.12</v>
      </c>
      <c r="E125" s="5">
        <v>11515.91</v>
      </c>
      <c r="F125" s="2"/>
      <c r="G125" s="2">
        <f t="shared" si="10"/>
        <v>18084.966666666664</v>
      </c>
      <c r="H125" s="8">
        <v>1</v>
      </c>
      <c r="J125" s="2">
        <f t="shared" si="6"/>
        <v>18084.966666666664</v>
      </c>
      <c r="L125" s="9">
        <f t="shared" si="11"/>
        <v>5.2711197544157975E-4</v>
      </c>
      <c r="N125" s="2">
        <f>L125*([1]assessment!$J$274*[1]assessment!$F$3)</f>
        <v>17621.50746655363</v>
      </c>
      <c r="P125" s="7">
        <f>N125/[1]payroll!$F124</f>
        <v>7.8799830271369681E-4</v>
      </c>
      <c r="R125" s="2">
        <f>IF(P125&lt;$R$2,N125,[1]payroll!$F124*$R$2)</f>
        <v>17621.50746655363</v>
      </c>
      <c r="T125" s="10">
        <f t="shared" si="8"/>
        <v>0</v>
      </c>
      <c r="V125" s="1">
        <f t="shared" si="9"/>
        <v>1</v>
      </c>
    </row>
    <row r="126" spans="1:22">
      <c r="A126" s="1" t="s">
        <v>186</v>
      </c>
      <c r="B126" s="1" t="s">
        <v>187</v>
      </c>
      <c r="C126" s="5">
        <v>23138.25</v>
      </c>
      <c r="D126" s="5">
        <v>58438.6</v>
      </c>
      <c r="E126" s="5">
        <v>37145.949999999997</v>
      </c>
      <c r="F126" s="2"/>
      <c r="G126" s="2">
        <f t="shared" si="10"/>
        <v>39574.26666666667</v>
      </c>
      <c r="H126" s="8">
        <v>1</v>
      </c>
      <c r="J126" s="2">
        <f t="shared" si="6"/>
        <v>39574.26666666667</v>
      </c>
      <c r="L126" s="9">
        <f t="shared" si="11"/>
        <v>1.1534480689846559E-3</v>
      </c>
      <c r="N126" s="2">
        <f>L126*([1]assessment!$J$274*[1]assessment!$F$3)</f>
        <v>38560.106214372419</v>
      </c>
      <c r="P126" s="7">
        <f>N126/[1]payroll!$F125</f>
        <v>1.3505483455780851E-3</v>
      </c>
      <c r="R126" s="2">
        <f>IF(P126&lt;$R$2,N126,[1]payroll!$F125*$R$2)</f>
        <v>38560.106214372419</v>
      </c>
      <c r="T126" s="10">
        <f t="shared" si="8"/>
        <v>0</v>
      </c>
      <c r="V126" s="1">
        <f t="shared" si="9"/>
        <v>1</v>
      </c>
    </row>
    <row r="127" spans="1:22">
      <c r="A127" s="1" t="s">
        <v>542</v>
      </c>
      <c r="B127" s="1" t="s">
        <v>543</v>
      </c>
      <c r="C127" s="5">
        <v>1345.41</v>
      </c>
      <c r="D127" s="5">
        <v>583.28</v>
      </c>
      <c r="E127" s="5">
        <v>2007.87</v>
      </c>
      <c r="F127" s="2"/>
      <c r="G127" s="2">
        <f t="shared" si="10"/>
        <v>1312.1866666666667</v>
      </c>
      <c r="H127" s="8">
        <v>1</v>
      </c>
      <c r="J127" s="2">
        <f t="shared" si="6"/>
        <v>1312.1866666666667</v>
      </c>
      <c r="L127" s="9">
        <f t="shared" si="11"/>
        <v>3.8245539445180173E-5</v>
      </c>
      <c r="N127" s="2">
        <f>L127*([1]assessment!$J$274*[1]assessment!$F$3)</f>
        <v>1278.559566648107</v>
      </c>
      <c r="P127" s="7">
        <f>N127/[1]payroll!$F126</f>
        <v>3.8205840061722195E-5</v>
      </c>
      <c r="R127" s="2">
        <f>IF(P127&lt;$R$2,N127,[1]payroll!$F126*$R$2)</f>
        <v>1278.559566648107</v>
      </c>
      <c r="T127" s="10">
        <f t="shared" si="8"/>
        <v>0</v>
      </c>
      <c r="V127" s="1">
        <f t="shared" si="9"/>
        <v>1</v>
      </c>
    </row>
    <row r="128" spans="1:22">
      <c r="A128" s="11" t="s">
        <v>559</v>
      </c>
      <c r="B128" s="11" t="s">
        <v>554</v>
      </c>
      <c r="C128" s="5">
        <v>74328.009999999995</v>
      </c>
      <c r="D128" s="5">
        <v>86790.13</v>
      </c>
      <c r="E128" s="5">
        <v>81124.929999999993</v>
      </c>
      <c r="F128" s="2"/>
      <c r="G128" s="2">
        <f t="shared" si="10"/>
        <v>80747.69</v>
      </c>
      <c r="H128" s="8">
        <v>1</v>
      </c>
      <c r="J128" s="2">
        <f t="shared" si="6"/>
        <v>80747.69</v>
      </c>
      <c r="L128" s="9">
        <f t="shared" si="11"/>
        <v>2.3535058246302717E-3</v>
      </c>
      <c r="N128" s="2">
        <f>L128*([1]assessment!$J$274*[1]assessment!$F$3)</f>
        <v>78678.387882493102</v>
      </c>
      <c r="P128" s="7">
        <f>N128/[1]payroll!$F127</f>
        <v>5.1544718293231821E-4</v>
      </c>
      <c r="R128" s="2">
        <f>IF(P128&lt;$R$2,N128,[1]payroll!$F127*$R$2)</f>
        <v>78678.387882493102</v>
      </c>
      <c r="T128" s="10">
        <f t="shared" si="8"/>
        <v>0</v>
      </c>
      <c r="V128" s="1">
        <f t="shared" si="9"/>
        <v>1</v>
      </c>
    </row>
    <row r="129" spans="1:22">
      <c r="A129" s="1" t="s">
        <v>188</v>
      </c>
      <c r="B129" s="1" t="s">
        <v>189</v>
      </c>
      <c r="C129" s="5">
        <v>0</v>
      </c>
      <c r="D129" s="5">
        <v>0</v>
      </c>
      <c r="E129" s="5">
        <v>0</v>
      </c>
      <c r="F129" s="2"/>
      <c r="G129" s="2">
        <f t="shared" si="10"/>
        <v>0</v>
      </c>
      <c r="H129" s="8">
        <v>1</v>
      </c>
      <c r="J129" s="2">
        <f t="shared" si="6"/>
        <v>0</v>
      </c>
      <c r="L129" s="9">
        <f t="shared" si="11"/>
        <v>0</v>
      </c>
      <c r="N129" s="2">
        <f>L129*([1]assessment!$J$274*[1]assessment!$F$3)</f>
        <v>0</v>
      </c>
      <c r="P129" s="7">
        <f>N129/[1]payroll!$F128</f>
        <v>0</v>
      </c>
      <c r="R129" s="2">
        <f>IF(P129&lt;$R$2,N129,[1]payroll!$F128*$R$2)</f>
        <v>0</v>
      </c>
      <c r="T129" s="10">
        <f t="shared" si="8"/>
        <v>0</v>
      </c>
      <c r="V129" s="1" t="e">
        <f t="shared" si="9"/>
        <v>#DIV/0!</v>
      </c>
    </row>
    <row r="130" spans="1:22">
      <c r="A130" s="1" t="s">
        <v>190</v>
      </c>
      <c r="B130" s="1" t="s">
        <v>533</v>
      </c>
      <c r="C130" s="5">
        <v>0</v>
      </c>
      <c r="D130" s="5">
        <v>0</v>
      </c>
      <c r="E130" s="5">
        <v>2775.77</v>
      </c>
      <c r="F130" s="2"/>
      <c r="G130" s="2">
        <f t="shared" si="10"/>
        <v>925.25666666666666</v>
      </c>
      <c r="H130" s="8">
        <v>1</v>
      </c>
      <c r="J130" s="2">
        <f t="shared" si="6"/>
        <v>925.25666666666666</v>
      </c>
      <c r="L130" s="9">
        <f t="shared" si="11"/>
        <v>2.6967916410710813E-5</v>
      </c>
      <c r="N130" s="2">
        <f>L130*([1]assessment!$J$274*[1]assessment!$F$3)</f>
        <v>901.5453310288209</v>
      </c>
      <c r="P130" s="7">
        <f>N130/[1]payroll!$F129</f>
        <v>9.9921880242987408E-5</v>
      </c>
      <c r="R130" s="2">
        <f>IF(P130&lt;$R$2,N130,[1]payroll!$F129*$R$2)</f>
        <v>901.5453310288209</v>
      </c>
      <c r="T130" s="10">
        <f t="shared" si="8"/>
        <v>0</v>
      </c>
      <c r="V130" s="1">
        <f t="shared" si="9"/>
        <v>1</v>
      </c>
    </row>
    <row r="131" spans="1:22">
      <c r="A131" s="1" t="s">
        <v>191</v>
      </c>
      <c r="B131" s="1" t="s">
        <v>192</v>
      </c>
      <c r="C131" s="5">
        <v>2285.46</v>
      </c>
      <c r="D131" s="5">
        <v>24906.87</v>
      </c>
      <c r="E131" s="5">
        <v>19499.21</v>
      </c>
      <c r="F131" s="2"/>
      <c r="G131" s="2">
        <f t="shared" si="10"/>
        <v>15563.846666666665</v>
      </c>
      <c r="H131" s="8">
        <v>1</v>
      </c>
      <c r="J131" s="2">
        <f t="shared" si="6"/>
        <v>15563.846666666665</v>
      </c>
      <c r="L131" s="9">
        <f t="shared" si="11"/>
        <v>4.536303612357509E-4</v>
      </c>
      <c r="N131" s="2">
        <f>L131*([1]assessment!$J$274*[1]assessment!$F$3)</f>
        <v>15164.995617628778</v>
      </c>
      <c r="P131" s="7">
        <f>N131/[1]payroll!$F130</f>
        <v>1.7364217226762386E-4</v>
      </c>
      <c r="R131" s="2">
        <f>IF(P131&lt;$R$2,N131,[1]payroll!$F130*$R$2)</f>
        <v>15164.995617628778</v>
      </c>
      <c r="T131" s="10">
        <f t="shared" si="8"/>
        <v>0</v>
      </c>
      <c r="V131" s="1">
        <f t="shared" si="9"/>
        <v>1</v>
      </c>
    </row>
    <row r="132" spans="1:22">
      <c r="A132" s="1" t="s">
        <v>193</v>
      </c>
      <c r="B132" s="1" t="s">
        <v>534</v>
      </c>
      <c r="C132" s="5">
        <v>483.47</v>
      </c>
      <c r="D132" s="5">
        <v>0</v>
      </c>
      <c r="E132" s="5">
        <v>1068.76</v>
      </c>
      <c r="F132" s="2"/>
      <c r="G132" s="2">
        <f t="shared" si="10"/>
        <v>517.41</v>
      </c>
      <c r="H132" s="8">
        <v>1</v>
      </c>
      <c r="J132" s="2">
        <f t="shared" si="6"/>
        <v>517.41</v>
      </c>
      <c r="L132" s="9">
        <f t="shared" si="11"/>
        <v>1.5080647492478716E-5</v>
      </c>
      <c r="N132" s="2">
        <f>L132*([1]assessment!$J$274*[1]assessment!$F$3)</f>
        <v>504.15045525489023</v>
      </c>
      <c r="P132" s="7">
        <f>N132/[1]payroll!$F131</f>
        <v>5.2790843779075128E-5</v>
      </c>
      <c r="R132" s="2">
        <f>IF(P132&lt;$R$2,N132,[1]payroll!$F131*$R$2)</f>
        <v>504.15045525489023</v>
      </c>
      <c r="T132" s="10">
        <f t="shared" si="8"/>
        <v>0</v>
      </c>
      <c r="V132" s="1">
        <f t="shared" si="9"/>
        <v>1</v>
      </c>
    </row>
    <row r="133" spans="1:22">
      <c r="A133" s="1" t="s">
        <v>194</v>
      </c>
      <c r="B133" s="1" t="s">
        <v>535</v>
      </c>
      <c r="C133" s="5">
        <v>49838.85</v>
      </c>
      <c r="D133" s="5">
        <v>57911.040000000001</v>
      </c>
      <c r="E133" s="5">
        <v>51874.23</v>
      </c>
      <c r="F133" s="2"/>
      <c r="G133" s="2">
        <f t="shared" si="10"/>
        <v>53208.04</v>
      </c>
      <c r="H133" s="8">
        <v>1</v>
      </c>
      <c r="J133" s="2">
        <f t="shared" si="6"/>
        <v>53208.04</v>
      </c>
      <c r="L133" s="9">
        <f t="shared" si="11"/>
        <v>1.5508237084820688E-3</v>
      </c>
      <c r="N133" s="2">
        <f>L133*([1]assessment!$J$274*[1]assessment!$F$3)</f>
        <v>51844.490035407915</v>
      </c>
      <c r="P133" s="7">
        <f>N133/[1]payroll!$F132</f>
        <v>5.9072739756593209E-3</v>
      </c>
      <c r="R133" s="2">
        <f>IF(P133&lt;$R$2,N133,[1]payroll!$F132*$R$2)</f>
        <v>51844.490035407915</v>
      </c>
      <c r="T133" s="10">
        <f t="shared" si="8"/>
        <v>0</v>
      </c>
      <c r="V133" s="1">
        <f t="shared" si="9"/>
        <v>1</v>
      </c>
    </row>
    <row r="134" spans="1:22">
      <c r="A134" s="1" t="s">
        <v>195</v>
      </c>
      <c r="B134" s="1" t="s">
        <v>493</v>
      </c>
      <c r="C134" s="5">
        <v>5689.3</v>
      </c>
      <c r="D134" s="5">
        <v>4492.07</v>
      </c>
      <c r="E134" s="5">
        <v>479.11</v>
      </c>
      <c r="F134" s="2"/>
      <c r="G134" s="2">
        <f t="shared" si="10"/>
        <v>3553.4933333333333</v>
      </c>
      <c r="H134" s="8">
        <v>1</v>
      </c>
      <c r="J134" s="2">
        <f t="shared" ref="J134:J141" si="12">+G134*H134</f>
        <v>3553.4933333333333</v>
      </c>
      <c r="L134" s="9">
        <f t="shared" ref="L134:L141" si="13">+J134/$J$267</f>
        <v>1.0357159762446256E-4</v>
      </c>
      <c r="N134" s="2">
        <f>L134*([1]assessment!$J$274*[1]assessment!$F$3)</f>
        <v>3462.4287929209286</v>
      </c>
      <c r="P134" s="7">
        <f>N134/[1]payroll!$F133</f>
        <v>2.7094764535786302E-4</v>
      </c>
      <c r="R134" s="2">
        <f>IF(P134&lt;$R$2,N134,[1]payroll!$F133*$R$2)</f>
        <v>3462.4287929209286</v>
      </c>
      <c r="T134" s="10">
        <f t="shared" ref="T134:T141" si="14">+N134-R134</f>
        <v>0</v>
      </c>
      <c r="V134" s="1">
        <f t="shared" ref="V134:V141" si="15">+R134/N134</f>
        <v>1</v>
      </c>
    </row>
    <row r="135" spans="1:22">
      <c r="A135" s="1" t="s">
        <v>196</v>
      </c>
      <c r="B135" s="1" t="s">
        <v>536</v>
      </c>
      <c r="C135" s="5">
        <v>736048.51</v>
      </c>
      <c r="D135" s="5">
        <v>966328.46</v>
      </c>
      <c r="E135" s="5">
        <v>870463.25</v>
      </c>
      <c r="F135" s="2"/>
      <c r="G135" s="2">
        <f t="shared" ref="G135:G141" si="16">IF(SUM(C135:E135)&gt;0,AVERAGE(C135:E135),0)</f>
        <v>857613.40666666662</v>
      </c>
      <c r="H135" s="8">
        <v>1</v>
      </c>
      <c r="J135" s="2">
        <f t="shared" si="12"/>
        <v>857613.40666666662</v>
      </c>
      <c r="L135" s="9">
        <f t="shared" si="13"/>
        <v>2.4996357764178884E-2</v>
      </c>
      <c r="N135" s="2">
        <f>L135*([1]assessment!$J$274*[1]assessment!$F$3)</f>
        <v>835635.5489915103</v>
      </c>
      <c r="P135" s="7">
        <f>N135/[1]payroll!$F134</f>
        <v>4.5366447936227424E-3</v>
      </c>
      <c r="R135" s="2">
        <f>IF(P135&lt;$R$2,N135,[1]payroll!$F134*$R$2)</f>
        <v>835635.5489915103</v>
      </c>
      <c r="T135" s="10">
        <f t="shared" si="14"/>
        <v>0</v>
      </c>
      <c r="V135" s="1">
        <f t="shared" si="15"/>
        <v>1</v>
      </c>
    </row>
    <row r="136" spans="1:22">
      <c r="A136" s="1" t="s">
        <v>197</v>
      </c>
      <c r="B136" s="1" t="s">
        <v>198</v>
      </c>
      <c r="C136" s="5">
        <v>9969.14</v>
      </c>
      <c r="D136" s="5">
        <v>47823.57</v>
      </c>
      <c r="E136" s="5">
        <v>12211.08</v>
      </c>
      <c r="F136" s="2"/>
      <c r="G136" s="2">
        <f t="shared" si="16"/>
        <v>23334.596666666665</v>
      </c>
      <c r="H136" s="8">
        <v>1</v>
      </c>
      <c r="J136" s="2">
        <f t="shared" si="12"/>
        <v>23334.596666666665</v>
      </c>
      <c r="L136" s="9">
        <f t="shared" si="13"/>
        <v>6.8011987922376614E-4</v>
      </c>
      <c r="N136" s="2">
        <f>L136*([1]assessment!$J$274*[1]assessment!$F$3)</f>
        <v>22736.606429503187</v>
      </c>
      <c r="P136" s="7">
        <f>N136/[1]payroll!$F135</f>
        <v>1.316446980611021E-3</v>
      </c>
      <c r="R136" s="2">
        <f>IF(P136&lt;$R$2,N136,[1]payroll!$F135*$R$2)</f>
        <v>22736.606429503187</v>
      </c>
      <c r="T136" s="10">
        <f t="shared" si="14"/>
        <v>0</v>
      </c>
      <c r="V136" s="1">
        <f t="shared" si="15"/>
        <v>1</v>
      </c>
    </row>
    <row r="137" spans="1:22">
      <c r="A137" s="1" t="s">
        <v>199</v>
      </c>
      <c r="B137" s="1" t="s">
        <v>200</v>
      </c>
      <c r="C137" s="5">
        <v>2499.9499999999998</v>
      </c>
      <c r="D137" s="5">
        <v>18742.8</v>
      </c>
      <c r="E137" s="5">
        <v>997.45</v>
      </c>
      <c r="F137" s="2"/>
      <c r="G137" s="2">
        <f t="shared" si="16"/>
        <v>7413.4000000000005</v>
      </c>
      <c r="H137" s="8">
        <v>1</v>
      </c>
      <c r="J137" s="2">
        <f t="shared" si="12"/>
        <v>7413.4000000000005</v>
      </c>
      <c r="L137" s="9">
        <f t="shared" si="13"/>
        <v>2.1607404596111734E-4</v>
      </c>
      <c r="N137" s="2">
        <f>L137*([1]assessment!$J$274*[1]assessment!$F$3)</f>
        <v>7223.4185365311914</v>
      </c>
      <c r="P137" s="7">
        <f>N137/[1]payroll!$F136</f>
        <v>5.9423163868314952E-4</v>
      </c>
      <c r="R137" s="2">
        <f>IF(P137&lt;$R$2,N137,[1]payroll!$F136*$R$2)</f>
        <v>7223.4185365311914</v>
      </c>
      <c r="T137" s="10">
        <f t="shared" si="14"/>
        <v>0</v>
      </c>
      <c r="V137" s="1">
        <f t="shared" si="15"/>
        <v>1</v>
      </c>
    </row>
    <row r="138" spans="1:22">
      <c r="A138" s="1" t="s">
        <v>201</v>
      </c>
      <c r="B138" s="1" t="s">
        <v>202</v>
      </c>
      <c r="C138" s="5">
        <v>0</v>
      </c>
      <c r="D138" s="5">
        <v>0</v>
      </c>
      <c r="E138" s="5">
        <v>0</v>
      </c>
      <c r="F138" s="2"/>
      <c r="G138" s="2">
        <f t="shared" si="16"/>
        <v>0</v>
      </c>
      <c r="H138" s="8">
        <v>1</v>
      </c>
      <c r="J138" s="2">
        <f t="shared" si="12"/>
        <v>0</v>
      </c>
      <c r="L138" s="9">
        <f t="shared" si="13"/>
        <v>0</v>
      </c>
      <c r="N138" s="2">
        <f>L138*([1]assessment!$J$274*[1]assessment!$F$3)</f>
        <v>0</v>
      </c>
      <c r="P138" s="7">
        <f>N138/[1]payroll!$F137</f>
        <v>0</v>
      </c>
      <c r="R138" s="2">
        <f>IF(P138&lt;$R$2,N138,[1]payroll!$F137*$R$2)</f>
        <v>0</v>
      </c>
      <c r="T138" s="10">
        <f t="shared" si="14"/>
        <v>0</v>
      </c>
      <c r="V138" s="1" t="e">
        <f t="shared" si="15"/>
        <v>#DIV/0!</v>
      </c>
    </row>
    <row r="139" spans="1:22">
      <c r="A139" s="1" t="s">
        <v>203</v>
      </c>
      <c r="B139" s="1" t="s">
        <v>454</v>
      </c>
      <c r="C139" s="5">
        <v>0</v>
      </c>
      <c r="D139" s="5">
        <v>0</v>
      </c>
      <c r="E139" s="5">
        <v>0</v>
      </c>
      <c r="F139" s="2"/>
      <c r="G139" s="2">
        <f t="shared" si="16"/>
        <v>0</v>
      </c>
      <c r="H139" s="8">
        <v>1</v>
      </c>
      <c r="J139" s="2">
        <f t="shared" si="12"/>
        <v>0</v>
      </c>
      <c r="L139" s="9">
        <f t="shared" si="13"/>
        <v>0</v>
      </c>
      <c r="N139" s="2">
        <f>L139*([1]assessment!$J$274*[1]assessment!$F$3)</f>
        <v>0</v>
      </c>
      <c r="P139" s="7">
        <f>N139/[1]payroll!$F138</f>
        <v>0</v>
      </c>
      <c r="R139" s="2">
        <f>IF(P139&lt;$R$2,N139,[1]payroll!$F138*$R$2)</f>
        <v>0</v>
      </c>
      <c r="T139" s="10">
        <f t="shared" si="14"/>
        <v>0</v>
      </c>
      <c r="V139" s="1" t="e">
        <f t="shared" si="15"/>
        <v>#DIV/0!</v>
      </c>
    </row>
    <row r="140" spans="1:22">
      <c r="A140" s="1" t="s">
        <v>578</v>
      </c>
      <c r="B140" s="1" t="s">
        <v>580</v>
      </c>
      <c r="C140" s="5">
        <v>0</v>
      </c>
      <c r="D140" s="5">
        <v>0</v>
      </c>
      <c r="E140" s="5">
        <v>0</v>
      </c>
      <c r="F140" s="2"/>
      <c r="G140" s="2">
        <f t="shared" si="16"/>
        <v>0</v>
      </c>
      <c r="H140" s="8">
        <v>1</v>
      </c>
      <c r="J140" s="2">
        <f t="shared" si="12"/>
        <v>0</v>
      </c>
      <c r="L140" s="9">
        <f t="shared" si="13"/>
        <v>0</v>
      </c>
      <c r="N140" s="2">
        <f>L140*([1]assessment!$J$274*[1]assessment!$F$3)</f>
        <v>0</v>
      </c>
      <c r="P140" s="7">
        <f>N140/[1]payroll!$F139</f>
        <v>0</v>
      </c>
      <c r="R140" s="2">
        <f>IF(P140&lt;$R$2,N140,[1]payroll!$F139*$R$2)</f>
        <v>0</v>
      </c>
      <c r="T140" s="10">
        <f t="shared" si="14"/>
        <v>0</v>
      </c>
      <c r="V140" s="1" t="e">
        <f t="shared" si="15"/>
        <v>#DIV/0!</v>
      </c>
    </row>
    <row r="141" spans="1:22">
      <c r="A141" s="1" t="s">
        <v>579</v>
      </c>
      <c r="B141" s="1" t="s">
        <v>581</v>
      </c>
      <c r="C141" s="5">
        <v>0</v>
      </c>
      <c r="D141" s="5">
        <v>0</v>
      </c>
      <c r="E141" s="5">
        <v>0</v>
      </c>
      <c r="F141" s="2"/>
      <c r="G141" s="2">
        <f t="shared" si="16"/>
        <v>0</v>
      </c>
      <c r="H141" s="8">
        <v>1</v>
      </c>
      <c r="J141" s="2">
        <f t="shared" si="12"/>
        <v>0</v>
      </c>
      <c r="L141" s="9">
        <f t="shared" si="13"/>
        <v>0</v>
      </c>
      <c r="N141" s="2">
        <f>L141*([1]assessment!$J$274*[1]assessment!$F$3)</f>
        <v>0</v>
      </c>
      <c r="P141" s="7">
        <f>N141/[1]payroll!$F140</f>
        <v>0</v>
      </c>
      <c r="R141" s="2">
        <f>IF(P141&lt;$R$2,N141,[1]payroll!$F140*$R$2)</f>
        <v>0</v>
      </c>
      <c r="T141" s="10">
        <f t="shared" si="14"/>
        <v>0</v>
      </c>
      <c r="V141" s="1" t="e">
        <f t="shared" si="15"/>
        <v>#DIV/0!</v>
      </c>
    </row>
    <row r="142" spans="1:22" outlineLevel="1">
      <c r="A142" s="1" t="s">
        <v>204</v>
      </c>
      <c r="B142" s="1" t="s">
        <v>205</v>
      </c>
      <c r="C142" s="5">
        <v>0</v>
      </c>
      <c r="D142" s="5">
        <v>0</v>
      </c>
      <c r="E142" s="5">
        <v>0</v>
      </c>
      <c r="F142" s="2"/>
      <c r="G142" s="2">
        <f t="shared" ref="G142:G173" si="17">IF(SUM(C142:E142)&gt;0,AVERAGE(C142:E142),0)</f>
        <v>0</v>
      </c>
      <c r="H142" s="8">
        <v>1</v>
      </c>
      <c r="J142" s="2">
        <f t="shared" ref="J142:J173" si="18">+G142*H142</f>
        <v>0</v>
      </c>
      <c r="L142" s="9">
        <f t="shared" ref="L142:L173" si="19">+J142/$J$267</f>
        <v>0</v>
      </c>
      <c r="N142" s="2">
        <f>L142*([1]assessment!$J$274*[1]assessment!$F$3)</f>
        <v>0</v>
      </c>
      <c r="P142" s="7">
        <f>N142/[1]payroll!$F141</f>
        <v>0</v>
      </c>
      <c r="R142" s="2">
        <f>IF(P142&lt;$R$2,N142,[1]payroll!$F141*$R$2)</f>
        <v>0</v>
      </c>
      <c r="T142" s="10">
        <f t="shared" ref="T142:T173" si="20">+N142-R142</f>
        <v>0</v>
      </c>
      <c r="V142" s="1" t="e">
        <f t="shared" ref="V142:V173" si="21">+R142/N142</f>
        <v>#DIV/0!</v>
      </c>
    </row>
    <row r="143" spans="1:22" outlineLevel="1">
      <c r="A143" s="1" t="s">
        <v>206</v>
      </c>
      <c r="B143" s="1" t="s">
        <v>207</v>
      </c>
      <c r="C143" s="5">
        <v>0</v>
      </c>
      <c r="D143" s="5">
        <v>0</v>
      </c>
      <c r="E143" s="5">
        <v>0</v>
      </c>
      <c r="F143" s="2"/>
      <c r="G143" s="2">
        <f t="shared" si="17"/>
        <v>0</v>
      </c>
      <c r="H143" s="8">
        <v>1</v>
      </c>
      <c r="J143" s="2">
        <f t="shared" si="18"/>
        <v>0</v>
      </c>
      <c r="L143" s="9">
        <f t="shared" si="19"/>
        <v>0</v>
      </c>
      <c r="N143" s="2">
        <f>L143*([1]assessment!$J$274*[1]assessment!$F$3)</f>
        <v>0</v>
      </c>
      <c r="P143" s="7">
        <f>N143/[1]payroll!$F142</f>
        <v>0</v>
      </c>
      <c r="R143" s="2">
        <f>IF(P143&lt;$R$2,N143,[1]payroll!$F142*$R$2)</f>
        <v>0</v>
      </c>
      <c r="T143" s="10">
        <f t="shared" si="20"/>
        <v>0</v>
      </c>
      <c r="V143" s="1" t="e">
        <f t="shared" si="21"/>
        <v>#DIV/0!</v>
      </c>
    </row>
    <row r="144" spans="1:22" outlineLevel="1">
      <c r="A144" s="1" t="s">
        <v>208</v>
      </c>
      <c r="B144" s="1" t="s">
        <v>209</v>
      </c>
      <c r="C144" s="5">
        <v>0</v>
      </c>
      <c r="D144" s="5">
        <v>287.87</v>
      </c>
      <c r="E144" s="5">
        <v>0</v>
      </c>
      <c r="F144" s="2"/>
      <c r="G144" s="2">
        <f t="shared" si="17"/>
        <v>95.956666666666663</v>
      </c>
      <c r="H144" s="8">
        <v>1</v>
      </c>
      <c r="J144" s="2">
        <f t="shared" si="18"/>
        <v>95.956666666666663</v>
      </c>
      <c r="L144" s="9">
        <f t="shared" si="19"/>
        <v>2.7967929969526733E-6</v>
      </c>
      <c r="N144" s="2">
        <f>L144*([1]assessment!$J$274*[1]assessment!$F$3)</f>
        <v>93.497607670400171</v>
      </c>
      <c r="P144" s="7">
        <f>N144/[1]payroll!$F143</f>
        <v>9.187640727281542E-5</v>
      </c>
      <c r="R144" s="2">
        <f>IF(P144&lt;$R$2,N144,[1]payroll!$F143*$R$2)</f>
        <v>93.497607670400171</v>
      </c>
      <c r="T144" s="10">
        <f t="shared" si="20"/>
        <v>0</v>
      </c>
      <c r="V144" s="1">
        <f t="shared" si="21"/>
        <v>1</v>
      </c>
    </row>
    <row r="145" spans="1:22" outlineLevel="1">
      <c r="A145" s="1" t="s">
        <v>496</v>
      </c>
      <c r="B145" s="1" t="s">
        <v>569</v>
      </c>
      <c r="C145" s="5">
        <v>0</v>
      </c>
      <c r="D145" s="5">
        <v>1203.67</v>
      </c>
      <c r="E145" s="5">
        <v>0</v>
      </c>
      <c r="F145" s="2"/>
      <c r="G145" s="2">
        <f t="shared" si="17"/>
        <v>401.22333333333336</v>
      </c>
      <c r="H145" s="8">
        <v>1</v>
      </c>
      <c r="J145" s="2">
        <f t="shared" si="18"/>
        <v>401.22333333333336</v>
      </c>
      <c r="L145" s="9">
        <f t="shared" si="19"/>
        <v>1.1694222484600774E-5</v>
      </c>
      <c r="N145" s="2">
        <f>L145*([1]assessment!$J$274*[1]assessment!$F$3)</f>
        <v>390.94127705085833</v>
      </c>
      <c r="P145" s="7">
        <f>N145/[1]payroll!$F144</f>
        <v>3.7084972082175474E-4</v>
      </c>
      <c r="R145" s="2">
        <f>IF(P145&lt;$R$2,N145,[1]payroll!$F144*$R$2)</f>
        <v>390.94127705085833</v>
      </c>
      <c r="T145" s="10">
        <f t="shared" si="20"/>
        <v>0</v>
      </c>
      <c r="V145" s="1">
        <f t="shared" si="21"/>
        <v>1</v>
      </c>
    </row>
    <row r="146" spans="1:22" outlineLevel="1">
      <c r="A146" s="1" t="s">
        <v>210</v>
      </c>
      <c r="B146" s="1" t="s">
        <v>211</v>
      </c>
      <c r="C146" s="5">
        <v>877.45</v>
      </c>
      <c r="D146" s="5">
        <v>0</v>
      </c>
      <c r="E146" s="5">
        <v>0</v>
      </c>
      <c r="F146" s="2"/>
      <c r="G146" s="2">
        <f t="shared" si="17"/>
        <v>292.48333333333335</v>
      </c>
      <c r="H146" s="8">
        <v>1</v>
      </c>
      <c r="J146" s="2">
        <f t="shared" si="18"/>
        <v>292.48333333333335</v>
      </c>
      <c r="L146" s="9">
        <f t="shared" si="19"/>
        <v>8.5248411268146157E-6</v>
      </c>
      <c r="N146" s="2">
        <f>L146*([1]assessment!$J$274*[1]assessment!$F$3)</f>
        <v>284.98793153295804</v>
      </c>
      <c r="P146" s="7">
        <f>N146/[1]payroll!$F145</f>
        <v>2.5719396210098337E-4</v>
      </c>
      <c r="R146" s="2">
        <f>IF(P146&lt;$R$2,N146,[1]payroll!$F145*$R$2)</f>
        <v>284.98793153295804</v>
      </c>
      <c r="T146" s="10">
        <f t="shared" si="20"/>
        <v>0</v>
      </c>
      <c r="V146" s="1">
        <f t="shared" si="21"/>
        <v>1</v>
      </c>
    </row>
    <row r="147" spans="1:22" outlineLevel="1">
      <c r="A147" s="1" t="s">
        <v>212</v>
      </c>
      <c r="B147" s="1" t="s">
        <v>213</v>
      </c>
      <c r="C147" s="5">
        <v>0</v>
      </c>
      <c r="D147" s="5">
        <v>0</v>
      </c>
      <c r="E147" s="5">
        <v>0</v>
      </c>
      <c r="F147" s="2"/>
      <c r="G147" s="2">
        <f t="shared" si="17"/>
        <v>0</v>
      </c>
      <c r="H147" s="8">
        <v>1</v>
      </c>
      <c r="J147" s="2">
        <f t="shared" si="18"/>
        <v>0</v>
      </c>
      <c r="L147" s="9">
        <f t="shared" si="19"/>
        <v>0</v>
      </c>
      <c r="N147" s="2">
        <f>L147*([1]assessment!$J$274*[1]assessment!$F$3)</f>
        <v>0</v>
      </c>
      <c r="P147" s="7">
        <f>N147/[1]payroll!$F146</f>
        <v>0</v>
      </c>
      <c r="R147" s="2">
        <f>IF(P147&lt;$R$2,N147,[1]payroll!$F146*$R$2)</f>
        <v>0</v>
      </c>
      <c r="T147" s="10">
        <f t="shared" si="20"/>
        <v>0</v>
      </c>
      <c r="V147" s="1" t="e">
        <f t="shared" si="21"/>
        <v>#DIV/0!</v>
      </c>
    </row>
    <row r="148" spans="1:22" outlineLevel="1">
      <c r="A148" s="1" t="s">
        <v>214</v>
      </c>
      <c r="B148" s="1" t="s">
        <v>215</v>
      </c>
      <c r="C148" s="5">
        <v>0</v>
      </c>
      <c r="D148" s="5">
        <v>370.93</v>
      </c>
      <c r="E148" s="5">
        <v>4611.53</v>
      </c>
      <c r="F148" s="2"/>
      <c r="G148" s="2">
        <f t="shared" si="17"/>
        <v>1660.82</v>
      </c>
      <c r="H148" s="8">
        <v>1</v>
      </c>
      <c r="J148" s="2">
        <f t="shared" si="18"/>
        <v>1660.82</v>
      </c>
      <c r="L148" s="9">
        <f t="shared" si="19"/>
        <v>4.8406951872709266E-5</v>
      </c>
      <c r="N148" s="2">
        <f>L148*([1]assessment!$J$274*[1]assessment!$F$3)</f>
        <v>1618.2585552973983</v>
      </c>
      <c r="P148" s="7">
        <f>N148/[1]payroll!$F147</f>
        <v>6.0184799935004789E-4</v>
      </c>
      <c r="R148" s="2">
        <f>IF(P148&lt;$R$2,N148,[1]payroll!$F147*$R$2)</f>
        <v>1618.2585552973983</v>
      </c>
      <c r="T148" s="10">
        <f t="shared" si="20"/>
        <v>0</v>
      </c>
      <c r="V148" s="1">
        <f t="shared" si="21"/>
        <v>1</v>
      </c>
    </row>
    <row r="149" spans="1:22" outlineLevel="1">
      <c r="A149" s="1" t="s">
        <v>216</v>
      </c>
      <c r="B149" s="1" t="s">
        <v>217</v>
      </c>
      <c r="C149" s="5">
        <v>230989.31</v>
      </c>
      <c r="D149" s="5">
        <v>23350.28</v>
      </c>
      <c r="E149" s="5">
        <v>7408.92</v>
      </c>
      <c r="F149" s="2"/>
      <c r="G149" s="2">
        <f t="shared" si="17"/>
        <v>87249.503333333341</v>
      </c>
      <c r="H149" s="8">
        <v>1</v>
      </c>
      <c r="J149" s="2">
        <f t="shared" si="18"/>
        <v>87249.503333333341</v>
      </c>
      <c r="L149" s="9">
        <f t="shared" si="19"/>
        <v>2.5430103856977E-3</v>
      </c>
      <c r="N149" s="2">
        <f>L149*([1]assessment!$J$274*[1]assessment!$F$3)</f>
        <v>85013.580770110886</v>
      </c>
      <c r="P149" s="7">
        <f>N149/[1]payroll!$F148</f>
        <v>4.5196800623196268E-3</v>
      </c>
      <c r="R149" s="2">
        <f>IF(P149&lt;$R$2,N149,[1]payroll!$F148*$R$2)</f>
        <v>85013.580770110886</v>
      </c>
      <c r="T149" s="10">
        <f t="shared" si="20"/>
        <v>0</v>
      </c>
      <c r="V149" s="1">
        <f t="shared" si="21"/>
        <v>1</v>
      </c>
    </row>
    <row r="150" spans="1:22" outlineLevel="1">
      <c r="A150" s="1" t="s">
        <v>218</v>
      </c>
      <c r="B150" s="1" t="s">
        <v>219</v>
      </c>
      <c r="C150" s="5">
        <v>579.98</v>
      </c>
      <c r="D150" s="5">
        <v>0</v>
      </c>
      <c r="E150" s="5">
        <v>0</v>
      </c>
      <c r="F150" s="2"/>
      <c r="G150" s="2">
        <f t="shared" si="17"/>
        <v>193.32666666666668</v>
      </c>
      <c r="H150" s="8">
        <v>1</v>
      </c>
      <c r="J150" s="2">
        <f t="shared" si="18"/>
        <v>193.32666666666668</v>
      </c>
      <c r="L150" s="9">
        <f t="shared" si="19"/>
        <v>5.6347795962504311E-6</v>
      </c>
      <c r="N150" s="2">
        <f>L150*([1]assessment!$J$274*[1]assessment!$F$3)</f>
        <v>188.37232951220585</v>
      </c>
      <c r="P150" s="7">
        <f>N150/[1]payroll!$F149</f>
        <v>5.9683418631695997E-5</v>
      </c>
      <c r="R150" s="2">
        <f>IF(P150&lt;$R$2,N150,[1]payroll!$F149*$R$2)</f>
        <v>188.37232951220585</v>
      </c>
      <c r="T150" s="10">
        <f t="shared" si="20"/>
        <v>0</v>
      </c>
      <c r="V150" s="1">
        <f t="shared" si="21"/>
        <v>1</v>
      </c>
    </row>
    <row r="151" spans="1:22" outlineLevel="1">
      <c r="A151" s="1" t="s">
        <v>220</v>
      </c>
      <c r="B151" s="1" t="s">
        <v>221</v>
      </c>
      <c r="C151" s="5">
        <v>3069.79</v>
      </c>
      <c r="D151" s="5">
        <v>928.15</v>
      </c>
      <c r="E151" s="5">
        <v>248.12</v>
      </c>
      <c r="F151" s="2"/>
      <c r="G151" s="2">
        <f t="shared" si="17"/>
        <v>1415.3533333333335</v>
      </c>
      <c r="H151" s="8">
        <v>1</v>
      </c>
      <c r="J151" s="2">
        <f t="shared" si="18"/>
        <v>1415.3533333333335</v>
      </c>
      <c r="L151" s="9">
        <f t="shared" si="19"/>
        <v>4.1252478106926287E-5</v>
      </c>
      <c r="N151" s="2">
        <f>L151*([1]assessment!$J$274*[1]assessment!$F$3)</f>
        <v>1379.0824053391441</v>
      </c>
      <c r="P151" s="7">
        <f>N151/[1]payroll!$F150</f>
        <v>3.5587471082434031E-4</v>
      </c>
      <c r="R151" s="2">
        <f>IF(P151&lt;$R$2,N151,[1]payroll!$F150*$R$2)</f>
        <v>1379.0824053391441</v>
      </c>
      <c r="T151" s="10">
        <f t="shared" si="20"/>
        <v>0</v>
      </c>
      <c r="V151" s="1">
        <f t="shared" si="21"/>
        <v>1</v>
      </c>
    </row>
    <row r="152" spans="1:22" outlineLevel="1">
      <c r="A152" s="1" t="s">
        <v>222</v>
      </c>
      <c r="B152" s="1" t="s">
        <v>223</v>
      </c>
      <c r="C152" s="5">
        <v>0</v>
      </c>
      <c r="D152" s="5">
        <v>0</v>
      </c>
      <c r="E152" s="5">
        <v>0</v>
      </c>
      <c r="F152" s="2"/>
      <c r="G152" s="2">
        <f t="shared" si="17"/>
        <v>0</v>
      </c>
      <c r="H152" s="8">
        <v>1</v>
      </c>
      <c r="J152" s="2">
        <f t="shared" si="18"/>
        <v>0</v>
      </c>
      <c r="L152" s="9">
        <f t="shared" si="19"/>
        <v>0</v>
      </c>
      <c r="N152" s="2">
        <f>L152*([1]assessment!$J$274*[1]assessment!$F$3)</f>
        <v>0</v>
      </c>
      <c r="P152" s="7">
        <f>N152/[1]payroll!$F151</f>
        <v>0</v>
      </c>
      <c r="R152" s="2">
        <f>IF(P152&lt;$R$2,N152,[1]payroll!$F151*$R$2)</f>
        <v>0</v>
      </c>
      <c r="T152" s="10">
        <f t="shared" si="20"/>
        <v>0</v>
      </c>
      <c r="V152" s="1" t="e">
        <f t="shared" si="21"/>
        <v>#DIV/0!</v>
      </c>
    </row>
    <row r="153" spans="1:22" outlineLevel="1">
      <c r="A153" s="1" t="s">
        <v>224</v>
      </c>
      <c r="B153" s="1" t="s">
        <v>225</v>
      </c>
      <c r="C153" s="5">
        <v>0</v>
      </c>
      <c r="D153" s="5">
        <v>0</v>
      </c>
      <c r="E153" s="5">
        <v>0</v>
      </c>
      <c r="F153" s="2"/>
      <c r="G153" s="2">
        <f t="shared" si="17"/>
        <v>0</v>
      </c>
      <c r="H153" s="8">
        <v>1</v>
      </c>
      <c r="J153" s="2">
        <f t="shared" si="18"/>
        <v>0</v>
      </c>
      <c r="L153" s="9">
        <f t="shared" si="19"/>
        <v>0</v>
      </c>
      <c r="N153" s="2">
        <f>L153*([1]assessment!$J$274*[1]assessment!$F$3)</f>
        <v>0</v>
      </c>
      <c r="P153" s="7">
        <f>N153/[1]payroll!$F152</f>
        <v>0</v>
      </c>
      <c r="R153" s="2">
        <f>IF(P153&lt;$R$2,N153,[1]payroll!$F152*$R$2)</f>
        <v>0</v>
      </c>
      <c r="T153" s="10">
        <f t="shared" si="20"/>
        <v>0</v>
      </c>
      <c r="V153" s="1" t="e">
        <f t="shared" si="21"/>
        <v>#DIV/0!</v>
      </c>
    </row>
    <row r="154" spans="1:22" outlineLevel="1">
      <c r="A154" s="1" t="s">
        <v>226</v>
      </c>
      <c r="B154" s="1" t="s">
        <v>227</v>
      </c>
      <c r="C154" s="5">
        <v>9529.84</v>
      </c>
      <c r="D154" s="5">
        <v>2254.1</v>
      </c>
      <c r="E154" s="5">
        <v>5620.14</v>
      </c>
      <c r="F154" s="2"/>
      <c r="G154" s="2">
        <f t="shared" si="17"/>
        <v>5801.3600000000006</v>
      </c>
      <c r="H154" s="8">
        <v>1</v>
      </c>
      <c r="J154" s="2">
        <f t="shared" si="18"/>
        <v>5801.3600000000006</v>
      </c>
      <c r="L154" s="9">
        <f t="shared" si="19"/>
        <v>1.6908885629764856E-4</v>
      </c>
      <c r="N154" s="2">
        <f>L154*([1]assessment!$J$274*[1]assessment!$F$3)</f>
        <v>5652.6899076119726</v>
      </c>
      <c r="P154" s="7">
        <f>N154/[1]payroll!$F153</f>
        <v>2.9650965557064595E-3</v>
      </c>
      <c r="R154" s="2">
        <f>IF(P154&lt;$R$2,N154,[1]payroll!$F153*$R$2)</f>
        <v>5652.6899076119726</v>
      </c>
      <c r="T154" s="10">
        <f t="shared" si="20"/>
        <v>0</v>
      </c>
      <c r="V154" s="1">
        <f t="shared" si="21"/>
        <v>1</v>
      </c>
    </row>
    <row r="155" spans="1:22" outlineLevel="1">
      <c r="A155" s="1" t="s">
        <v>228</v>
      </c>
      <c r="B155" s="1" t="s">
        <v>229</v>
      </c>
      <c r="C155" s="5">
        <v>0</v>
      </c>
      <c r="D155" s="5">
        <v>0</v>
      </c>
      <c r="E155" s="5">
        <v>1842.54</v>
      </c>
      <c r="F155" s="2"/>
      <c r="G155" s="2">
        <f t="shared" si="17"/>
        <v>614.17999999999995</v>
      </c>
      <c r="H155" s="8">
        <v>1</v>
      </c>
      <c r="J155" s="2">
        <f t="shared" si="18"/>
        <v>614.17999999999995</v>
      </c>
      <c r="L155" s="9">
        <f t="shared" si="19"/>
        <v>1.7901146241724314E-5</v>
      </c>
      <c r="N155" s="2">
        <f>L155*([1]assessment!$J$274*[1]assessment!$F$3)</f>
        <v>598.44055315600485</v>
      </c>
      <c r="P155" s="7">
        <f>N155/[1]payroll!$F154</f>
        <v>1.2925263291461772E-4</v>
      </c>
      <c r="R155" s="2">
        <f>IF(P155&lt;$R$2,N155,[1]payroll!$F154*$R$2)</f>
        <v>598.44055315600485</v>
      </c>
      <c r="T155" s="10">
        <f t="shared" si="20"/>
        <v>0</v>
      </c>
      <c r="V155" s="1">
        <f t="shared" si="21"/>
        <v>1</v>
      </c>
    </row>
    <row r="156" spans="1:22" outlineLevel="1">
      <c r="A156" s="1" t="s">
        <v>230</v>
      </c>
      <c r="B156" s="1" t="s">
        <v>231</v>
      </c>
      <c r="C156" s="5">
        <v>0</v>
      </c>
      <c r="D156" s="5">
        <v>0</v>
      </c>
      <c r="E156" s="5">
        <v>2804.96</v>
      </c>
      <c r="F156" s="2"/>
      <c r="G156" s="2">
        <f t="shared" si="17"/>
        <v>934.98666666666668</v>
      </c>
      <c r="H156" s="8">
        <v>1</v>
      </c>
      <c r="J156" s="2">
        <f t="shared" si="18"/>
        <v>934.98666666666668</v>
      </c>
      <c r="L156" s="9">
        <f t="shared" si="19"/>
        <v>2.7251511045723315E-5</v>
      </c>
      <c r="N156" s="2">
        <f>L156*([1]assessment!$J$274*[1]assessment!$F$3)</f>
        <v>911.02598260036018</v>
      </c>
      <c r="P156" s="7">
        <f>N156/[1]payroll!$F155</f>
        <v>1.8533581170457361E-4</v>
      </c>
      <c r="R156" s="2">
        <f>IF(P156&lt;$R$2,N156,[1]payroll!$F155*$R$2)</f>
        <v>911.02598260036018</v>
      </c>
      <c r="T156" s="10">
        <f t="shared" si="20"/>
        <v>0</v>
      </c>
      <c r="V156" s="1">
        <f t="shared" si="21"/>
        <v>1</v>
      </c>
    </row>
    <row r="157" spans="1:22" outlineLevel="1">
      <c r="A157" s="1" t="s">
        <v>232</v>
      </c>
      <c r="B157" s="1" t="s">
        <v>233</v>
      </c>
      <c r="C157" s="5">
        <v>0</v>
      </c>
      <c r="D157" s="5">
        <v>0</v>
      </c>
      <c r="E157" s="5">
        <v>0</v>
      </c>
      <c r="F157" s="2"/>
      <c r="G157" s="2">
        <f t="shared" si="17"/>
        <v>0</v>
      </c>
      <c r="H157" s="8">
        <v>1</v>
      </c>
      <c r="J157" s="2">
        <f t="shared" si="18"/>
        <v>0</v>
      </c>
      <c r="L157" s="9">
        <f t="shared" si="19"/>
        <v>0</v>
      </c>
      <c r="N157" s="2">
        <f>L157*([1]assessment!$J$274*[1]assessment!$F$3)</f>
        <v>0</v>
      </c>
      <c r="P157" s="7">
        <f>N157/[1]payroll!$F156</f>
        <v>0</v>
      </c>
      <c r="R157" s="2">
        <f>IF(P157&lt;$R$2,N157,[1]payroll!$F156*$R$2)</f>
        <v>0</v>
      </c>
      <c r="T157" s="10">
        <f t="shared" si="20"/>
        <v>0</v>
      </c>
      <c r="V157" s="1" t="e">
        <f t="shared" si="21"/>
        <v>#DIV/0!</v>
      </c>
    </row>
    <row r="158" spans="1:22" outlineLevel="1">
      <c r="A158" s="1" t="s">
        <v>582</v>
      </c>
      <c r="B158" s="1" t="s">
        <v>583</v>
      </c>
      <c r="C158" s="5">
        <v>0</v>
      </c>
      <c r="D158" s="5">
        <v>0</v>
      </c>
      <c r="E158" s="5">
        <v>0</v>
      </c>
      <c r="F158" s="2"/>
      <c r="G158" s="2">
        <f t="shared" si="17"/>
        <v>0</v>
      </c>
      <c r="H158" s="8">
        <v>1</v>
      </c>
      <c r="J158" s="2">
        <f t="shared" si="18"/>
        <v>0</v>
      </c>
      <c r="L158" s="9">
        <f t="shared" si="19"/>
        <v>0</v>
      </c>
      <c r="N158" s="2">
        <f>L158*([1]assessment!$J$274*[1]assessment!$F$3)</f>
        <v>0</v>
      </c>
      <c r="P158" s="7">
        <f>N158/[1]payroll!$F157</f>
        <v>0</v>
      </c>
      <c r="R158" s="2">
        <f>IF(P158&lt;$R$2,N158,[1]payroll!$F157*$R$2)</f>
        <v>0</v>
      </c>
      <c r="T158" s="10">
        <f t="shared" si="20"/>
        <v>0</v>
      </c>
      <c r="V158" s="1" t="e">
        <f t="shared" si="21"/>
        <v>#DIV/0!</v>
      </c>
    </row>
    <row r="159" spans="1:22" outlineLevel="1">
      <c r="A159" s="1" t="s">
        <v>234</v>
      </c>
      <c r="B159" s="1" t="s">
        <v>235</v>
      </c>
      <c r="C159" s="5">
        <v>0</v>
      </c>
      <c r="D159" s="5">
        <v>0</v>
      </c>
      <c r="E159" s="5">
        <v>0</v>
      </c>
      <c r="F159" s="2"/>
      <c r="G159" s="2">
        <f t="shared" si="17"/>
        <v>0</v>
      </c>
      <c r="H159" s="8">
        <v>1</v>
      </c>
      <c r="J159" s="2">
        <f t="shared" si="18"/>
        <v>0</v>
      </c>
      <c r="L159" s="9">
        <f t="shared" si="19"/>
        <v>0</v>
      </c>
      <c r="N159" s="2">
        <f>L159*([1]assessment!$J$274*[1]assessment!$F$3)</f>
        <v>0</v>
      </c>
      <c r="P159" s="7">
        <f>N159/[1]payroll!$F158</f>
        <v>0</v>
      </c>
      <c r="R159" s="2">
        <f>IF(P159&lt;$R$2,N159,[1]payroll!$F158*$R$2)</f>
        <v>0</v>
      </c>
      <c r="T159" s="10">
        <f t="shared" si="20"/>
        <v>0</v>
      </c>
      <c r="V159" s="1" t="e">
        <f t="shared" si="21"/>
        <v>#DIV/0!</v>
      </c>
    </row>
    <row r="160" spans="1:22" outlineLevel="1">
      <c r="A160" s="1" t="s">
        <v>236</v>
      </c>
      <c r="B160" s="1" t="s">
        <v>237</v>
      </c>
      <c r="C160" s="5">
        <v>0</v>
      </c>
      <c r="D160" s="5">
        <v>0</v>
      </c>
      <c r="E160" s="5">
        <v>0</v>
      </c>
      <c r="F160" s="2"/>
      <c r="G160" s="2">
        <f t="shared" si="17"/>
        <v>0</v>
      </c>
      <c r="H160" s="8">
        <v>1</v>
      </c>
      <c r="J160" s="2">
        <f t="shared" si="18"/>
        <v>0</v>
      </c>
      <c r="L160" s="9">
        <f t="shared" si="19"/>
        <v>0</v>
      </c>
      <c r="N160" s="2">
        <f>L160*([1]assessment!$J$274*[1]assessment!$F$3)</f>
        <v>0</v>
      </c>
      <c r="P160" s="7">
        <f>N160/[1]payroll!$F159</f>
        <v>0</v>
      </c>
      <c r="R160" s="2">
        <f>IF(P160&lt;$R$2,N160,[1]payroll!$F159*$R$2)</f>
        <v>0</v>
      </c>
      <c r="T160" s="10">
        <f t="shared" si="20"/>
        <v>0</v>
      </c>
      <c r="V160" s="1" t="e">
        <f t="shared" si="21"/>
        <v>#DIV/0!</v>
      </c>
    </row>
    <row r="161" spans="1:22" outlineLevel="1">
      <c r="A161" s="1" t="s">
        <v>238</v>
      </c>
      <c r="B161" s="1" t="s">
        <v>239</v>
      </c>
      <c r="C161" s="5">
        <v>0</v>
      </c>
      <c r="D161" s="5">
        <v>0</v>
      </c>
      <c r="E161" s="5">
        <v>0</v>
      </c>
      <c r="F161" s="2"/>
      <c r="G161" s="2">
        <f t="shared" si="17"/>
        <v>0</v>
      </c>
      <c r="H161" s="8">
        <v>1</v>
      </c>
      <c r="J161" s="2">
        <f t="shared" si="18"/>
        <v>0</v>
      </c>
      <c r="L161" s="9">
        <f t="shared" si="19"/>
        <v>0</v>
      </c>
      <c r="N161" s="2">
        <f>L161*([1]assessment!$J$274*[1]assessment!$F$3)</f>
        <v>0</v>
      </c>
      <c r="P161" s="7">
        <f>N161/[1]payroll!$F160</f>
        <v>0</v>
      </c>
      <c r="R161" s="2">
        <f>IF(P161&lt;$R$2,N161,[1]payroll!$F160*$R$2)</f>
        <v>0</v>
      </c>
      <c r="T161" s="10">
        <f t="shared" si="20"/>
        <v>0</v>
      </c>
      <c r="V161" s="1" t="e">
        <f t="shared" si="21"/>
        <v>#DIV/0!</v>
      </c>
    </row>
    <row r="162" spans="1:22" outlineLevel="1">
      <c r="A162" s="1" t="s">
        <v>240</v>
      </c>
      <c r="B162" s="1" t="s">
        <v>241</v>
      </c>
      <c r="C162" s="5">
        <v>0</v>
      </c>
      <c r="D162" s="5">
        <v>0</v>
      </c>
      <c r="E162" s="5">
        <v>0</v>
      </c>
      <c r="F162" s="2"/>
      <c r="G162" s="2">
        <f t="shared" si="17"/>
        <v>0</v>
      </c>
      <c r="H162" s="8">
        <v>1</v>
      </c>
      <c r="J162" s="2">
        <f t="shared" si="18"/>
        <v>0</v>
      </c>
      <c r="L162" s="9">
        <f t="shared" si="19"/>
        <v>0</v>
      </c>
      <c r="N162" s="2">
        <f>L162*([1]assessment!$J$274*[1]assessment!$F$3)</f>
        <v>0</v>
      </c>
      <c r="P162" s="7">
        <f>N162/[1]payroll!$F161</f>
        <v>0</v>
      </c>
      <c r="R162" s="2">
        <f>IF(P162&lt;$R$2,N162,[1]payroll!$F161*$R$2)</f>
        <v>0</v>
      </c>
      <c r="T162" s="10">
        <f t="shared" si="20"/>
        <v>0</v>
      </c>
      <c r="V162" s="1" t="e">
        <f t="shared" si="21"/>
        <v>#DIV/0!</v>
      </c>
    </row>
    <row r="163" spans="1:22" outlineLevel="1">
      <c r="A163" s="1" t="s">
        <v>242</v>
      </c>
      <c r="B163" s="1" t="s">
        <v>243</v>
      </c>
      <c r="C163" s="5">
        <v>0</v>
      </c>
      <c r="D163" s="5">
        <v>0</v>
      </c>
      <c r="E163" s="5">
        <v>0</v>
      </c>
      <c r="F163" s="2"/>
      <c r="G163" s="2">
        <f t="shared" si="17"/>
        <v>0</v>
      </c>
      <c r="H163" s="8">
        <v>1</v>
      </c>
      <c r="J163" s="2">
        <f t="shared" si="18"/>
        <v>0</v>
      </c>
      <c r="L163" s="9">
        <f t="shared" si="19"/>
        <v>0</v>
      </c>
      <c r="N163" s="2">
        <f>L163*([1]assessment!$J$274*[1]assessment!$F$3)</f>
        <v>0</v>
      </c>
      <c r="P163" s="7">
        <f>N163/[1]payroll!$F162</f>
        <v>0</v>
      </c>
      <c r="R163" s="2">
        <f>IF(P163&lt;$R$2,N163,[1]payroll!$F162*$R$2)</f>
        <v>0</v>
      </c>
      <c r="T163" s="10">
        <f t="shared" si="20"/>
        <v>0</v>
      </c>
      <c r="V163" s="1" t="e">
        <f t="shared" si="21"/>
        <v>#DIV/0!</v>
      </c>
    </row>
    <row r="164" spans="1:22" outlineLevel="1">
      <c r="A164" s="1" t="s">
        <v>244</v>
      </c>
      <c r="B164" s="1" t="s">
        <v>245</v>
      </c>
      <c r="C164" s="5">
        <v>0</v>
      </c>
      <c r="D164" s="5">
        <v>0</v>
      </c>
      <c r="E164" s="5">
        <v>0</v>
      </c>
      <c r="F164" s="2"/>
      <c r="G164" s="2">
        <f t="shared" si="17"/>
        <v>0</v>
      </c>
      <c r="H164" s="8">
        <v>1</v>
      </c>
      <c r="J164" s="2">
        <f t="shared" si="18"/>
        <v>0</v>
      </c>
      <c r="L164" s="9">
        <f t="shared" si="19"/>
        <v>0</v>
      </c>
      <c r="N164" s="2">
        <f>L164*([1]assessment!$J$274*[1]assessment!$F$3)</f>
        <v>0</v>
      </c>
      <c r="P164" s="7">
        <f>N164/[1]payroll!$F163</f>
        <v>0</v>
      </c>
      <c r="R164" s="2">
        <f>IF(P164&lt;$R$2,N164,[1]payroll!$F163*$R$2)</f>
        <v>0</v>
      </c>
      <c r="T164" s="10">
        <f t="shared" si="20"/>
        <v>0</v>
      </c>
      <c r="V164" s="1" t="e">
        <f t="shared" si="21"/>
        <v>#DIV/0!</v>
      </c>
    </row>
    <row r="165" spans="1:22" outlineLevel="1">
      <c r="A165" s="1" t="s">
        <v>487</v>
      </c>
      <c r="B165" s="1" t="s">
        <v>488</v>
      </c>
      <c r="C165" s="5">
        <v>0</v>
      </c>
      <c r="D165" s="5">
        <v>0</v>
      </c>
      <c r="E165" s="5">
        <v>0</v>
      </c>
      <c r="F165" s="2"/>
      <c r="G165" s="2">
        <f t="shared" si="17"/>
        <v>0</v>
      </c>
      <c r="H165" s="8">
        <v>1</v>
      </c>
      <c r="J165" s="2">
        <f t="shared" si="18"/>
        <v>0</v>
      </c>
      <c r="L165" s="9">
        <f t="shared" si="19"/>
        <v>0</v>
      </c>
      <c r="N165" s="2">
        <f>L165*([1]assessment!$J$274*[1]assessment!$F$3)</f>
        <v>0</v>
      </c>
      <c r="P165" s="7">
        <f>N165/[1]payroll!$F164</f>
        <v>0</v>
      </c>
      <c r="R165" s="2">
        <f>IF(P165&lt;$R$2,N165,[1]payroll!$F164*$R$2)</f>
        <v>0</v>
      </c>
      <c r="T165" s="10">
        <f t="shared" si="20"/>
        <v>0</v>
      </c>
      <c r="V165" s="1" t="e">
        <f t="shared" si="21"/>
        <v>#DIV/0!</v>
      </c>
    </row>
    <row r="166" spans="1:22" outlineLevel="1">
      <c r="A166" s="1" t="s">
        <v>246</v>
      </c>
      <c r="B166" s="1" t="s">
        <v>247</v>
      </c>
      <c r="C166" s="5">
        <v>4340.84</v>
      </c>
      <c r="D166" s="5">
        <v>27305.5</v>
      </c>
      <c r="E166" s="5">
        <v>10953.02</v>
      </c>
      <c r="F166" s="2"/>
      <c r="G166" s="2">
        <f t="shared" si="17"/>
        <v>14199.786666666667</v>
      </c>
      <c r="H166" s="8">
        <v>1</v>
      </c>
      <c r="J166" s="2">
        <f t="shared" si="18"/>
        <v>14199.786666666667</v>
      </c>
      <c r="L166" s="9">
        <f t="shared" si="19"/>
        <v>4.1387289999883921E-4</v>
      </c>
      <c r="N166" s="2">
        <f>L166*([1]assessment!$J$274*[1]assessment!$F$3)</f>
        <v>13835.892063397154</v>
      </c>
      <c r="P166" s="7">
        <f>N166/[1]payroll!$F165</f>
        <v>5.9117125069189068E-4</v>
      </c>
      <c r="R166" s="2">
        <f>IF(P166&lt;$R$2,N166,[1]payroll!$F165*$R$2)</f>
        <v>13835.892063397154</v>
      </c>
      <c r="T166" s="10">
        <f t="shared" si="20"/>
        <v>0</v>
      </c>
      <c r="V166" s="1">
        <f t="shared" si="21"/>
        <v>1</v>
      </c>
    </row>
    <row r="167" spans="1:22" outlineLevel="1">
      <c r="A167" s="1" t="s">
        <v>248</v>
      </c>
      <c r="B167" s="1" t="s">
        <v>249</v>
      </c>
      <c r="C167" s="5">
        <v>0</v>
      </c>
      <c r="D167" s="5">
        <v>0</v>
      </c>
      <c r="E167" s="5">
        <v>0</v>
      </c>
      <c r="F167" s="2"/>
      <c r="G167" s="2">
        <f t="shared" si="17"/>
        <v>0</v>
      </c>
      <c r="H167" s="8">
        <v>1</v>
      </c>
      <c r="J167" s="2">
        <f t="shared" si="18"/>
        <v>0</v>
      </c>
      <c r="L167" s="9">
        <f t="shared" si="19"/>
        <v>0</v>
      </c>
      <c r="N167" s="2">
        <f>L167*([1]assessment!$J$274*[1]assessment!$F$3)</f>
        <v>0</v>
      </c>
      <c r="P167" s="7">
        <f>N167/[1]payroll!$F166</f>
        <v>0</v>
      </c>
      <c r="R167" s="2">
        <f>IF(P167&lt;$R$2,N167,[1]payroll!$F166*$R$2)</f>
        <v>0</v>
      </c>
      <c r="T167" s="10">
        <f t="shared" si="20"/>
        <v>0</v>
      </c>
      <c r="V167" s="1" t="e">
        <f t="shared" si="21"/>
        <v>#DIV/0!</v>
      </c>
    </row>
    <row r="168" spans="1:22" outlineLevel="1">
      <c r="A168" s="1" t="s">
        <v>250</v>
      </c>
      <c r="B168" s="1" t="s">
        <v>251</v>
      </c>
      <c r="C168" s="5">
        <v>0</v>
      </c>
      <c r="D168" s="5">
        <v>0</v>
      </c>
      <c r="E168" s="5">
        <v>0</v>
      </c>
      <c r="F168" s="2"/>
      <c r="G168" s="2">
        <f t="shared" si="17"/>
        <v>0</v>
      </c>
      <c r="H168" s="8">
        <v>1</v>
      </c>
      <c r="J168" s="2">
        <f t="shared" si="18"/>
        <v>0</v>
      </c>
      <c r="L168" s="9">
        <f t="shared" si="19"/>
        <v>0</v>
      </c>
      <c r="N168" s="2">
        <f>L168*([1]assessment!$J$274*[1]assessment!$F$3)</f>
        <v>0</v>
      </c>
      <c r="P168" s="7">
        <f>N168/[1]payroll!$F167</f>
        <v>0</v>
      </c>
      <c r="R168" s="2">
        <f>IF(P168&lt;$R$2,N168,[1]payroll!$F167*$R$2)</f>
        <v>0</v>
      </c>
      <c r="T168" s="10">
        <f t="shared" si="20"/>
        <v>0</v>
      </c>
      <c r="V168" s="1" t="e">
        <f t="shared" si="21"/>
        <v>#DIV/0!</v>
      </c>
    </row>
    <row r="169" spans="1:22" outlineLevel="1">
      <c r="A169" s="1" t="s">
        <v>252</v>
      </c>
      <c r="B169" s="1" t="s">
        <v>253</v>
      </c>
      <c r="C169" s="5">
        <v>0</v>
      </c>
      <c r="D169" s="5">
        <v>0</v>
      </c>
      <c r="E169" s="5">
        <v>1336.5</v>
      </c>
      <c r="F169" s="2"/>
      <c r="G169" s="2">
        <f t="shared" si="17"/>
        <v>445.5</v>
      </c>
      <c r="H169" s="8">
        <v>1</v>
      </c>
      <c r="J169" s="2">
        <f t="shared" si="18"/>
        <v>445.5</v>
      </c>
      <c r="L169" s="9">
        <f t="shared" si="19"/>
        <v>1.2984728663727543E-5</v>
      </c>
      <c r="N169" s="2">
        <f>L169*([1]assessment!$J$274*[1]assessment!$F$3)</f>
        <v>434.08327596307299</v>
      </c>
      <c r="P169" s="7">
        <f>N169/[1]payroll!$F168</f>
        <v>8.9573550651143909E-5</v>
      </c>
      <c r="R169" s="2">
        <f>IF(P169&lt;$R$2,N169,[1]payroll!$F168*$R$2)</f>
        <v>434.08327596307299</v>
      </c>
      <c r="T169" s="10">
        <f t="shared" si="20"/>
        <v>0</v>
      </c>
      <c r="V169" s="1">
        <f t="shared" si="21"/>
        <v>1</v>
      </c>
    </row>
    <row r="170" spans="1:22" outlineLevel="1">
      <c r="A170" s="1" t="s">
        <v>254</v>
      </c>
      <c r="B170" s="1" t="s">
        <v>255</v>
      </c>
      <c r="C170" s="5">
        <v>0</v>
      </c>
      <c r="D170" s="5">
        <v>0</v>
      </c>
      <c r="E170" s="5">
        <v>0</v>
      </c>
      <c r="F170" s="2"/>
      <c r="G170" s="2">
        <f t="shared" si="17"/>
        <v>0</v>
      </c>
      <c r="H170" s="8">
        <v>1</v>
      </c>
      <c r="J170" s="2">
        <f t="shared" si="18"/>
        <v>0</v>
      </c>
      <c r="L170" s="9">
        <f t="shared" si="19"/>
        <v>0</v>
      </c>
      <c r="N170" s="2">
        <f>L170*([1]assessment!$J$274*[1]assessment!$F$3)</f>
        <v>0</v>
      </c>
      <c r="P170" s="7">
        <f>N170/[1]payroll!$F169</f>
        <v>0</v>
      </c>
      <c r="R170" s="2">
        <f>IF(P170&lt;$R$2,N170,[1]payroll!$F169*$R$2)</f>
        <v>0</v>
      </c>
      <c r="T170" s="10">
        <f t="shared" si="20"/>
        <v>0</v>
      </c>
      <c r="V170" s="1" t="e">
        <f t="shared" si="21"/>
        <v>#DIV/0!</v>
      </c>
    </row>
    <row r="171" spans="1:22" outlineLevel="1">
      <c r="A171" s="1" t="s">
        <v>256</v>
      </c>
      <c r="B171" s="1" t="s">
        <v>257</v>
      </c>
      <c r="C171" s="5">
        <v>10.85</v>
      </c>
      <c r="D171" s="5">
        <v>180</v>
      </c>
      <c r="E171" s="5">
        <v>0</v>
      </c>
      <c r="F171" s="2"/>
      <c r="G171" s="2">
        <f t="shared" si="17"/>
        <v>63.616666666666667</v>
      </c>
      <c r="H171" s="8">
        <v>1</v>
      </c>
      <c r="J171" s="2">
        <f t="shared" si="18"/>
        <v>63.616666666666667</v>
      </c>
      <c r="L171" s="9">
        <f t="shared" si="19"/>
        <v>1.8541978791413406E-6</v>
      </c>
      <c r="N171" s="2">
        <f>L171*([1]assessment!$J$274*[1]assessment!$F$3)</f>
        <v>61.986377267154872</v>
      </c>
      <c r="P171" s="7">
        <f>N171/[1]payroll!$F170</f>
        <v>3.6120781051605668E-5</v>
      </c>
      <c r="R171" s="2">
        <f>IF(P171&lt;$R$2,N171,[1]payroll!$F170*$R$2)</f>
        <v>61.986377267154872</v>
      </c>
      <c r="T171" s="10">
        <f t="shared" si="20"/>
        <v>0</v>
      </c>
      <c r="V171" s="1">
        <f t="shared" si="21"/>
        <v>1</v>
      </c>
    </row>
    <row r="172" spans="1:22" outlineLevel="1">
      <c r="A172" s="1" t="s">
        <v>258</v>
      </c>
      <c r="B172" s="1" t="s">
        <v>259</v>
      </c>
      <c r="C172" s="5">
        <v>0</v>
      </c>
      <c r="D172" s="5">
        <v>180</v>
      </c>
      <c r="E172" s="5">
        <v>1677.17</v>
      </c>
      <c r="F172" s="2"/>
      <c r="G172" s="2">
        <f t="shared" si="17"/>
        <v>619.05666666666673</v>
      </c>
      <c r="H172" s="8">
        <v>1</v>
      </c>
      <c r="J172" s="2">
        <f t="shared" si="18"/>
        <v>619.05666666666673</v>
      </c>
      <c r="L172" s="9">
        <f t="shared" si="19"/>
        <v>1.8043283600759359E-5</v>
      </c>
      <c r="N172" s="2">
        <f>L172*([1]assessment!$J$274*[1]assessment!$F$3)</f>
        <v>603.19224662951024</v>
      </c>
      <c r="P172" s="7">
        <f>N172/[1]payroll!$F171</f>
        <v>4.001230557589625E-4</v>
      </c>
      <c r="R172" s="2">
        <f>IF(P172&lt;$R$2,N172,[1]payroll!$F171*$R$2)</f>
        <v>603.19224662951024</v>
      </c>
      <c r="T172" s="10">
        <f t="shared" si="20"/>
        <v>0</v>
      </c>
      <c r="V172" s="1">
        <f t="shared" si="21"/>
        <v>1</v>
      </c>
    </row>
    <row r="173" spans="1:22" outlineLevel="1">
      <c r="A173" s="1" t="s">
        <v>260</v>
      </c>
      <c r="B173" s="1" t="s">
        <v>261</v>
      </c>
      <c r="C173" s="5">
        <v>-2904.36</v>
      </c>
      <c r="D173" s="5">
        <v>9189.0300000000007</v>
      </c>
      <c r="E173" s="5">
        <v>611.24</v>
      </c>
      <c r="F173" s="2"/>
      <c r="G173" s="2">
        <f t="shared" si="17"/>
        <v>2298.6366666666668</v>
      </c>
      <c r="H173" s="8">
        <v>1</v>
      </c>
      <c r="J173" s="2">
        <f t="shared" si="18"/>
        <v>2298.6366666666668</v>
      </c>
      <c r="L173" s="9">
        <f t="shared" si="19"/>
        <v>6.6997022251766113E-5</v>
      </c>
      <c r="N173" s="2">
        <f>L173*([1]assessment!$J$274*[1]assessment!$F$3)</f>
        <v>2239.7300438058473</v>
      </c>
      <c r="P173" s="7">
        <f>N173/[1]payroll!$F172</f>
        <v>3.0388929778098434E-4</v>
      </c>
      <c r="R173" s="2">
        <f>IF(P173&lt;$R$2,N173,[1]payroll!$F172*$R$2)</f>
        <v>2239.7300438058473</v>
      </c>
      <c r="T173" s="10">
        <f t="shared" si="20"/>
        <v>0</v>
      </c>
      <c r="V173" s="1">
        <f t="shared" si="21"/>
        <v>1</v>
      </c>
    </row>
    <row r="174" spans="1:22" outlineLevel="1">
      <c r="A174" s="1" t="s">
        <v>262</v>
      </c>
      <c r="B174" s="1" t="s">
        <v>263</v>
      </c>
      <c r="C174" s="5">
        <v>0</v>
      </c>
      <c r="D174" s="5">
        <v>0</v>
      </c>
      <c r="E174" s="5">
        <v>0</v>
      </c>
      <c r="F174" s="2"/>
      <c r="G174" s="2">
        <f t="shared" ref="G174:G205" si="22">IF(SUM(C174:E174)&gt;0,AVERAGE(C174:E174),0)</f>
        <v>0</v>
      </c>
      <c r="H174" s="8">
        <v>1</v>
      </c>
      <c r="J174" s="2">
        <f t="shared" ref="J174:J204" si="23">+G174*H174</f>
        <v>0</v>
      </c>
      <c r="L174" s="9">
        <f t="shared" ref="L174:L205" si="24">+J174/$J$267</f>
        <v>0</v>
      </c>
      <c r="N174" s="2">
        <f>L174*([1]assessment!$J$274*[1]assessment!$F$3)</f>
        <v>0</v>
      </c>
      <c r="P174" s="7">
        <f>N174/[1]payroll!$F173</f>
        <v>0</v>
      </c>
      <c r="R174" s="2">
        <f>IF(P174&lt;$R$2,N174,[1]payroll!$F173*$R$2)</f>
        <v>0</v>
      </c>
      <c r="T174" s="10">
        <f t="shared" ref="T174:T205" si="25">+N174-R174</f>
        <v>0</v>
      </c>
      <c r="V174" s="1" t="e">
        <f t="shared" ref="V174:V205" si="26">+R174/N174</f>
        <v>#DIV/0!</v>
      </c>
    </row>
    <row r="175" spans="1:22" outlineLevel="1">
      <c r="A175" s="1" t="s">
        <v>264</v>
      </c>
      <c r="B175" s="1" t="s">
        <v>265</v>
      </c>
      <c r="C175" s="5">
        <v>0</v>
      </c>
      <c r="D175" s="5">
        <v>0</v>
      </c>
      <c r="E175" s="5">
        <v>0</v>
      </c>
      <c r="F175" s="2"/>
      <c r="G175" s="2">
        <f t="shared" si="22"/>
        <v>0</v>
      </c>
      <c r="H175" s="8">
        <v>1</v>
      </c>
      <c r="J175" s="2">
        <f t="shared" si="23"/>
        <v>0</v>
      </c>
      <c r="L175" s="9">
        <f t="shared" si="24"/>
        <v>0</v>
      </c>
      <c r="N175" s="2">
        <f>L175*([1]assessment!$J$274*[1]assessment!$F$3)</f>
        <v>0</v>
      </c>
      <c r="P175" s="7">
        <f>N175/[1]payroll!$F174</f>
        <v>0</v>
      </c>
      <c r="R175" s="2">
        <f>IF(P175&lt;$R$2,N175,[1]payroll!$F174*$R$2)</f>
        <v>0</v>
      </c>
      <c r="T175" s="10">
        <f t="shared" si="25"/>
        <v>0</v>
      </c>
      <c r="V175" s="1" t="e">
        <f t="shared" si="26"/>
        <v>#DIV/0!</v>
      </c>
    </row>
    <row r="176" spans="1:22" outlineLevel="1">
      <c r="A176" s="1" t="s">
        <v>266</v>
      </c>
      <c r="B176" s="1" t="s">
        <v>267</v>
      </c>
      <c r="C176" s="5">
        <v>0</v>
      </c>
      <c r="D176" s="5">
        <v>0</v>
      </c>
      <c r="E176" s="5">
        <v>0</v>
      </c>
      <c r="F176" s="2"/>
      <c r="G176" s="2">
        <f t="shared" si="22"/>
        <v>0</v>
      </c>
      <c r="H176" s="8">
        <v>1</v>
      </c>
      <c r="J176" s="2">
        <f t="shared" si="23"/>
        <v>0</v>
      </c>
      <c r="L176" s="9">
        <f t="shared" si="24"/>
        <v>0</v>
      </c>
      <c r="N176" s="2">
        <f>L176*([1]assessment!$J$274*[1]assessment!$F$3)</f>
        <v>0</v>
      </c>
      <c r="P176" s="7">
        <f>N176/[1]payroll!$F175</f>
        <v>0</v>
      </c>
      <c r="R176" s="2">
        <f>IF(P176&lt;$R$2,N176,[1]payroll!$F175*$R$2)</f>
        <v>0</v>
      </c>
      <c r="T176" s="10">
        <f t="shared" si="25"/>
        <v>0</v>
      </c>
      <c r="V176" s="1" t="e">
        <f t="shared" si="26"/>
        <v>#DIV/0!</v>
      </c>
    </row>
    <row r="177" spans="1:22" outlineLevel="1">
      <c r="A177" s="1" t="s">
        <v>268</v>
      </c>
      <c r="B177" s="1" t="s">
        <v>269</v>
      </c>
      <c r="C177" s="5">
        <v>0</v>
      </c>
      <c r="D177" s="5">
        <v>0</v>
      </c>
      <c r="E177" s="5">
        <v>0</v>
      </c>
      <c r="F177" s="2"/>
      <c r="G177" s="2">
        <f t="shared" si="22"/>
        <v>0</v>
      </c>
      <c r="H177" s="8">
        <v>1</v>
      </c>
      <c r="J177" s="2">
        <f t="shared" si="23"/>
        <v>0</v>
      </c>
      <c r="L177" s="9">
        <f t="shared" si="24"/>
        <v>0</v>
      </c>
      <c r="N177" s="2">
        <f>L177*([1]assessment!$J$274*[1]assessment!$F$3)</f>
        <v>0</v>
      </c>
      <c r="P177" s="7">
        <f>N177/[1]payroll!$F176</f>
        <v>0</v>
      </c>
      <c r="R177" s="2">
        <f>IF(P177&lt;$R$2,N177,[1]payroll!$F176*$R$2)</f>
        <v>0</v>
      </c>
      <c r="T177" s="10">
        <f t="shared" si="25"/>
        <v>0</v>
      </c>
      <c r="V177" s="1" t="e">
        <f t="shared" si="26"/>
        <v>#DIV/0!</v>
      </c>
    </row>
    <row r="178" spans="1:22" outlineLevel="1">
      <c r="A178" s="1" t="s">
        <v>270</v>
      </c>
      <c r="B178" s="1" t="s">
        <v>271</v>
      </c>
      <c r="C178" s="5">
        <v>0</v>
      </c>
      <c r="D178" s="5">
        <v>0</v>
      </c>
      <c r="E178" s="5">
        <v>0</v>
      </c>
      <c r="F178" s="2"/>
      <c r="G178" s="2">
        <f t="shared" si="22"/>
        <v>0</v>
      </c>
      <c r="H178" s="8">
        <v>1</v>
      </c>
      <c r="J178" s="2">
        <f t="shared" si="23"/>
        <v>0</v>
      </c>
      <c r="L178" s="9">
        <f t="shared" si="24"/>
        <v>0</v>
      </c>
      <c r="N178" s="2">
        <f>L178*([1]assessment!$J$274*[1]assessment!$F$3)</f>
        <v>0</v>
      </c>
      <c r="P178" s="7">
        <f>N178/[1]payroll!$F177</f>
        <v>0</v>
      </c>
      <c r="R178" s="2">
        <f>IF(P178&lt;$R$2,N178,[1]payroll!$F177*$R$2)</f>
        <v>0</v>
      </c>
      <c r="T178" s="10">
        <f t="shared" si="25"/>
        <v>0</v>
      </c>
      <c r="V178" s="1" t="e">
        <f t="shared" si="26"/>
        <v>#DIV/0!</v>
      </c>
    </row>
    <row r="179" spans="1:22" outlineLevel="1">
      <c r="A179" s="1" t="s">
        <v>272</v>
      </c>
      <c r="B179" s="1" t="s">
        <v>273</v>
      </c>
      <c r="C179" s="5">
        <v>0</v>
      </c>
      <c r="D179" s="5">
        <v>10053.620000000001</v>
      </c>
      <c r="E179" s="5">
        <v>948.1</v>
      </c>
      <c r="F179" s="2"/>
      <c r="G179" s="2">
        <f t="shared" si="22"/>
        <v>3667.2400000000002</v>
      </c>
      <c r="H179" s="8">
        <v>1</v>
      </c>
      <c r="J179" s="2">
        <f t="shared" si="23"/>
        <v>3667.2400000000002</v>
      </c>
      <c r="L179" s="9">
        <f t="shared" si="24"/>
        <v>1.0688690537546173E-4</v>
      </c>
      <c r="N179" s="2">
        <f>L179*([1]assessment!$J$274*[1]assessment!$F$3)</f>
        <v>3573.260500432817</v>
      </c>
      <c r="P179" s="7">
        <f>N179/[1]payroll!$F178</f>
        <v>1.0075792754141413E-3</v>
      </c>
      <c r="R179" s="2">
        <f>IF(P179&lt;$R$2,N179,[1]payroll!$F178*$R$2)</f>
        <v>3573.260500432817</v>
      </c>
      <c r="T179" s="10">
        <f t="shared" si="25"/>
        <v>0</v>
      </c>
      <c r="V179" s="1">
        <f t="shared" si="26"/>
        <v>1</v>
      </c>
    </row>
    <row r="180" spans="1:22" outlineLevel="1">
      <c r="A180" s="1" t="s">
        <v>274</v>
      </c>
      <c r="B180" s="1" t="s">
        <v>275</v>
      </c>
      <c r="C180" s="5">
        <v>0</v>
      </c>
      <c r="D180" s="5">
        <v>0</v>
      </c>
      <c r="E180" s="5">
        <v>180</v>
      </c>
      <c r="F180" s="2"/>
      <c r="G180" s="2">
        <f t="shared" si="22"/>
        <v>60</v>
      </c>
      <c r="H180" s="8">
        <v>1</v>
      </c>
      <c r="J180" s="2">
        <f t="shared" si="23"/>
        <v>60</v>
      </c>
      <c r="L180" s="9">
        <f t="shared" si="24"/>
        <v>1.7487850052158308E-6</v>
      </c>
      <c r="N180" s="2">
        <f>L180*([1]assessment!$J$274*[1]assessment!$F$3)</f>
        <v>58.462394069100746</v>
      </c>
      <c r="P180" s="7">
        <f>N180/[1]payroll!$F179</f>
        <v>2.2009411298083318E-5</v>
      </c>
      <c r="R180" s="2">
        <f>IF(P180&lt;$R$2,N180,[1]payroll!$F179*$R$2)</f>
        <v>58.462394069100746</v>
      </c>
      <c r="T180" s="10">
        <f t="shared" si="25"/>
        <v>0</v>
      </c>
      <c r="V180" s="1">
        <f t="shared" si="26"/>
        <v>1</v>
      </c>
    </row>
    <row r="181" spans="1:22" outlineLevel="1">
      <c r="A181" s="1" t="s">
        <v>276</v>
      </c>
      <c r="B181" s="1" t="s">
        <v>277</v>
      </c>
      <c r="C181" s="5">
        <v>0</v>
      </c>
      <c r="D181" s="5">
        <v>0</v>
      </c>
      <c r="E181" s="5">
        <v>0</v>
      </c>
      <c r="F181" s="2"/>
      <c r="G181" s="2">
        <f t="shared" si="22"/>
        <v>0</v>
      </c>
      <c r="H181" s="8">
        <v>1</v>
      </c>
      <c r="J181" s="2">
        <f t="shared" si="23"/>
        <v>0</v>
      </c>
      <c r="L181" s="9">
        <f t="shared" si="24"/>
        <v>0</v>
      </c>
      <c r="N181" s="2">
        <f>L181*([1]assessment!$J$274*[1]assessment!$F$3)</f>
        <v>0</v>
      </c>
      <c r="P181" s="7">
        <f>N181/[1]payroll!$F180</f>
        <v>0</v>
      </c>
      <c r="R181" s="2">
        <f>IF(P181&lt;$R$2,N181,[1]payroll!$F180*$R$2)</f>
        <v>0</v>
      </c>
      <c r="T181" s="10">
        <f t="shared" si="25"/>
        <v>0</v>
      </c>
      <c r="V181" s="1" t="e">
        <f t="shared" si="26"/>
        <v>#DIV/0!</v>
      </c>
    </row>
    <row r="182" spans="1:22" outlineLevel="1">
      <c r="A182" s="1" t="s">
        <v>278</v>
      </c>
      <c r="B182" s="1" t="s">
        <v>279</v>
      </c>
      <c r="C182" s="5">
        <v>0</v>
      </c>
      <c r="D182" s="5">
        <v>0</v>
      </c>
      <c r="E182" s="5">
        <v>0</v>
      </c>
      <c r="F182" s="2"/>
      <c r="G182" s="2">
        <f t="shared" si="22"/>
        <v>0</v>
      </c>
      <c r="H182" s="8">
        <v>1</v>
      </c>
      <c r="J182" s="2">
        <f t="shared" si="23"/>
        <v>0</v>
      </c>
      <c r="L182" s="9">
        <f t="shared" si="24"/>
        <v>0</v>
      </c>
      <c r="N182" s="2">
        <f>L182*([1]assessment!$J$274*[1]assessment!$F$3)</f>
        <v>0</v>
      </c>
      <c r="P182" s="7">
        <f>N182/[1]payroll!$F181</f>
        <v>0</v>
      </c>
      <c r="R182" s="2">
        <f>IF(P182&lt;$R$2,N182,[1]payroll!$F181*$R$2)</f>
        <v>0</v>
      </c>
      <c r="T182" s="10">
        <f t="shared" si="25"/>
        <v>0</v>
      </c>
      <c r="V182" s="1" t="e">
        <f t="shared" si="26"/>
        <v>#DIV/0!</v>
      </c>
    </row>
    <row r="183" spans="1:22" outlineLevel="1">
      <c r="A183" s="1" t="s">
        <v>280</v>
      </c>
      <c r="B183" s="1" t="s">
        <v>281</v>
      </c>
      <c r="C183" s="5">
        <v>0</v>
      </c>
      <c r="D183" s="5">
        <v>387.35</v>
      </c>
      <c r="E183" s="5">
        <v>8132.27</v>
      </c>
      <c r="F183" s="2"/>
      <c r="G183" s="2">
        <f t="shared" si="22"/>
        <v>2839.8733333333334</v>
      </c>
      <c r="H183" s="8">
        <v>1</v>
      </c>
      <c r="J183" s="2">
        <f t="shared" si="23"/>
        <v>2839.8733333333334</v>
      </c>
      <c r="L183" s="9">
        <f t="shared" si="24"/>
        <v>8.277213170076054E-5</v>
      </c>
      <c r="N183" s="2">
        <f>L183*([1]assessment!$J$274*[1]assessment!$F$3)</f>
        <v>2767.096565327734</v>
      </c>
      <c r="P183" s="7">
        <f>N183/[1]payroll!$F182</f>
        <v>2.095119601949547E-3</v>
      </c>
      <c r="R183" s="2">
        <f>IF(P183&lt;$R$2,N183,[1]payroll!$F182*$R$2)</f>
        <v>2767.096565327734</v>
      </c>
      <c r="T183" s="10">
        <f t="shared" si="25"/>
        <v>0</v>
      </c>
      <c r="V183" s="1">
        <f t="shared" si="26"/>
        <v>1</v>
      </c>
    </row>
    <row r="184" spans="1:22" outlineLevel="1">
      <c r="A184" s="1" t="s">
        <v>282</v>
      </c>
      <c r="B184" s="1" t="s">
        <v>283</v>
      </c>
      <c r="C184" s="5">
        <v>0</v>
      </c>
      <c r="D184" s="5">
        <v>0</v>
      </c>
      <c r="E184" s="5">
        <v>0</v>
      </c>
      <c r="F184" s="2"/>
      <c r="G184" s="2">
        <f t="shared" si="22"/>
        <v>0</v>
      </c>
      <c r="H184" s="8">
        <v>1</v>
      </c>
      <c r="J184" s="2">
        <f t="shared" si="23"/>
        <v>0</v>
      </c>
      <c r="L184" s="9">
        <f t="shared" si="24"/>
        <v>0</v>
      </c>
      <c r="N184" s="2">
        <f>L184*([1]assessment!$J$274*[1]assessment!$F$3)</f>
        <v>0</v>
      </c>
      <c r="P184" s="7">
        <f>N184/[1]payroll!$F183</f>
        <v>0</v>
      </c>
      <c r="R184" s="2">
        <f>IF(P184&lt;$R$2,N184,[1]payroll!$F183*$R$2)</f>
        <v>0</v>
      </c>
      <c r="T184" s="10">
        <f t="shared" si="25"/>
        <v>0</v>
      </c>
      <c r="V184" s="1" t="e">
        <f t="shared" si="26"/>
        <v>#DIV/0!</v>
      </c>
    </row>
    <row r="185" spans="1:22" outlineLevel="1">
      <c r="A185" s="1" t="s">
        <v>284</v>
      </c>
      <c r="B185" s="1" t="s">
        <v>285</v>
      </c>
      <c r="C185" s="5">
        <v>0</v>
      </c>
      <c r="D185" s="5">
        <v>0</v>
      </c>
      <c r="E185" s="5">
        <v>0</v>
      </c>
      <c r="F185" s="2"/>
      <c r="G185" s="2">
        <f t="shared" si="22"/>
        <v>0</v>
      </c>
      <c r="H185" s="8">
        <v>1</v>
      </c>
      <c r="J185" s="2">
        <f t="shared" si="23"/>
        <v>0</v>
      </c>
      <c r="L185" s="9">
        <f t="shared" si="24"/>
        <v>0</v>
      </c>
      <c r="N185" s="2">
        <f>L185*([1]assessment!$J$274*[1]assessment!$F$3)</f>
        <v>0</v>
      </c>
      <c r="P185" s="7">
        <f>N185/[1]payroll!$F184</f>
        <v>0</v>
      </c>
      <c r="R185" s="2">
        <f>IF(P185&lt;$R$2,N185,[1]payroll!$F184*$R$2)</f>
        <v>0</v>
      </c>
      <c r="T185" s="10">
        <f t="shared" si="25"/>
        <v>0</v>
      </c>
      <c r="V185" s="1" t="e">
        <f t="shared" si="26"/>
        <v>#DIV/0!</v>
      </c>
    </row>
    <row r="186" spans="1:22" outlineLevel="1">
      <c r="A186" s="1" t="s">
        <v>286</v>
      </c>
      <c r="B186" s="1" t="s">
        <v>287</v>
      </c>
      <c r="C186" s="5">
        <v>0</v>
      </c>
      <c r="D186" s="5">
        <v>0</v>
      </c>
      <c r="E186" s="5">
        <v>0</v>
      </c>
      <c r="F186" s="2"/>
      <c r="G186" s="2">
        <f t="shared" si="22"/>
        <v>0</v>
      </c>
      <c r="H186" s="8">
        <v>1</v>
      </c>
      <c r="J186" s="2">
        <f t="shared" si="23"/>
        <v>0</v>
      </c>
      <c r="L186" s="9">
        <f t="shared" si="24"/>
        <v>0</v>
      </c>
      <c r="N186" s="2">
        <f>L186*([1]assessment!$J$274*[1]assessment!$F$3)</f>
        <v>0</v>
      </c>
      <c r="P186" s="7">
        <f>N186/[1]payroll!$F185</f>
        <v>0</v>
      </c>
      <c r="R186" s="2">
        <f>IF(P186&lt;$R$2,N186,[1]payroll!$F185*$R$2)</f>
        <v>0</v>
      </c>
      <c r="T186" s="10">
        <f t="shared" si="25"/>
        <v>0</v>
      </c>
      <c r="V186" s="1" t="e">
        <f t="shared" si="26"/>
        <v>#DIV/0!</v>
      </c>
    </row>
    <row r="187" spans="1:22" outlineLevel="1">
      <c r="A187" s="1" t="s">
        <v>288</v>
      </c>
      <c r="B187" s="1" t="s">
        <v>289</v>
      </c>
      <c r="C187" s="5">
        <v>14294.68</v>
      </c>
      <c r="D187" s="5">
        <v>-46093.06</v>
      </c>
      <c r="E187" s="5">
        <v>4440.01</v>
      </c>
      <c r="F187" s="2"/>
      <c r="G187" s="2">
        <f t="shared" si="22"/>
        <v>0</v>
      </c>
      <c r="H187" s="8">
        <v>1</v>
      </c>
      <c r="J187" s="2">
        <f t="shared" si="23"/>
        <v>0</v>
      </c>
      <c r="L187" s="9">
        <f t="shared" si="24"/>
        <v>0</v>
      </c>
      <c r="N187" s="2">
        <f>L187*([1]assessment!$J$274*[1]assessment!$F$3)</f>
        <v>0</v>
      </c>
      <c r="P187" s="7">
        <f>N187/[1]payroll!$F186</f>
        <v>0</v>
      </c>
      <c r="R187" s="2">
        <f>IF(P187&lt;$R$2,N187,[1]payroll!$F186*$R$2)</f>
        <v>0</v>
      </c>
      <c r="T187" s="10">
        <f t="shared" si="25"/>
        <v>0</v>
      </c>
      <c r="V187" s="1" t="e">
        <f t="shared" si="26"/>
        <v>#DIV/0!</v>
      </c>
    </row>
    <row r="188" spans="1:22" outlineLevel="1">
      <c r="A188" s="1" t="s">
        <v>290</v>
      </c>
      <c r="B188" s="1" t="s">
        <v>291</v>
      </c>
      <c r="C188" s="5">
        <v>0</v>
      </c>
      <c r="D188" s="5">
        <v>0</v>
      </c>
      <c r="E188" s="5">
        <v>0</v>
      </c>
      <c r="F188" s="2"/>
      <c r="G188" s="2">
        <f t="shared" si="22"/>
        <v>0</v>
      </c>
      <c r="H188" s="8">
        <v>1</v>
      </c>
      <c r="J188" s="2">
        <f t="shared" si="23"/>
        <v>0</v>
      </c>
      <c r="L188" s="9">
        <f t="shared" si="24"/>
        <v>0</v>
      </c>
      <c r="N188" s="2">
        <f>L188*([1]assessment!$J$274*[1]assessment!$F$3)</f>
        <v>0</v>
      </c>
      <c r="P188" s="7">
        <f>N188/[1]payroll!$F187</f>
        <v>0</v>
      </c>
      <c r="R188" s="2">
        <f>IF(P188&lt;$R$2,N188,[1]payroll!$F187*$R$2)</f>
        <v>0</v>
      </c>
      <c r="T188" s="10">
        <f t="shared" si="25"/>
        <v>0</v>
      </c>
      <c r="V188" s="1" t="e">
        <f t="shared" si="26"/>
        <v>#DIV/0!</v>
      </c>
    </row>
    <row r="189" spans="1:22" outlineLevel="1">
      <c r="A189" s="1" t="s">
        <v>292</v>
      </c>
      <c r="B189" s="1" t="s">
        <v>293</v>
      </c>
      <c r="C189" s="5">
        <v>0</v>
      </c>
      <c r="D189" s="5">
        <v>0</v>
      </c>
      <c r="E189" s="5">
        <v>0</v>
      </c>
      <c r="F189" s="2"/>
      <c r="G189" s="2">
        <f t="shared" si="22"/>
        <v>0</v>
      </c>
      <c r="H189" s="8">
        <v>1</v>
      </c>
      <c r="J189" s="2">
        <f t="shared" si="23"/>
        <v>0</v>
      </c>
      <c r="L189" s="9">
        <f t="shared" si="24"/>
        <v>0</v>
      </c>
      <c r="N189" s="2">
        <f>L189*([1]assessment!$J$274*[1]assessment!$F$3)</f>
        <v>0</v>
      </c>
      <c r="P189" s="7">
        <f>N189/[1]payroll!$F188</f>
        <v>0</v>
      </c>
      <c r="R189" s="2">
        <f>IF(P189&lt;$R$2,N189,[1]payroll!$F188*$R$2)</f>
        <v>0</v>
      </c>
      <c r="T189" s="10">
        <f t="shared" si="25"/>
        <v>0</v>
      </c>
      <c r="V189" s="1" t="e">
        <f t="shared" si="26"/>
        <v>#DIV/0!</v>
      </c>
    </row>
    <row r="190" spans="1:22" outlineLevel="1">
      <c r="A190" s="1" t="s">
        <v>294</v>
      </c>
      <c r="B190" s="1" t="s">
        <v>295</v>
      </c>
      <c r="C190" s="5">
        <v>0</v>
      </c>
      <c r="D190" s="5">
        <v>0</v>
      </c>
      <c r="E190" s="5">
        <v>0</v>
      </c>
      <c r="F190" s="2"/>
      <c r="G190" s="2">
        <f t="shared" si="22"/>
        <v>0</v>
      </c>
      <c r="H190" s="8">
        <v>1</v>
      </c>
      <c r="J190" s="2">
        <f t="shared" si="23"/>
        <v>0</v>
      </c>
      <c r="L190" s="9">
        <f t="shared" si="24"/>
        <v>0</v>
      </c>
      <c r="N190" s="2">
        <f>L190*([1]assessment!$J$274*[1]assessment!$F$3)</f>
        <v>0</v>
      </c>
      <c r="P190" s="7">
        <f>N190/[1]payroll!$F189</f>
        <v>0</v>
      </c>
      <c r="R190" s="2">
        <f>IF(P190&lt;$R$2,N190,[1]payroll!$F189*$R$2)</f>
        <v>0</v>
      </c>
      <c r="T190" s="10">
        <f t="shared" si="25"/>
        <v>0</v>
      </c>
      <c r="V190" s="1" t="e">
        <f t="shared" si="26"/>
        <v>#DIV/0!</v>
      </c>
    </row>
    <row r="191" spans="1:22" outlineLevel="1">
      <c r="A191" s="1" t="s">
        <v>296</v>
      </c>
      <c r="B191" s="1" t="s">
        <v>297</v>
      </c>
      <c r="C191" s="5">
        <v>241.26</v>
      </c>
      <c r="D191" s="5">
        <v>2722.56</v>
      </c>
      <c r="E191" s="5">
        <v>4369.1400000000003</v>
      </c>
      <c r="F191" s="2"/>
      <c r="G191" s="2">
        <f t="shared" si="22"/>
        <v>2444.3200000000002</v>
      </c>
      <c r="H191" s="8">
        <v>1</v>
      </c>
      <c r="J191" s="2">
        <f t="shared" si="23"/>
        <v>2444.3200000000002</v>
      </c>
      <c r="L191" s="9">
        <f t="shared" si="24"/>
        <v>7.124316939915266E-5</v>
      </c>
      <c r="N191" s="2">
        <f>L191*([1]assessment!$J$274*[1]assessment!$F$3)</f>
        <v>2381.6799845164055</v>
      </c>
      <c r="P191" s="7">
        <f>N191/[1]payroll!$F190</f>
        <v>2.9579434196325534E-4</v>
      </c>
      <c r="R191" s="2">
        <f>IF(P191&lt;$R$2,N191,[1]payroll!$F190*$R$2)</f>
        <v>2381.6799845164055</v>
      </c>
      <c r="T191" s="10">
        <f t="shared" si="25"/>
        <v>0</v>
      </c>
      <c r="V191" s="1">
        <f t="shared" si="26"/>
        <v>1</v>
      </c>
    </row>
    <row r="192" spans="1:22" outlineLevel="1">
      <c r="A192" s="1" t="s">
        <v>298</v>
      </c>
      <c r="B192" s="1" t="s">
        <v>299</v>
      </c>
      <c r="C192" s="5">
        <v>0</v>
      </c>
      <c r="D192" s="5">
        <v>0</v>
      </c>
      <c r="E192" s="5">
        <v>0</v>
      </c>
      <c r="F192" s="2"/>
      <c r="G192" s="2">
        <f t="shared" si="22"/>
        <v>0</v>
      </c>
      <c r="H192" s="8">
        <v>1</v>
      </c>
      <c r="J192" s="2">
        <f t="shared" si="23"/>
        <v>0</v>
      </c>
      <c r="L192" s="9">
        <f t="shared" si="24"/>
        <v>0</v>
      </c>
      <c r="N192" s="2">
        <f>L192*([1]assessment!$J$274*[1]assessment!$F$3)</f>
        <v>0</v>
      </c>
      <c r="P192" s="7">
        <f>N192/[1]payroll!$F191</f>
        <v>0</v>
      </c>
      <c r="R192" s="2">
        <f>IF(P192&lt;$R$2,N192,[1]payroll!$F191*$R$2)</f>
        <v>0</v>
      </c>
      <c r="T192" s="10">
        <f t="shared" si="25"/>
        <v>0</v>
      </c>
      <c r="V192" s="1" t="e">
        <f t="shared" si="26"/>
        <v>#DIV/0!</v>
      </c>
    </row>
    <row r="193" spans="1:22" outlineLevel="1">
      <c r="A193" s="1" t="s">
        <v>300</v>
      </c>
      <c r="B193" s="1" t="s">
        <v>301</v>
      </c>
      <c r="C193" s="5">
        <v>0</v>
      </c>
      <c r="D193" s="5">
        <v>0</v>
      </c>
      <c r="E193" s="5">
        <v>0</v>
      </c>
      <c r="F193" s="2"/>
      <c r="G193" s="2">
        <f t="shared" si="22"/>
        <v>0</v>
      </c>
      <c r="H193" s="8">
        <v>1</v>
      </c>
      <c r="J193" s="2">
        <f t="shared" si="23"/>
        <v>0</v>
      </c>
      <c r="L193" s="9">
        <f t="shared" si="24"/>
        <v>0</v>
      </c>
      <c r="N193" s="2">
        <f>L193*([1]assessment!$J$274*[1]assessment!$F$3)</f>
        <v>0</v>
      </c>
      <c r="P193" s="7">
        <f>N193/[1]payroll!$F192</f>
        <v>0</v>
      </c>
      <c r="R193" s="2">
        <f>IF(P193&lt;$R$2,N193,[1]payroll!$F192*$R$2)</f>
        <v>0</v>
      </c>
      <c r="T193" s="10">
        <f t="shared" si="25"/>
        <v>0</v>
      </c>
      <c r="V193" s="1" t="e">
        <f t="shared" si="26"/>
        <v>#DIV/0!</v>
      </c>
    </row>
    <row r="194" spans="1:22" outlineLevel="1">
      <c r="A194" s="1" t="s">
        <v>302</v>
      </c>
      <c r="B194" s="1" t="s">
        <v>303</v>
      </c>
      <c r="C194" s="5">
        <v>0</v>
      </c>
      <c r="D194" s="5">
        <v>0</v>
      </c>
      <c r="E194" s="5">
        <v>0</v>
      </c>
      <c r="F194" s="2"/>
      <c r="G194" s="2">
        <f t="shared" si="22"/>
        <v>0</v>
      </c>
      <c r="H194" s="8">
        <v>1</v>
      </c>
      <c r="J194" s="2">
        <f t="shared" si="23"/>
        <v>0</v>
      </c>
      <c r="L194" s="9">
        <f t="shared" si="24"/>
        <v>0</v>
      </c>
      <c r="N194" s="2">
        <f>L194*([1]assessment!$J$274*[1]assessment!$F$3)</f>
        <v>0</v>
      </c>
      <c r="P194" s="7">
        <f>N194/[1]payroll!$F193</f>
        <v>0</v>
      </c>
      <c r="R194" s="2">
        <f>IF(P194&lt;$R$2,N194,[1]payroll!$F193*$R$2)</f>
        <v>0</v>
      </c>
      <c r="T194" s="10">
        <f t="shared" si="25"/>
        <v>0</v>
      </c>
      <c r="V194" s="1" t="e">
        <f t="shared" si="26"/>
        <v>#DIV/0!</v>
      </c>
    </row>
    <row r="195" spans="1:22" outlineLevel="1">
      <c r="A195" s="1" t="s">
        <v>304</v>
      </c>
      <c r="B195" s="1" t="s">
        <v>305</v>
      </c>
      <c r="C195" s="5">
        <v>0</v>
      </c>
      <c r="D195" s="5">
        <v>0</v>
      </c>
      <c r="E195" s="5">
        <v>0</v>
      </c>
      <c r="F195" s="2"/>
      <c r="G195" s="2">
        <f t="shared" si="22"/>
        <v>0</v>
      </c>
      <c r="H195" s="8">
        <v>1</v>
      </c>
      <c r="J195" s="2">
        <f t="shared" si="23"/>
        <v>0</v>
      </c>
      <c r="L195" s="9">
        <f t="shared" si="24"/>
        <v>0</v>
      </c>
      <c r="N195" s="2">
        <f>L195*([1]assessment!$J$274*[1]assessment!$F$3)</f>
        <v>0</v>
      </c>
      <c r="P195" s="7">
        <f>N195/[1]payroll!$F194</f>
        <v>0</v>
      </c>
      <c r="R195" s="2">
        <f>IF(P195&lt;$R$2,N195,[1]payroll!$F194*$R$2)</f>
        <v>0</v>
      </c>
      <c r="T195" s="10">
        <f t="shared" si="25"/>
        <v>0</v>
      </c>
      <c r="V195" s="1" t="e">
        <f t="shared" si="26"/>
        <v>#DIV/0!</v>
      </c>
    </row>
    <row r="196" spans="1:22" outlineLevel="1">
      <c r="A196" s="1" t="s">
        <v>306</v>
      </c>
      <c r="B196" s="1" t="s">
        <v>307</v>
      </c>
      <c r="C196" s="5">
        <v>0</v>
      </c>
      <c r="D196" s="5">
        <v>0</v>
      </c>
      <c r="E196" s="5">
        <v>1129.3900000000001</v>
      </c>
      <c r="F196" s="2"/>
      <c r="G196" s="2">
        <f t="shared" si="22"/>
        <v>376.46333333333337</v>
      </c>
      <c r="H196" s="8">
        <v>1</v>
      </c>
      <c r="J196" s="2">
        <f t="shared" si="23"/>
        <v>376.46333333333337</v>
      </c>
      <c r="L196" s="9">
        <f t="shared" si="24"/>
        <v>1.0972557205781708E-5</v>
      </c>
      <c r="N196" s="2">
        <f>L196*([1]assessment!$J$274*[1]assessment!$F$3)</f>
        <v>366.81579576500945</v>
      </c>
      <c r="P196" s="7">
        <f>N196/[1]payroll!$F195</f>
        <v>7.7063239093244824E-4</v>
      </c>
      <c r="R196" s="2">
        <f>IF(P196&lt;$R$2,N196,[1]payroll!$F195*$R$2)</f>
        <v>366.81579576500945</v>
      </c>
      <c r="T196" s="10">
        <f t="shared" si="25"/>
        <v>0</v>
      </c>
      <c r="V196" s="1">
        <f t="shared" si="26"/>
        <v>1</v>
      </c>
    </row>
    <row r="197" spans="1:22" outlineLevel="1">
      <c r="A197" s="1" t="s">
        <v>308</v>
      </c>
      <c r="B197" s="1" t="s">
        <v>309</v>
      </c>
      <c r="C197" s="5">
        <v>0</v>
      </c>
      <c r="D197" s="5">
        <v>0</v>
      </c>
      <c r="E197" s="5">
        <v>0</v>
      </c>
      <c r="F197" s="2"/>
      <c r="G197" s="2">
        <f t="shared" si="22"/>
        <v>0</v>
      </c>
      <c r="H197" s="8">
        <v>1</v>
      </c>
      <c r="J197" s="2">
        <f t="shared" si="23"/>
        <v>0</v>
      </c>
      <c r="L197" s="9">
        <f t="shared" si="24"/>
        <v>0</v>
      </c>
      <c r="N197" s="2">
        <f>L197*([1]assessment!$J$274*[1]assessment!$F$3)</f>
        <v>0</v>
      </c>
      <c r="P197" s="7">
        <f>N197/[1]payroll!$F196</f>
        <v>0</v>
      </c>
      <c r="R197" s="2">
        <f>IF(P197&lt;$R$2,N197,[1]payroll!$F196*$R$2)</f>
        <v>0</v>
      </c>
      <c r="T197" s="10">
        <f t="shared" si="25"/>
        <v>0</v>
      </c>
      <c r="V197" s="1" t="e">
        <f t="shared" si="26"/>
        <v>#DIV/0!</v>
      </c>
    </row>
    <row r="198" spans="1:22" outlineLevel="1">
      <c r="A198" s="1" t="s">
        <v>310</v>
      </c>
      <c r="B198" s="1" t="s">
        <v>311</v>
      </c>
      <c r="C198" s="5">
        <v>0</v>
      </c>
      <c r="D198" s="5">
        <v>1524.73</v>
      </c>
      <c r="E198" s="5">
        <v>3554.78</v>
      </c>
      <c r="F198" s="2"/>
      <c r="G198" s="2">
        <f t="shared" si="22"/>
        <v>1693.17</v>
      </c>
      <c r="H198" s="8">
        <v>1</v>
      </c>
      <c r="J198" s="2">
        <f t="shared" si="23"/>
        <v>1693.17</v>
      </c>
      <c r="L198" s="9">
        <f t="shared" si="24"/>
        <v>4.9349838454688137E-5</v>
      </c>
      <c r="N198" s="2">
        <f>L198*([1]assessment!$J$274*[1]assessment!$F$3)</f>
        <v>1649.7795294329885</v>
      </c>
      <c r="P198" s="7">
        <f>N198/[1]payroll!$F197</f>
        <v>6.3266770629340063E-3</v>
      </c>
      <c r="R198" s="2">
        <f>IF(P198&lt;$R$2,N198,[1]payroll!$F197*$R$2)</f>
        <v>1649.7795294329885</v>
      </c>
      <c r="T198" s="10">
        <f t="shared" si="25"/>
        <v>0</v>
      </c>
      <c r="V198" s="1">
        <f t="shared" si="26"/>
        <v>1</v>
      </c>
    </row>
    <row r="199" spans="1:22" outlineLevel="1">
      <c r="A199" s="1" t="s">
        <v>312</v>
      </c>
      <c r="B199" s="11" t="s">
        <v>595</v>
      </c>
      <c r="C199" s="5">
        <v>0</v>
      </c>
      <c r="D199" s="5">
        <v>0</v>
      </c>
      <c r="E199" s="5">
        <v>0</v>
      </c>
      <c r="F199" s="2"/>
      <c r="G199" s="2">
        <f t="shared" si="22"/>
        <v>0</v>
      </c>
      <c r="H199" s="8">
        <v>1</v>
      </c>
      <c r="J199" s="2">
        <f t="shared" si="23"/>
        <v>0</v>
      </c>
      <c r="L199" s="9">
        <f t="shared" si="24"/>
        <v>0</v>
      </c>
      <c r="N199" s="2">
        <f>L199*([1]assessment!$J$274*[1]assessment!$F$3)</f>
        <v>0</v>
      </c>
      <c r="P199" s="7">
        <f>N199/[1]payroll!$F198</f>
        <v>0</v>
      </c>
      <c r="R199" s="2">
        <f>IF(P199&lt;$R$2,N199,[1]payroll!$F198*$R$2)</f>
        <v>0</v>
      </c>
      <c r="T199" s="10">
        <f t="shared" si="25"/>
        <v>0</v>
      </c>
      <c r="V199" s="1" t="e">
        <f t="shared" si="26"/>
        <v>#DIV/0!</v>
      </c>
    </row>
    <row r="200" spans="1:22" outlineLevel="1">
      <c r="A200" s="1" t="s">
        <v>314</v>
      </c>
      <c r="B200" s="1" t="s">
        <v>315</v>
      </c>
      <c r="C200" s="5">
        <v>0</v>
      </c>
      <c r="D200" s="5">
        <v>0</v>
      </c>
      <c r="E200" s="5">
        <v>0</v>
      </c>
      <c r="F200" s="2"/>
      <c r="G200" s="2">
        <f t="shared" si="22"/>
        <v>0</v>
      </c>
      <c r="H200" s="8">
        <v>1</v>
      </c>
      <c r="J200" s="2">
        <f t="shared" si="23"/>
        <v>0</v>
      </c>
      <c r="L200" s="9">
        <f t="shared" si="24"/>
        <v>0</v>
      </c>
      <c r="N200" s="2">
        <f>L200*([1]assessment!$J$274*[1]assessment!$F$3)</f>
        <v>0</v>
      </c>
      <c r="P200" s="7">
        <f>N200/[1]payroll!$F199</f>
        <v>0</v>
      </c>
      <c r="R200" s="2">
        <f>IF(P200&lt;$R$2,N200,[1]payroll!$F199*$R$2)</f>
        <v>0</v>
      </c>
      <c r="T200" s="10">
        <f t="shared" si="25"/>
        <v>0</v>
      </c>
      <c r="V200" s="1" t="e">
        <f t="shared" si="26"/>
        <v>#DIV/0!</v>
      </c>
    </row>
    <row r="201" spans="1:22" outlineLevel="1">
      <c r="A201" s="1" t="s">
        <v>316</v>
      </c>
      <c r="B201" s="1" t="s">
        <v>317</v>
      </c>
      <c r="C201" s="5">
        <v>0</v>
      </c>
      <c r="D201" s="5">
        <v>0</v>
      </c>
      <c r="E201" s="5">
        <v>0</v>
      </c>
      <c r="F201" s="2"/>
      <c r="G201" s="2">
        <f t="shared" si="22"/>
        <v>0</v>
      </c>
      <c r="H201" s="8">
        <v>1</v>
      </c>
      <c r="J201" s="2">
        <f t="shared" si="23"/>
        <v>0</v>
      </c>
      <c r="L201" s="9">
        <f t="shared" si="24"/>
        <v>0</v>
      </c>
      <c r="N201" s="2">
        <f>L201*([1]assessment!$J$274*[1]assessment!$F$3)</f>
        <v>0</v>
      </c>
      <c r="P201" s="7">
        <f>N201/[1]payroll!$F200</f>
        <v>0</v>
      </c>
      <c r="R201" s="2">
        <f>IF(P201&lt;$R$2,N201,[1]payroll!$F200*$R$2)</f>
        <v>0</v>
      </c>
      <c r="T201" s="10">
        <f t="shared" si="25"/>
        <v>0</v>
      </c>
      <c r="V201" s="1" t="e">
        <f t="shared" si="26"/>
        <v>#DIV/0!</v>
      </c>
    </row>
    <row r="202" spans="1:22" outlineLevel="1">
      <c r="A202" s="1" t="s">
        <v>318</v>
      </c>
      <c r="B202" s="1" t="s">
        <v>319</v>
      </c>
      <c r="C202" s="5">
        <v>292.60000000000002</v>
      </c>
      <c r="D202" s="5">
        <v>0</v>
      </c>
      <c r="E202" s="5">
        <v>1414</v>
      </c>
      <c r="F202" s="2"/>
      <c r="G202" s="2">
        <f t="shared" si="22"/>
        <v>568.86666666666667</v>
      </c>
      <c r="H202" s="8">
        <v>1</v>
      </c>
      <c r="J202" s="2">
        <f t="shared" si="23"/>
        <v>568.86666666666667</v>
      </c>
      <c r="L202" s="9">
        <f t="shared" si="24"/>
        <v>1.6580424943896315E-5</v>
      </c>
      <c r="N202" s="2">
        <f>L202*([1]assessment!$J$274*[1]assessment!$F$3)</f>
        <v>554.28845399070735</v>
      </c>
      <c r="P202" s="7">
        <f>N202/[1]payroll!$F201</f>
        <v>2.3075350039437615E-4</v>
      </c>
      <c r="R202" s="2">
        <f>IF(P202&lt;$R$2,N202,[1]payroll!$F201*$R$2)</f>
        <v>554.28845399070735</v>
      </c>
      <c r="T202" s="10">
        <f t="shared" si="25"/>
        <v>0</v>
      </c>
      <c r="V202" s="1">
        <f t="shared" si="26"/>
        <v>1</v>
      </c>
    </row>
    <row r="203" spans="1:22" outlineLevel="1">
      <c r="A203" s="1" t="s">
        <v>320</v>
      </c>
      <c r="B203" s="1" t="s">
        <v>321</v>
      </c>
      <c r="C203" s="5">
        <v>0</v>
      </c>
      <c r="D203" s="5">
        <v>0</v>
      </c>
      <c r="E203" s="5">
        <v>0</v>
      </c>
      <c r="F203" s="2"/>
      <c r="G203" s="2">
        <f t="shared" si="22"/>
        <v>0</v>
      </c>
      <c r="H203" s="8">
        <v>1</v>
      </c>
      <c r="J203" s="2">
        <f t="shared" si="23"/>
        <v>0</v>
      </c>
      <c r="L203" s="9">
        <f t="shared" si="24"/>
        <v>0</v>
      </c>
      <c r="N203" s="2">
        <f>L203*([1]assessment!$J$274*[1]assessment!$F$3)</f>
        <v>0</v>
      </c>
      <c r="P203" s="7">
        <f>N203/[1]payroll!$F202</f>
        <v>0</v>
      </c>
      <c r="R203" s="2">
        <f>IF(P203&lt;$R$2,N203,[1]payroll!$F202*$R$2)</f>
        <v>0</v>
      </c>
      <c r="T203" s="10">
        <f t="shared" si="25"/>
        <v>0</v>
      </c>
      <c r="V203" s="1" t="e">
        <f t="shared" si="26"/>
        <v>#DIV/0!</v>
      </c>
    </row>
    <row r="204" spans="1:22" outlineLevel="1">
      <c r="A204" s="1" t="s">
        <v>322</v>
      </c>
      <c r="B204" s="1" t="s">
        <v>323</v>
      </c>
      <c r="C204" s="5">
        <v>0</v>
      </c>
      <c r="D204" s="5">
        <v>0</v>
      </c>
      <c r="E204" s="5">
        <v>0</v>
      </c>
      <c r="F204" s="2"/>
      <c r="G204" s="2">
        <f t="shared" si="22"/>
        <v>0</v>
      </c>
      <c r="H204" s="8">
        <v>1</v>
      </c>
      <c r="J204" s="2">
        <f t="shared" si="23"/>
        <v>0</v>
      </c>
      <c r="L204" s="9">
        <f t="shared" si="24"/>
        <v>0</v>
      </c>
      <c r="N204" s="2">
        <f>L204*([1]assessment!$J$274*[1]assessment!$F$3)</f>
        <v>0</v>
      </c>
      <c r="P204" s="7">
        <f>N204/[1]payroll!$F203</f>
        <v>0</v>
      </c>
      <c r="R204" s="2">
        <f>IF(P204&lt;$R$2,N204,[1]payroll!$F203*$R$2)</f>
        <v>0</v>
      </c>
      <c r="T204" s="10">
        <f t="shared" si="25"/>
        <v>0</v>
      </c>
      <c r="V204" s="1" t="e">
        <f t="shared" si="26"/>
        <v>#DIV/0!</v>
      </c>
    </row>
    <row r="205" spans="1:22" outlineLevel="1">
      <c r="A205" s="1" t="s">
        <v>497</v>
      </c>
      <c r="B205" s="1" t="s">
        <v>495</v>
      </c>
      <c r="C205" s="5">
        <v>41971.28</v>
      </c>
      <c r="D205" s="5">
        <v>42778.42</v>
      </c>
      <c r="E205" s="5">
        <v>41971.28</v>
      </c>
      <c r="F205" s="2"/>
      <c r="G205" s="2">
        <f t="shared" si="22"/>
        <v>42240.326666666668</v>
      </c>
      <c r="H205" s="8">
        <v>1</v>
      </c>
      <c r="J205" s="2">
        <f>+G205*H205</f>
        <v>42240.326666666668</v>
      </c>
      <c r="L205" s="9">
        <f t="shared" si="24"/>
        <v>1.231154164834751E-3</v>
      </c>
      <c r="N205" s="2">
        <f>L205*([1]assessment!$J$274*[1]assessment!$F$3)</f>
        <v>41157.843719903525</v>
      </c>
      <c r="P205" s="7">
        <f>N205/[1]payroll!$F204</f>
        <v>8.7652379482825629E-2</v>
      </c>
      <c r="R205" s="2">
        <f>IF(P205&lt;$R$2,N205,[1]payroll!$F204*$R$2)</f>
        <v>18782.305266666666</v>
      </c>
      <c r="T205" s="10">
        <f t="shared" si="25"/>
        <v>22375.538453236859</v>
      </c>
      <c r="V205" s="1">
        <f t="shared" si="26"/>
        <v>0.4563481360804072</v>
      </c>
    </row>
    <row r="206" spans="1:22" outlineLevel="1">
      <c r="A206" s="1" t="s">
        <v>324</v>
      </c>
      <c r="B206" s="1" t="s">
        <v>325</v>
      </c>
      <c r="C206" s="5">
        <v>0</v>
      </c>
      <c r="D206" s="5">
        <v>0</v>
      </c>
      <c r="E206" s="5">
        <v>0</v>
      </c>
      <c r="F206" s="2"/>
      <c r="G206" s="2">
        <f t="shared" ref="G206:G237" si="27">IF(SUM(C206:E206)&gt;0,AVERAGE(C206:E206),0)</f>
        <v>0</v>
      </c>
      <c r="H206" s="8">
        <v>1</v>
      </c>
      <c r="J206" s="2">
        <f t="shared" ref="J206:J237" si="28">+G206*H206</f>
        <v>0</v>
      </c>
      <c r="L206" s="9">
        <f t="shared" ref="L206:L237" si="29">+J206/$J$267</f>
        <v>0</v>
      </c>
      <c r="N206" s="2">
        <f>L206*([1]assessment!$J$274*[1]assessment!$F$3)</f>
        <v>0</v>
      </c>
      <c r="P206" s="7">
        <f>N206/[1]payroll!$F205</f>
        <v>0</v>
      </c>
      <c r="R206" s="2">
        <f>IF(P206&lt;$R$2,N206,[1]payroll!$F205*$R$2)</f>
        <v>0</v>
      </c>
      <c r="T206" s="10">
        <f t="shared" ref="T206:T237" si="30">+N206-R206</f>
        <v>0</v>
      </c>
      <c r="V206" s="1" t="e">
        <f t="shared" ref="V206:V237" si="31">+R206/N206</f>
        <v>#DIV/0!</v>
      </c>
    </row>
    <row r="207" spans="1:22" outlineLevel="1">
      <c r="A207" s="1" t="s">
        <v>326</v>
      </c>
      <c r="B207" s="1" t="s">
        <v>327</v>
      </c>
      <c r="C207" s="5">
        <v>0</v>
      </c>
      <c r="D207" s="5">
        <v>0</v>
      </c>
      <c r="E207" s="5">
        <v>0</v>
      </c>
      <c r="F207" s="2"/>
      <c r="G207" s="2">
        <f t="shared" si="27"/>
        <v>0</v>
      </c>
      <c r="H207" s="8">
        <v>1</v>
      </c>
      <c r="J207" s="2">
        <f t="shared" si="28"/>
        <v>0</v>
      </c>
      <c r="L207" s="9">
        <f t="shared" si="29"/>
        <v>0</v>
      </c>
      <c r="N207" s="2">
        <f>L207*([1]assessment!$J$274*[1]assessment!$F$3)</f>
        <v>0</v>
      </c>
      <c r="P207" s="7">
        <f>N207/[1]payroll!$F206</f>
        <v>0</v>
      </c>
      <c r="R207" s="2">
        <f>IF(P207&lt;$R$2,N207,[1]payroll!$F206*$R$2)</f>
        <v>0</v>
      </c>
      <c r="T207" s="10">
        <f t="shared" si="30"/>
        <v>0</v>
      </c>
      <c r="V207" s="1" t="e">
        <f t="shared" si="31"/>
        <v>#DIV/0!</v>
      </c>
    </row>
    <row r="208" spans="1:22" outlineLevel="1">
      <c r="A208" s="1" t="s">
        <v>328</v>
      </c>
      <c r="B208" s="1" t="s">
        <v>329</v>
      </c>
      <c r="C208" s="5">
        <v>0</v>
      </c>
      <c r="D208" s="5">
        <v>0</v>
      </c>
      <c r="E208" s="5">
        <v>0</v>
      </c>
      <c r="F208" s="2"/>
      <c r="G208" s="2">
        <f t="shared" si="27"/>
        <v>0</v>
      </c>
      <c r="H208" s="8">
        <v>1</v>
      </c>
      <c r="J208" s="2">
        <f t="shared" si="28"/>
        <v>0</v>
      </c>
      <c r="L208" s="9">
        <f t="shared" si="29"/>
        <v>0</v>
      </c>
      <c r="N208" s="2">
        <f>L208*([1]assessment!$J$274*[1]assessment!$F$3)</f>
        <v>0</v>
      </c>
      <c r="P208" s="7">
        <f>N208/[1]payroll!$F207</f>
        <v>0</v>
      </c>
      <c r="R208" s="2">
        <f>IF(P208&lt;$R$2,N208,[1]payroll!$F207*$R$2)</f>
        <v>0</v>
      </c>
      <c r="T208" s="10">
        <f t="shared" si="30"/>
        <v>0</v>
      </c>
      <c r="V208" s="1" t="e">
        <f t="shared" si="31"/>
        <v>#DIV/0!</v>
      </c>
    </row>
    <row r="209" spans="1:22" outlineLevel="1">
      <c r="A209" s="1" t="s">
        <v>330</v>
      </c>
      <c r="B209" s="1" t="s">
        <v>331</v>
      </c>
      <c r="C209" s="5">
        <v>0</v>
      </c>
      <c r="D209" s="5">
        <v>0</v>
      </c>
      <c r="E209" s="5">
        <v>0</v>
      </c>
      <c r="F209" s="2"/>
      <c r="G209" s="2">
        <f t="shared" si="27"/>
        <v>0</v>
      </c>
      <c r="H209" s="8">
        <v>1</v>
      </c>
      <c r="J209" s="2">
        <f t="shared" si="28"/>
        <v>0</v>
      </c>
      <c r="L209" s="9">
        <f t="shared" si="29"/>
        <v>0</v>
      </c>
      <c r="N209" s="2">
        <f>L209*([1]assessment!$J$274*[1]assessment!$F$3)</f>
        <v>0</v>
      </c>
      <c r="P209" s="7">
        <f>N209/[1]payroll!$F208</f>
        <v>0</v>
      </c>
      <c r="R209" s="2">
        <f>IF(P209&lt;$R$2,N209,[1]payroll!$F208*$R$2)</f>
        <v>0</v>
      </c>
      <c r="T209" s="10">
        <f t="shared" si="30"/>
        <v>0</v>
      </c>
      <c r="V209" s="1" t="e">
        <f t="shared" si="31"/>
        <v>#DIV/0!</v>
      </c>
    </row>
    <row r="210" spans="1:22" outlineLevel="1">
      <c r="A210" s="1" t="s">
        <v>332</v>
      </c>
      <c r="B210" s="1" t="s">
        <v>333</v>
      </c>
      <c r="C210" s="5">
        <v>4229.57</v>
      </c>
      <c r="D210" s="5">
        <v>0</v>
      </c>
      <c r="E210" s="5">
        <v>0</v>
      </c>
      <c r="F210" s="2"/>
      <c r="G210" s="2">
        <f t="shared" si="27"/>
        <v>1409.8566666666666</v>
      </c>
      <c r="H210" s="8">
        <v>1</v>
      </c>
      <c r="J210" s="2">
        <f t="shared" si="28"/>
        <v>1409.8566666666666</v>
      </c>
      <c r="L210" s="9">
        <f t="shared" si="29"/>
        <v>4.1092269969504006E-5</v>
      </c>
      <c r="N210" s="2">
        <f>L210*([1]assessment!$J$274*[1]assessment!$F$3)</f>
        <v>1373.7266004602579</v>
      </c>
      <c r="P210" s="7">
        <f>N210/[1]payroll!$F209</f>
        <v>7.9958870326470532E-4</v>
      </c>
      <c r="R210" s="2">
        <f>IF(P210&lt;$R$2,N210,[1]payroll!$F209*$R$2)</f>
        <v>1373.7266004602579</v>
      </c>
      <c r="T210" s="10">
        <f t="shared" si="30"/>
        <v>0</v>
      </c>
      <c r="V210" s="1">
        <f t="shared" si="31"/>
        <v>1</v>
      </c>
    </row>
    <row r="211" spans="1:22" outlineLevel="1">
      <c r="A211" s="1" t="s">
        <v>334</v>
      </c>
      <c r="B211" s="1" t="s">
        <v>572</v>
      </c>
      <c r="C211" s="5">
        <v>0</v>
      </c>
      <c r="D211" s="5">
        <v>0</v>
      </c>
      <c r="E211" s="5">
        <v>0</v>
      </c>
      <c r="F211" s="2"/>
      <c r="G211" s="2">
        <f t="shared" si="27"/>
        <v>0</v>
      </c>
      <c r="H211" s="8">
        <v>1</v>
      </c>
      <c r="J211" s="2">
        <f t="shared" si="28"/>
        <v>0</v>
      </c>
      <c r="L211" s="9">
        <f t="shared" si="29"/>
        <v>0</v>
      </c>
      <c r="N211" s="2">
        <f>L211*([1]assessment!$J$274*[1]assessment!$F$3)</f>
        <v>0</v>
      </c>
      <c r="P211" s="7">
        <f>N211/[1]payroll!$F210</f>
        <v>0</v>
      </c>
      <c r="R211" s="2">
        <f>IF(P211&lt;$R$2,N211,[1]payroll!$F210*$R$2)</f>
        <v>0</v>
      </c>
      <c r="T211" s="10">
        <f t="shared" si="30"/>
        <v>0</v>
      </c>
      <c r="V211" s="1" t="e">
        <f t="shared" si="31"/>
        <v>#DIV/0!</v>
      </c>
    </row>
    <row r="212" spans="1:22" outlineLevel="1">
      <c r="A212" s="1" t="s">
        <v>336</v>
      </c>
      <c r="B212" s="1" t="s">
        <v>337</v>
      </c>
      <c r="C212" s="5">
        <v>0</v>
      </c>
      <c r="D212" s="5">
        <v>0</v>
      </c>
      <c r="E212" s="5">
        <v>0</v>
      </c>
      <c r="F212" s="2"/>
      <c r="G212" s="2">
        <f t="shared" si="27"/>
        <v>0</v>
      </c>
      <c r="H212" s="8">
        <v>1</v>
      </c>
      <c r="J212" s="2">
        <f t="shared" si="28"/>
        <v>0</v>
      </c>
      <c r="L212" s="9">
        <f t="shared" si="29"/>
        <v>0</v>
      </c>
      <c r="N212" s="2">
        <f>L212*([1]assessment!$J$274*[1]assessment!$F$3)</f>
        <v>0</v>
      </c>
      <c r="P212" s="7">
        <f>N212/[1]payroll!$F211</f>
        <v>0</v>
      </c>
      <c r="R212" s="2">
        <f>IF(P212&lt;$R$2,N212,[1]payroll!$F211*$R$2)</f>
        <v>0</v>
      </c>
      <c r="T212" s="10">
        <f t="shared" si="30"/>
        <v>0</v>
      </c>
      <c r="V212" s="1" t="e">
        <f t="shared" si="31"/>
        <v>#DIV/0!</v>
      </c>
    </row>
    <row r="213" spans="1:22" outlineLevel="1">
      <c r="A213" s="1" t="s">
        <v>338</v>
      </c>
      <c r="B213" s="1" t="s">
        <v>339</v>
      </c>
      <c r="C213" s="5">
        <v>1118.77</v>
      </c>
      <c r="D213" s="5">
        <v>2070.6999999999998</v>
      </c>
      <c r="E213" s="5">
        <v>1751.72</v>
      </c>
      <c r="F213" s="2"/>
      <c r="G213" s="2">
        <f t="shared" si="27"/>
        <v>1647.0633333333333</v>
      </c>
      <c r="H213" s="8">
        <v>1</v>
      </c>
      <c r="J213" s="2">
        <f t="shared" si="28"/>
        <v>1647.0633333333333</v>
      </c>
      <c r="L213" s="9">
        <f t="shared" si="29"/>
        <v>4.8005994332902283E-5</v>
      </c>
      <c r="N213" s="2">
        <f>L213*([1]assessment!$J$274*[1]assessment!$F$3)</f>
        <v>1604.8544275016661</v>
      </c>
      <c r="P213" s="7">
        <f>N213/[1]payroll!$F212</f>
        <v>3.1957355789472843E-4</v>
      </c>
      <c r="R213" s="2">
        <f>IF(P213&lt;$R$2,N213,[1]payroll!$F212*$R$2)</f>
        <v>1604.8544275016661</v>
      </c>
      <c r="T213" s="10">
        <f t="shared" si="30"/>
        <v>0</v>
      </c>
      <c r="V213" s="1">
        <f t="shared" si="31"/>
        <v>1</v>
      </c>
    </row>
    <row r="214" spans="1:22" outlineLevel="1">
      <c r="A214" s="1" t="s">
        <v>602</v>
      </c>
      <c r="B214" s="1" t="s">
        <v>341</v>
      </c>
      <c r="C214" s="5">
        <v>2628.19</v>
      </c>
      <c r="D214" s="5">
        <v>0</v>
      </c>
      <c r="E214" s="5">
        <v>0</v>
      </c>
      <c r="F214" s="2"/>
      <c r="G214" s="2">
        <f t="shared" si="27"/>
        <v>876.06333333333339</v>
      </c>
      <c r="H214" s="8">
        <v>1</v>
      </c>
      <c r="J214" s="2">
        <f t="shared" si="28"/>
        <v>876.06333333333339</v>
      </c>
      <c r="L214" s="9">
        <f t="shared" si="29"/>
        <v>2.5534107015878858E-5</v>
      </c>
      <c r="N214" s="2">
        <f>L214*([1]assessment!$J$274*[1]assessment!$F$3)</f>
        <v>853.61266371372164</v>
      </c>
      <c r="P214" s="7">
        <f>N214/[1]payroll!$F216</f>
        <v>2.7571976787420509E-4</v>
      </c>
      <c r="R214" s="2">
        <f>IF(P214&lt;$R$2,N214,[1]payroll!$F216*$R$2)</f>
        <v>853.61266371372164</v>
      </c>
      <c r="T214" s="10">
        <f t="shared" si="30"/>
        <v>0</v>
      </c>
      <c r="V214" s="1">
        <f t="shared" si="31"/>
        <v>1</v>
      </c>
    </row>
    <row r="215" spans="1:22" outlineLevel="1">
      <c r="A215" s="1" t="s">
        <v>479</v>
      </c>
      <c r="B215" s="1" t="s">
        <v>344</v>
      </c>
      <c r="C215" s="5">
        <v>0</v>
      </c>
      <c r="D215" s="5">
        <v>0</v>
      </c>
      <c r="E215" s="5">
        <v>0</v>
      </c>
      <c r="F215" s="2"/>
      <c r="G215" s="2">
        <f t="shared" si="27"/>
        <v>0</v>
      </c>
      <c r="H215" s="8">
        <v>1</v>
      </c>
      <c r="J215" s="2">
        <f t="shared" si="28"/>
        <v>0</v>
      </c>
      <c r="L215" s="9">
        <f t="shared" si="29"/>
        <v>0</v>
      </c>
      <c r="N215" s="2">
        <f>L215*([1]assessment!$J$274*[1]assessment!$F$3)</f>
        <v>0</v>
      </c>
      <c r="P215" s="7">
        <f>N215/[1]payroll!$F214</f>
        <v>0</v>
      </c>
      <c r="R215" s="2">
        <f>IF(P215&lt;$R$2,N215,[1]payroll!$F214*$R$2)</f>
        <v>0</v>
      </c>
      <c r="T215" s="10">
        <f t="shared" si="30"/>
        <v>0</v>
      </c>
      <c r="V215" s="1" t="e">
        <f t="shared" si="31"/>
        <v>#DIV/0!</v>
      </c>
    </row>
    <row r="216" spans="1:22" outlineLevel="1">
      <c r="A216" s="1" t="s">
        <v>480</v>
      </c>
      <c r="B216" s="1" t="s">
        <v>340</v>
      </c>
      <c r="C216" s="5">
        <v>0</v>
      </c>
      <c r="D216" s="5">
        <v>0</v>
      </c>
      <c r="E216" s="5">
        <v>0</v>
      </c>
      <c r="F216" s="2"/>
      <c r="G216" s="2">
        <f t="shared" si="27"/>
        <v>0</v>
      </c>
      <c r="H216" s="8">
        <v>1</v>
      </c>
      <c r="J216" s="2">
        <f t="shared" si="28"/>
        <v>0</v>
      </c>
      <c r="L216" s="9">
        <f t="shared" si="29"/>
        <v>0</v>
      </c>
      <c r="N216" s="2">
        <f>L216*([1]assessment!$J$274*[1]assessment!$F$3)</f>
        <v>0</v>
      </c>
      <c r="P216" s="7">
        <f>N216/[1]payroll!$F215</f>
        <v>0</v>
      </c>
      <c r="R216" s="2">
        <f>IF(P216&lt;$R$2,N216,[1]payroll!$F215*$R$2)</f>
        <v>0</v>
      </c>
      <c r="T216" s="10">
        <f t="shared" si="30"/>
        <v>0</v>
      </c>
      <c r="V216" s="1" t="e">
        <f t="shared" si="31"/>
        <v>#DIV/0!</v>
      </c>
    </row>
    <row r="217" spans="1:22" outlineLevel="1">
      <c r="A217" s="1" t="s">
        <v>342</v>
      </c>
      <c r="B217" s="1" t="s">
        <v>343</v>
      </c>
      <c r="C217" s="5">
        <v>0</v>
      </c>
      <c r="D217" s="5">
        <v>0</v>
      </c>
      <c r="E217" s="5">
        <v>0</v>
      </c>
      <c r="F217" s="2"/>
      <c r="G217" s="2">
        <f t="shared" si="27"/>
        <v>0</v>
      </c>
      <c r="H217" s="8">
        <v>1</v>
      </c>
      <c r="J217" s="2">
        <f t="shared" si="28"/>
        <v>0</v>
      </c>
      <c r="L217" s="9">
        <f t="shared" si="29"/>
        <v>0</v>
      </c>
      <c r="N217" s="2">
        <f>L217*([1]assessment!$J$274*[1]assessment!$F$3)</f>
        <v>0</v>
      </c>
      <c r="P217" s="7">
        <f>N217/[1]payroll!$F213</f>
        <v>0</v>
      </c>
      <c r="R217" s="2">
        <f>IF(P217&lt;$R$2,N217,[1]payroll!$F213*$R$2)</f>
        <v>0</v>
      </c>
      <c r="T217" s="10">
        <f t="shared" si="30"/>
        <v>0</v>
      </c>
      <c r="V217" s="1" t="e">
        <f t="shared" si="31"/>
        <v>#DIV/0!</v>
      </c>
    </row>
    <row r="218" spans="1:22" outlineLevel="1">
      <c r="A218" s="1" t="s">
        <v>345</v>
      </c>
      <c r="B218" s="1" t="s">
        <v>346</v>
      </c>
      <c r="C218" s="5">
        <v>1053.6300000000001</v>
      </c>
      <c r="D218" s="5">
        <v>1927.25</v>
      </c>
      <c r="E218" s="5">
        <v>43668.39</v>
      </c>
      <c r="F218" s="2"/>
      <c r="G218" s="2">
        <f t="shared" si="27"/>
        <v>15549.756666666666</v>
      </c>
      <c r="H218" s="8">
        <v>1</v>
      </c>
      <c r="J218" s="2">
        <f t="shared" si="28"/>
        <v>15549.756666666666</v>
      </c>
      <c r="L218" s="9">
        <f t="shared" si="29"/>
        <v>4.5321968822369276E-4</v>
      </c>
      <c r="N218" s="2">
        <f>L218*([1]assessment!$J$274*[1]assessment!$F$3)</f>
        <v>15151.266698754886</v>
      </c>
      <c r="P218" s="7">
        <f>N218/[1]payroll!$F217</f>
        <v>6.2805735640360889E-3</v>
      </c>
      <c r="R218" s="2">
        <f>IF(P218&lt;$R$2,N218,[1]payroll!$F217*$R$2)</f>
        <v>15151.266698754886</v>
      </c>
      <c r="T218" s="10">
        <f t="shared" si="30"/>
        <v>0</v>
      </c>
      <c r="V218" s="1">
        <f t="shared" si="31"/>
        <v>1</v>
      </c>
    </row>
    <row r="219" spans="1:22" outlineLevel="1">
      <c r="A219" s="1" t="s">
        <v>347</v>
      </c>
      <c r="B219" s="1" t="s">
        <v>348</v>
      </c>
      <c r="C219" s="5">
        <v>0</v>
      </c>
      <c r="D219" s="5">
        <v>0</v>
      </c>
      <c r="E219" s="5">
        <v>0</v>
      </c>
      <c r="F219" s="2"/>
      <c r="G219" s="2">
        <f t="shared" si="27"/>
        <v>0</v>
      </c>
      <c r="H219" s="8">
        <v>1</v>
      </c>
      <c r="J219" s="2">
        <f t="shared" si="28"/>
        <v>0</v>
      </c>
      <c r="L219" s="9">
        <f t="shared" si="29"/>
        <v>0</v>
      </c>
      <c r="N219" s="2">
        <f>L219*([1]assessment!$J$274*[1]assessment!$F$3)</f>
        <v>0</v>
      </c>
      <c r="P219" s="7">
        <f>N219/[1]payroll!$F218</f>
        <v>0</v>
      </c>
      <c r="R219" s="2">
        <f>IF(P219&lt;$R$2,N219,[1]payroll!$F218*$R$2)</f>
        <v>0</v>
      </c>
      <c r="T219" s="10">
        <f t="shared" si="30"/>
        <v>0</v>
      </c>
      <c r="V219" s="1" t="e">
        <f t="shared" si="31"/>
        <v>#DIV/0!</v>
      </c>
    </row>
    <row r="220" spans="1:22" outlineLevel="1">
      <c r="A220" s="1" t="s">
        <v>349</v>
      </c>
      <c r="B220" s="1" t="s">
        <v>350</v>
      </c>
      <c r="C220" s="5">
        <v>0</v>
      </c>
      <c r="D220" s="5">
        <v>0</v>
      </c>
      <c r="E220" s="5">
        <v>0</v>
      </c>
      <c r="F220" s="2"/>
      <c r="G220" s="2">
        <f t="shared" si="27"/>
        <v>0</v>
      </c>
      <c r="H220" s="8">
        <v>1</v>
      </c>
      <c r="J220" s="2">
        <f t="shared" si="28"/>
        <v>0</v>
      </c>
      <c r="L220" s="9">
        <f t="shared" si="29"/>
        <v>0</v>
      </c>
      <c r="N220" s="2">
        <f>L220*([1]assessment!$J$274*[1]assessment!$F$3)</f>
        <v>0</v>
      </c>
      <c r="P220" s="7">
        <f>N220/[1]payroll!$F219</f>
        <v>0</v>
      </c>
      <c r="R220" s="2">
        <f>IF(P220&lt;$R$2,N220,[1]payroll!$F219*$R$2)</f>
        <v>0</v>
      </c>
      <c r="T220" s="10">
        <f t="shared" si="30"/>
        <v>0</v>
      </c>
      <c r="V220" s="1" t="e">
        <f t="shared" si="31"/>
        <v>#DIV/0!</v>
      </c>
    </row>
    <row r="221" spans="1:22" outlineLevel="1">
      <c r="A221" s="1" t="s">
        <v>351</v>
      </c>
      <c r="B221" s="1" t="s">
        <v>352</v>
      </c>
      <c r="C221" s="5">
        <v>0</v>
      </c>
      <c r="D221" s="5">
        <v>0</v>
      </c>
      <c r="E221" s="5">
        <v>0</v>
      </c>
      <c r="F221" s="2"/>
      <c r="G221" s="2">
        <f t="shared" si="27"/>
        <v>0</v>
      </c>
      <c r="H221" s="8">
        <v>1</v>
      </c>
      <c r="J221" s="2">
        <f t="shared" si="28"/>
        <v>0</v>
      </c>
      <c r="L221" s="9">
        <f t="shared" si="29"/>
        <v>0</v>
      </c>
      <c r="N221" s="2">
        <f>L221*([1]assessment!$J$274*[1]assessment!$F$3)</f>
        <v>0</v>
      </c>
      <c r="P221" s="7">
        <f>N221/[1]payroll!$F220</f>
        <v>0</v>
      </c>
      <c r="R221" s="2">
        <f>IF(P221&lt;$R$2,N221,[1]payroll!$F220*$R$2)</f>
        <v>0</v>
      </c>
      <c r="T221" s="10">
        <f t="shared" si="30"/>
        <v>0</v>
      </c>
      <c r="V221" s="1" t="e">
        <f t="shared" si="31"/>
        <v>#DIV/0!</v>
      </c>
    </row>
    <row r="222" spans="1:22" outlineLevel="1">
      <c r="A222" s="1" t="s">
        <v>353</v>
      </c>
      <c r="B222" s="1" t="s">
        <v>354</v>
      </c>
      <c r="C222" s="5">
        <v>0</v>
      </c>
      <c r="D222" s="5">
        <v>0</v>
      </c>
      <c r="E222" s="5">
        <v>0</v>
      </c>
      <c r="F222" s="2"/>
      <c r="G222" s="2">
        <f t="shared" si="27"/>
        <v>0</v>
      </c>
      <c r="H222" s="8">
        <v>1</v>
      </c>
      <c r="J222" s="2">
        <f t="shared" si="28"/>
        <v>0</v>
      </c>
      <c r="L222" s="9">
        <f t="shared" si="29"/>
        <v>0</v>
      </c>
      <c r="N222" s="2">
        <f>L222*([1]assessment!$J$274*[1]assessment!$F$3)</f>
        <v>0</v>
      </c>
      <c r="P222" s="7">
        <f>N222/[1]payroll!$F221</f>
        <v>0</v>
      </c>
      <c r="R222" s="2">
        <f>IF(P222&lt;$R$2,N222,[1]payroll!$F221*$R$2)</f>
        <v>0</v>
      </c>
      <c r="T222" s="10">
        <f t="shared" si="30"/>
        <v>0</v>
      </c>
      <c r="V222" s="1" t="e">
        <f t="shared" si="31"/>
        <v>#DIV/0!</v>
      </c>
    </row>
    <row r="223" spans="1:22" outlineLevel="1">
      <c r="A223" s="1" t="s">
        <v>355</v>
      </c>
      <c r="B223" s="1" t="s">
        <v>356</v>
      </c>
      <c r="C223" s="5">
        <v>0</v>
      </c>
      <c r="D223" s="5">
        <v>0</v>
      </c>
      <c r="E223" s="5">
        <v>0</v>
      </c>
      <c r="F223" s="2"/>
      <c r="G223" s="2">
        <f t="shared" si="27"/>
        <v>0</v>
      </c>
      <c r="H223" s="8">
        <v>1</v>
      </c>
      <c r="J223" s="2">
        <f t="shared" si="28"/>
        <v>0</v>
      </c>
      <c r="L223" s="9">
        <f t="shared" si="29"/>
        <v>0</v>
      </c>
      <c r="N223" s="2">
        <f>L223*([1]assessment!$J$274*[1]assessment!$F$3)</f>
        <v>0</v>
      </c>
      <c r="P223" s="7">
        <f>N223/[1]payroll!$F222</f>
        <v>0</v>
      </c>
      <c r="R223" s="2">
        <f>IF(P223&lt;$R$2,N223,[1]payroll!$F222*$R$2)</f>
        <v>0</v>
      </c>
      <c r="T223" s="10">
        <f t="shared" si="30"/>
        <v>0</v>
      </c>
      <c r="V223" s="1" t="e">
        <f t="shared" si="31"/>
        <v>#DIV/0!</v>
      </c>
    </row>
    <row r="224" spans="1:22" outlineLevel="1">
      <c r="A224" s="1" t="s">
        <v>357</v>
      </c>
      <c r="B224" s="1" t="s">
        <v>358</v>
      </c>
      <c r="C224" s="5">
        <v>0</v>
      </c>
      <c r="D224" s="5">
        <v>0</v>
      </c>
      <c r="E224" s="5">
        <v>19705.87</v>
      </c>
      <c r="F224" s="2"/>
      <c r="G224" s="2">
        <f t="shared" si="27"/>
        <v>6568.623333333333</v>
      </c>
      <c r="H224" s="8">
        <v>1</v>
      </c>
      <c r="J224" s="2">
        <f t="shared" si="28"/>
        <v>6568.623333333333</v>
      </c>
      <c r="L224" s="9">
        <f t="shared" si="29"/>
        <v>1.91451833170736E-4</v>
      </c>
      <c r="N224" s="2">
        <f>L224*([1]assessment!$J$274*[1]assessment!$F$3)</f>
        <v>6400.2907634137237</v>
      </c>
      <c r="P224" s="7">
        <f>N224/[1]payroll!$F223</f>
        <v>7.1179088819347544E-3</v>
      </c>
      <c r="R224" s="2">
        <f>IF(P224&lt;$R$2,N224,[1]payroll!$F223*$R$2)</f>
        <v>6400.2907634137237</v>
      </c>
      <c r="T224" s="10">
        <f t="shared" si="30"/>
        <v>0</v>
      </c>
      <c r="V224" s="1">
        <f t="shared" si="31"/>
        <v>1</v>
      </c>
    </row>
    <row r="225" spans="1:22" outlineLevel="1">
      <c r="A225" s="1" t="s">
        <v>359</v>
      </c>
      <c r="B225" s="1" t="s">
        <v>360</v>
      </c>
      <c r="C225" s="5">
        <v>0</v>
      </c>
      <c r="D225" s="5">
        <v>0</v>
      </c>
      <c r="E225" s="5">
        <v>0</v>
      </c>
      <c r="F225" s="2"/>
      <c r="G225" s="2">
        <f t="shared" si="27"/>
        <v>0</v>
      </c>
      <c r="H225" s="8">
        <v>1</v>
      </c>
      <c r="J225" s="2">
        <f t="shared" si="28"/>
        <v>0</v>
      </c>
      <c r="L225" s="9">
        <f t="shared" si="29"/>
        <v>0</v>
      </c>
      <c r="N225" s="2">
        <f>L225*([1]assessment!$J$274*[1]assessment!$F$3)</f>
        <v>0</v>
      </c>
      <c r="P225" s="7">
        <f>N225/[1]payroll!$F224</f>
        <v>0</v>
      </c>
      <c r="R225" s="2">
        <f>IF(P225&lt;$R$2,N225,[1]payroll!$F224*$R$2)</f>
        <v>0</v>
      </c>
      <c r="T225" s="10">
        <f t="shared" si="30"/>
        <v>0</v>
      </c>
      <c r="V225" s="1" t="e">
        <f t="shared" si="31"/>
        <v>#DIV/0!</v>
      </c>
    </row>
    <row r="226" spans="1:22" outlineLevel="1">
      <c r="A226" s="1" t="s">
        <v>361</v>
      </c>
      <c r="B226" s="1" t="s">
        <v>362</v>
      </c>
      <c r="C226" s="5">
        <v>0</v>
      </c>
      <c r="D226" s="5">
        <v>0</v>
      </c>
      <c r="E226" s="5">
        <v>0</v>
      </c>
      <c r="F226" s="2"/>
      <c r="G226" s="2">
        <f t="shared" si="27"/>
        <v>0</v>
      </c>
      <c r="H226" s="8">
        <v>1</v>
      </c>
      <c r="J226" s="2">
        <f t="shared" si="28"/>
        <v>0</v>
      </c>
      <c r="L226" s="9">
        <f t="shared" si="29"/>
        <v>0</v>
      </c>
      <c r="N226" s="2">
        <f>L226*([1]assessment!$J$274*[1]assessment!$F$3)</f>
        <v>0</v>
      </c>
      <c r="P226" s="7">
        <f>N226/[1]payroll!$F225</f>
        <v>0</v>
      </c>
      <c r="R226" s="2">
        <f>IF(P226&lt;$R$2,N226,[1]payroll!$F225*$R$2)</f>
        <v>0</v>
      </c>
      <c r="T226" s="10">
        <f t="shared" si="30"/>
        <v>0</v>
      </c>
      <c r="V226" s="1" t="e">
        <f t="shared" si="31"/>
        <v>#DIV/0!</v>
      </c>
    </row>
    <row r="227" spans="1:22" outlineLevel="1">
      <c r="A227" s="1" t="s">
        <v>363</v>
      </c>
      <c r="B227" s="1" t="s">
        <v>364</v>
      </c>
      <c r="C227" s="5">
        <v>0</v>
      </c>
      <c r="D227" s="5">
        <v>1302.1400000000001</v>
      </c>
      <c r="E227" s="5">
        <v>10865.49</v>
      </c>
      <c r="F227" s="2"/>
      <c r="G227" s="2">
        <f t="shared" si="27"/>
        <v>4055.8766666666666</v>
      </c>
      <c r="H227" s="8">
        <v>1</v>
      </c>
      <c r="J227" s="2">
        <f t="shared" si="28"/>
        <v>4055.8766666666666</v>
      </c>
      <c r="L227" s="9">
        <f t="shared" si="29"/>
        <v>1.1821427162785721E-4</v>
      </c>
      <c r="N227" s="2">
        <f>L227*([1]assessment!$J$274*[1]assessment!$F$3)</f>
        <v>3951.9376663722906</v>
      </c>
      <c r="P227" s="7">
        <f>N227/[1]payroll!$F226</f>
        <v>7.0813546620658433E-4</v>
      </c>
      <c r="R227" s="2">
        <f>IF(P227&lt;$R$2,N227,[1]payroll!$F226*$R$2)</f>
        <v>3951.9376663722906</v>
      </c>
      <c r="T227" s="10">
        <f t="shared" si="30"/>
        <v>0</v>
      </c>
      <c r="V227" s="1">
        <f t="shared" si="31"/>
        <v>1</v>
      </c>
    </row>
    <row r="228" spans="1:22" outlineLevel="1">
      <c r="A228" s="1" t="s">
        <v>365</v>
      </c>
      <c r="B228" s="1" t="s">
        <v>366</v>
      </c>
      <c r="C228" s="5">
        <v>723.29</v>
      </c>
      <c r="D228" s="5">
        <v>55.07</v>
      </c>
      <c r="E228" s="5">
        <v>90.52</v>
      </c>
      <c r="F228" s="2"/>
      <c r="G228" s="2">
        <f t="shared" si="27"/>
        <v>289.62666666666667</v>
      </c>
      <c r="H228" s="8">
        <v>1</v>
      </c>
      <c r="J228" s="2">
        <f t="shared" si="28"/>
        <v>289.62666666666667</v>
      </c>
      <c r="L228" s="9">
        <f t="shared" si="29"/>
        <v>8.4415795296218395E-6</v>
      </c>
      <c r="N228" s="2">
        <f>L228*([1]assessment!$J$274*[1]assessment!$F$3)</f>
        <v>282.20447199311252</v>
      </c>
      <c r="P228" s="7">
        <f>N228/[1]payroll!$F227</f>
        <v>3.2547675273358087E-4</v>
      </c>
      <c r="R228" s="2">
        <f>IF(P228&lt;$R$2,N228,[1]payroll!$F227*$R$2)</f>
        <v>282.20447199311252</v>
      </c>
      <c r="T228" s="10">
        <f t="shared" si="30"/>
        <v>0</v>
      </c>
      <c r="V228" s="1">
        <f t="shared" si="31"/>
        <v>1</v>
      </c>
    </row>
    <row r="229" spans="1:22" outlineLevel="1">
      <c r="A229" s="1" t="s">
        <v>367</v>
      </c>
      <c r="B229" s="1" t="s">
        <v>368</v>
      </c>
      <c r="C229" s="5">
        <v>0</v>
      </c>
      <c r="D229" s="5">
        <v>58110.2</v>
      </c>
      <c r="E229" s="5">
        <v>35136.400000000001</v>
      </c>
      <c r="F229" s="2"/>
      <c r="G229" s="2">
        <f t="shared" si="27"/>
        <v>31082.2</v>
      </c>
      <c r="H229" s="8">
        <v>1</v>
      </c>
      <c r="J229" s="2">
        <f t="shared" si="28"/>
        <v>31082.2</v>
      </c>
      <c r="L229" s="9">
        <f t="shared" si="29"/>
        <v>9.0593475481865826E-4</v>
      </c>
      <c r="N229" s="2">
        <f>L229*([1]assessment!$J$274*[1]assessment!$F$3)</f>
        <v>30285.663748910054</v>
      </c>
      <c r="P229" s="7">
        <f>N229/[1]payroll!$F228</f>
        <v>8.305173253285561E-2</v>
      </c>
      <c r="R229" s="2">
        <f>IF(P229&lt;$R$2,N229,[1]payroll!$F228*$R$2)</f>
        <v>14586.409133333334</v>
      </c>
      <c r="T229" s="10">
        <f t="shared" si="30"/>
        <v>15699.25461557672</v>
      </c>
      <c r="V229" s="1">
        <f t="shared" si="31"/>
        <v>0.48162752034312878</v>
      </c>
    </row>
    <row r="230" spans="1:22" outlineLevel="1">
      <c r="A230" s="1" t="s">
        <v>369</v>
      </c>
      <c r="B230" s="1" t="s">
        <v>370</v>
      </c>
      <c r="C230" s="5">
        <v>0</v>
      </c>
      <c r="D230" s="5">
        <v>0</v>
      </c>
      <c r="E230" s="5">
        <v>0</v>
      </c>
      <c r="F230" s="2"/>
      <c r="G230" s="2">
        <f t="shared" si="27"/>
        <v>0</v>
      </c>
      <c r="H230" s="8">
        <v>1</v>
      </c>
      <c r="J230" s="2">
        <f t="shared" si="28"/>
        <v>0</v>
      </c>
      <c r="L230" s="9">
        <f t="shared" si="29"/>
        <v>0</v>
      </c>
      <c r="N230" s="2">
        <f>L230*([1]assessment!$J$274*[1]assessment!$F$3)</f>
        <v>0</v>
      </c>
      <c r="P230" s="7">
        <f>N230/[1]payroll!$F229</f>
        <v>0</v>
      </c>
      <c r="R230" s="2">
        <f>IF(P230&lt;$R$2,N230,[1]payroll!$F229*$R$2)</f>
        <v>0</v>
      </c>
      <c r="T230" s="10">
        <f t="shared" si="30"/>
        <v>0</v>
      </c>
      <c r="V230" s="1" t="e">
        <f t="shared" si="31"/>
        <v>#DIV/0!</v>
      </c>
    </row>
    <row r="231" spans="1:22" outlineLevel="1">
      <c r="A231" s="1" t="s">
        <v>371</v>
      </c>
      <c r="B231" s="1" t="s">
        <v>372</v>
      </c>
      <c r="C231" s="5">
        <v>0</v>
      </c>
      <c r="D231" s="5">
        <v>0</v>
      </c>
      <c r="E231" s="5">
        <v>0</v>
      </c>
      <c r="F231" s="2"/>
      <c r="G231" s="2">
        <f t="shared" si="27"/>
        <v>0</v>
      </c>
      <c r="H231" s="8">
        <v>1</v>
      </c>
      <c r="J231" s="2">
        <f t="shared" si="28"/>
        <v>0</v>
      </c>
      <c r="L231" s="9">
        <f t="shared" si="29"/>
        <v>0</v>
      </c>
      <c r="N231" s="2">
        <f>L231*([1]assessment!$J$274*[1]assessment!$F$3)</f>
        <v>0</v>
      </c>
      <c r="P231" s="7">
        <f>N231/[1]payroll!$F230</f>
        <v>0</v>
      </c>
      <c r="R231" s="2">
        <f>IF(P231&lt;$R$2,N231,[1]payroll!$F230*$R$2)</f>
        <v>0</v>
      </c>
      <c r="T231" s="10">
        <f t="shared" si="30"/>
        <v>0</v>
      </c>
      <c r="V231" s="1" t="e">
        <f t="shared" si="31"/>
        <v>#DIV/0!</v>
      </c>
    </row>
    <row r="232" spans="1:22" outlineLevel="1">
      <c r="A232" s="1" t="s">
        <v>503</v>
      </c>
      <c r="B232" s="1" t="s">
        <v>504</v>
      </c>
      <c r="C232" s="5">
        <v>0</v>
      </c>
      <c r="D232" s="5">
        <v>0</v>
      </c>
      <c r="E232" s="5">
        <v>0</v>
      </c>
      <c r="F232" s="2"/>
      <c r="G232" s="2">
        <f t="shared" si="27"/>
        <v>0</v>
      </c>
      <c r="H232" s="8">
        <v>1</v>
      </c>
      <c r="J232" s="2">
        <f t="shared" si="28"/>
        <v>0</v>
      </c>
      <c r="L232" s="9">
        <f t="shared" si="29"/>
        <v>0</v>
      </c>
      <c r="N232" s="2">
        <f>L232*([1]assessment!$J$274*[1]assessment!$F$3)</f>
        <v>0</v>
      </c>
      <c r="P232" s="7">
        <f>N232/[1]payroll!$F231</f>
        <v>0</v>
      </c>
      <c r="R232" s="2">
        <f>IF(P232&lt;$R$2,N232,[1]payroll!$F231*$R$2)</f>
        <v>0</v>
      </c>
      <c r="T232" s="10">
        <f t="shared" si="30"/>
        <v>0</v>
      </c>
      <c r="V232" s="1" t="e">
        <f t="shared" si="31"/>
        <v>#DIV/0!</v>
      </c>
    </row>
    <row r="233" spans="1:22" outlineLevel="1">
      <c r="A233" s="1" t="s">
        <v>373</v>
      </c>
      <c r="B233" s="1" t="s">
        <v>374</v>
      </c>
      <c r="C233" s="5">
        <v>0</v>
      </c>
      <c r="D233" s="5">
        <v>0</v>
      </c>
      <c r="E233" s="5">
        <v>0</v>
      </c>
      <c r="F233" s="2"/>
      <c r="G233" s="2">
        <f t="shared" si="27"/>
        <v>0</v>
      </c>
      <c r="H233" s="8">
        <v>1</v>
      </c>
      <c r="J233" s="2">
        <f t="shared" si="28"/>
        <v>0</v>
      </c>
      <c r="L233" s="9">
        <f t="shared" si="29"/>
        <v>0</v>
      </c>
      <c r="N233" s="2">
        <f>L233*([1]assessment!$J$274*[1]assessment!$F$3)</f>
        <v>0</v>
      </c>
      <c r="P233" s="7">
        <f>N233/[1]payroll!$F232</f>
        <v>0</v>
      </c>
      <c r="R233" s="2">
        <f>IF(P233&lt;$R$2,N233,[1]payroll!$F232*$R$2)</f>
        <v>0</v>
      </c>
      <c r="T233" s="10">
        <f t="shared" si="30"/>
        <v>0</v>
      </c>
      <c r="V233" s="1" t="e">
        <f t="shared" si="31"/>
        <v>#DIV/0!</v>
      </c>
    </row>
    <row r="234" spans="1:22" outlineLevel="1">
      <c r="A234" s="1" t="s">
        <v>375</v>
      </c>
      <c r="B234" s="1" t="s">
        <v>376</v>
      </c>
      <c r="C234" s="5">
        <v>0</v>
      </c>
      <c r="D234" s="5">
        <v>0</v>
      </c>
      <c r="E234" s="5">
        <v>4147.72</v>
      </c>
      <c r="F234" s="2"/>
      <c r="G234" s="2">
        <f t="shared" si="27"/>
        <v>1382.5733333333335</v>
      </c>
      <c r="H234" s="8">
        <v>1</v>
      </c>
      <c r="J234" s="2">
        <f t="shared" si="28"/>
        <v>1382.5733333333335</v>
      </c>
      <c r="L234" s="9">
        <f t="shared" si="29"/>
        <v>4.0297058565743371E-5</v>
      </c>
      <c r="N234" s="2">
        <f>L234*([1]assessment!$J$274*[1]assessment!$F$3)</f>
        <v>1347.1424507127253</v>
      </c>
      <c r="P234" s="7">
        <f>N234/[1]payroll!$F233</f>
        <v>1.4598813341816928E-3</v>
      </c>
      <c r="R234" s="2">
        <f>IF(P234&lt;$R$2,N234,[1]payroll!$F233*$R$2)</f>
        <v>1347.1424507127253</v>
      </c>
      <c r="T234" s="10">
        <f t="shared" si="30"/>
        <v>0</v>
      </c>
      <c r="V234" s="1">
        <f t="shared" si="31"/>
        <v>1</v>
      </c>
    </row>
    <row r="235" spans="1:22" outlineLevel="1">
      <c r="A235" s="1" t="s">
        <v>377</v>
      </c>
      <c r="B235" s="1" t="s">
        <v>378</v>
      </c>
      <c r="C235" s="5">
        <v>0</v>
      </c>
      <c r="D235" s="5">
        <v>0</v>
      </c>
      <c r="E235" s="5">
        <v>2616.08</v>
      </c>
      <c r="F235" s="2"/>
      <c r="G235" s="2">
        <f t="shared" si="27"/>
        <v>872.02666666666664</v>
      </c>
      <c r="H235" s="8">
        <v>1</v>
      </c>
      <c r="J235" s="2">
        <f t="shared" si="28"/>
        <v>872.02666666666664</v>
      </c>
      <c r="L235" s="9">
        <f t="shared" si="29"/>
        <v>2.5416452646916834E-5</v>
      </c>
      <c r="N235" s="2">
        <f>L235*([1]assessment!$J$274*[1]assessment!$F$3)</f>
        <v>849.67944375718366</v>
      </c>
      <c r="P235" s="7">
        <f>N235/[1]payroll!$F234</f>
        <v>3.0233121069670209E-4</v>
      </c>
      <c r="R235" s="2">
        <f>IF(P235&lt;$R$2,N235,[1]payroll!$F234*$R$2)</f>
        <v>849.67944375718366</v>
      </c>
      <c r="T235" s="10">
        <f t="shared" si="30"/>
        <v>0</v>
      </c>
      <c r="V235" s="1">
        <f t="shared" si="31"/>
        <v>1</v>
      </c>
    </row>
    <row r="236" spans="1:22" outlineLevel="1">
      <c r="A236" s="11" t="s">
        <v>555</v>
      </c>
      <c r="B236" s="11" t="s">
        <v>556</v>
      </c>
      <c r="C236" s="5">
        <v>0</v>
      </c>
      <c r="D236" s="5">
        <v>0</v>
      </c>
      <c r="E236" s="5">
        <v>0</v>
      </c>
      <c r="F236" s="2"/>
      <c r="G236" s="2">
        <f t="shared" si="27"/>
        <v>0</v>
      </c>
      <c r="H236" s="8">
        <v>1</v>
      </c>
      <c r="J236" s="2">
        <f t="shared" si="28"/>
        <v>0</v>
      </c>
      <c r="L236" s="9">
        <f t="shared" si="29"/>
        <v>0</v>
      </c>
      <c r="N236" s="2">
        <f>L236*([1]assessment!$J$274*[1]assessment!$F$3)</f>
        <v>0</v>
      </c>
      <c r="P236" s="7">
        <f>N236/[1]payroll!$F235</f>
        <v>0</v>
      </c>
      <c r="R236" s="2">
        <f>IF(P236&lt;$R$2,N236,[1]payroll!$F235*$R$2)</f>
        <v>0</v>
      </c>
      <c r="T236" s="10">
        <f t="shared" si="30"/>
        <v>0</v>
      </c>
      <c r="V236" s="1" t="e">
        <f t="shared" si="31"/>
        <v>#DIV/0!</v>
      </c>
    </row>
    <row r="237" spans="1:22" outlineLevel="1">
      <c r="A237" s="1" t="s">
        <v>379</v>
      </c>
      <c r="B237" s="1" t="s">
        <v>380</v>
      </c>
      <c r="C237" s="5">
        <v>0</v>
      </c>
      <c r="D237" s="5">
        <v>0</v>
      </c>
      <c r="E237" s="5">
        <v>0</v>
      </c>
      <c r="F237" s="2"/>
      <c r="G237" s="2">
        <f t="shared" si="27"/>
        <v>0</v>
      </c>
      <c r="H237" s="8">
        <v>1</v>
      </c>
      <c r="J237" s="2">
        <f t="shared" si="28"/>
        <v>0</v>
      </c>
      <c r="L237" s="9">
        <f t="shared" si="29"/>
        <v>0</v>
      </c>
      <c r="N237" s="2">
        <f>L237*([1]assessment!$J$274*[1]assessment!$F$3)</f>
        <v>0</v>
      </c>
      <c r="P237" s="7">
        <f>N237/[1]payroll!$F236</f>
        <v>0</v>
      </c>
      <c r="R237" s="2">
        <f>IF(P237&lt;$R$2,N237,[1]payroll!$F236*$R$2)</f>
        <v>0</v>
      </c>
      <c r="T237" s="10">
        <f t="shared" si="30"/>
        <v>0</v>
      </c>
      <c r="V237" s="1" t="e">
        <f t="shared" si="31"/>
        <v>#DIV/0!</v>
      </c>
    </row>
    <row r="238" spans="1:22" outlineLevel="1">
      <c r="A238" s="1" t="s">
        <v>381</v>
      </c>
      <c r="B238" s="1" t="s">
        <v>382</v>
      </c>
      <c r="C238" s="5">
        <v>0</v>
      </c>
      <c r="D238" s="5">
        <v>0</v>
      </c>
      <c r="E238" s="5">
        <v>0</v>
      </c>
      <c r="F238" s="2"/>
      <c r="G238" s="2">
        <f t="shared" ref="G238:G264" si="32">IF(SUM(C238:E238)&gt;0,AVERAGE(C238:E238),0)</f>
        <v>0</v>
      </c>
      <c r="H238" s="8">
        <v>1</v>
      </c>
      <c r="J238" s="2">
        <f t="shared" ref="J238:J264" si="33">+G238*H238</f>
        <v>0</v>
      </c>
      <c r="L238" s="9">
        <f t="shared" ref="L238:L264" si="34">+J238/$J$267</f>
        <v>0</v>
      </c>
      <c r="N238" s="2">
        <f>L238*([1]assessment!$J$274*[1]assessment!$F$3)</f>
        <v>0</v>
      </c>
      <c r="P238" s="7">
        <f>N238/[1]payroll!$F237</f>
        <v>0</v>
      </c>
      <c r="R238" s="2">
        <f>IF(P238&lt;$R$2,N238,[1]payroll!$F237*$R$2)</f>
        <v>0</v>
      </c>
      <c r="T238" s="10">
        <f t="shared" ref="T238:T264" si="35">+N238-R238</f>
        <v>0</v>
      </c>
      <c r="V238" s="1" t="e">
        <f t="shared" ref="V238:V264" si="36">+R238/N238</f>
        <v>#DIV/0!</v>
      </c>
    </row>
    <row r="239" spans="1:22" outlineLevel="1">
      <c r="A239" s="1" t="s">
        <v>383</v>
      </c>
      <c r="B239" s="1" t="s">
        <v>384</v>
      </c>
      <c r="C239" s="5">
        <v>1334.46</v>
      </c>
      <c r="D239" s="5">
        <v>0</v>
      </c>
      <c r="E239" s="5">
        <v>0</v>
      </c>
      <c r="F239" s="2"/>
      <c r="G239" s="2">
        <f t="shared" si="32"/>
        <v>444.82</v>
      </c>
      <c r="H239" s="8">
        <v>1</v>
      </c>
      <c r="J239" s="2">
        <f t="shared" si="33"/>
        <v>444.82</v>
      </c>
      <c r="L239" s="9">
        <f t="shared" si="34"/>
        <v>1.2964909100335098E-5</v>
      </c>
      <c r="N239" s="2">
        <f>L239*([1]assessment!$J$274*[1]assessment!$F$3)</f>
        <v>433.42070216362322</v>
      </c>
      <c r="P239" s="7">
        <f>N239/[1]payroll!$F238</f>
        <v>1.8744089192330442E-3</v>
      </c>
      <c r="R239" s="2">
        <f>IF(P239&lt;$R$2,N239,[1]payroll!$F238*$R$2)</f>
        <v>433.42070216362322</v>
      </c>
      <c r="T239" s="10">
        <f t="shared" si="35"/>
        <v>0</v>
      </c>
      <c r="V239" s="1">
        <f t="shared" si="36"/>
        <v>1</v>
      </c>
    </row>
    <row r="240" spans="1:22" outlineLevel="1">
      <c r="A240" s="1" t="s">
        <v>385</v>
      </c>
      <c r="B240" s="1" t="s">
        <v>386</v>
      </c>
      <c r="C240" s="5">
        <v>782.69</v>
      </c>
      <c r="D240" s="5">
        <v>1776.79</v>
      </c>
      <c r="E240" s="5">
        <v>5452.14</v>
      </c>
      <c r="F240" s="2"/>
      <c r="G240" s="2">
        <f t="shared" si="32"/>
        <v>2670.5400000000004</v>
      </c>
      <c r="H240" s="8">
        <v>1</v>
      </c>
      <c r="J240" s="2">
        <f t="shared" si="33"/>
        <v>2670.5400000000004</v>
      </c>
      <c r="L240" s="9">
        <f t="shared" si="34"/>
        <v>7.7836671797151428E-5</v>
      </c>
      <c r="N240" s="2">
        <f>L240*([1]assessment!$J$274*[1]assessment!$F$3)</f>
        <v>2602.1026976216058</v>
      </c>
      <c r="P240" s="7">
        <f>N240/[1]payroll!$F239</f>
        <v>8.8489261687270686E-4</v>
      </c>
      <c r="R240" s="2">
        <f>IF(P240&lt;$R$2,N240,[1]payroll!$F239*$R$2)</f>
        <v>2602.1026976216058</v>
      </c>
      <c r="T240" s="10">
        <f t="shared" si="35"/>
        <v>0</v>
      </c>
      <c r="V240" s="1">
        <f t="shared" si="36"/>
        <v>1</v>
      </c>
    </row>
    <row r="241" spans="1:22" outlineLevel="1">
      <c r="A241" s="1" t="s">
        <v>387</v>
      </c>
      <c r="B241" s="1" t="s">
        <v>388</v>
      </c>
      <c r="C241" s="5">
        <v>0</v>
      </c>
      <c r="D241" s="5">
        <v>0</v>
      </c>
      <c r="E241" s="5">
        <v>0</v>
      </c>
      <c r="F241" s="2"/>
      <c r="G241" s="2">
        <f t="shared" si="32"/>
        <v>0</v>
      </c>
      <c r="H241" s="8">
        <v>1</v>
      </c>
      <c r="J241" s="2">
        <f t="shared" si="33"/>
        <v>0</v>
      </c>
      <c r="L241" s="9">
        <f t="shared" si="34"/>
        <v>0</v>
      </c>
      <c r="N241" s="2">
        <f>L241*([1]assessment!$J$274*[1]assessment!$F$3)</f>
        <v>0</v>
      </c>
      <c r="P241" s="7">
        <f>N241/[1]payroll!$F240</f>
        <v>0</v>
      </c>
      <c r="R241" s="2">
        <f>IF(P241&lt;$R$2,N241,[1]payroll!$F240*$R$2)</f>
        <v>0</v>
      </c>
      <c r="T241" s="10">
        <f t="shared" si="35"/>
        <v>0</v>
      </c>
      <c r="V241" s="1" t="e">
        <f t="shared" si="36"/>
        <v>#DIV/0!</v>
      </c>
    </row>
    <row r="242" spans="1:22" outlineLevel="1">
      <c r="A242" s="1" t="s">
        <v>389</v>
      </c>
      <c r="B242" s="1" t="s">
        <v>390</v>
      </c>
      <c r="C242" s="5">
        <v>0</v>
      </c>
      <c r="D242" s="5">
        <v>0</v>
      </c>
      <c r="E242" s="5">
        <v>0</v>
      </c>
      <c r="F242" s="2"/>
      <c r="G242" s="2">
        <f t="shared" si="32"/>
        <v>0</v>
      </c>
      <c r="H242" s="8">
        <v>1</v>
      </c>
      <c r="J242" s="2">
        <f t="shared" si="33"/>
        <v>0</v>
      </c>
      <c r="L242" s="9">
        <f t="shared" si="34"/>
        <v>0</v>
      </c>
      <c r="N242" s="2">
        <f>L242*([1]assessment!$J$274*[1]assessment!$F$3)</f>
        <v>0</v>
      </c>
      <c r="P242" s="7">
        <f>N242/[1]payroll!$F241</f>
        <v>0</v>
      </c>
      <c r="R242" s="2">
        <f>IF(P242&lt;$R$2,N242,[1]payroll!$F241*$R$2)</f>
        <v>0</v>
      </c>
      <c r="T242" s="10">
        <f t="shared" si="35"/>
        <v>0</v>
      </c>
      <c r="V242" s="1" t="e">
        <f t="shared" si="36"/>
        <v>#DIV/0!</v>
      </c>
    </row>
    <row r="243" spans="1:22" outlineLevel="1">
      <c r="A243" s="1" t="s">
        <v>391</v>
      </c>
      <c r="B243" s="1" t="s">
        <v>392</v>
      </c>
      <c r="C243" s="5">
        <v>0</v>
      </c>
      <c r="D243" s="5">
        <v>0</v>
      </c>
      <c r="E243" s="5">
        <v>2318.29</v>
      </c>
      <c r="F243" s="2"/>
      <c r="G243" s="2">
        <f t="shared" si="32"/>
        <v>772.76333333333332</v>
      </c>
      <c r="H243" s="8">
        <v>1</v>
      </c>
      <c r="J243" s="2">
        <f t="shared" si="33"/>
        <v>772.76333333333332</v>
      </c>
      <c r="L243" s="9">
        <f t="shared" si="34"/>
        <v>2.2523282165232268E-5</v>
      </c>
      <c r="N243" s="2">
        <f>L243*([1]assessment!$J$274*[1]assessment!$F$3)</f>
        <v>752.95990859141978</v>
      </c>
      <c r="P243" s="7">
        <f>N243/[1]payroll!$F242</f>
        <v>8.3840761369514526E-4</v>
      </c>
      <c r="R243" s="2">
        <f>IF(P243&lt;$R$2,N243,[1]payroll!$F242*$R$2)</f>
        <v>752.95990859141978</v>
      </c>
      <c r="T243" s="10">
        <f t="shared" si="35"/>
        <v>0</v>
      </c>
      <c r="V243" s="1">
        <f t="shared" si="36"/>
        <v>1</v>
      </c>
    </row>
    <row r="244" spans="1:22" outlineLevel="1">
      <c r="A244" s="1" t="s">
        <v>393</v>
      </c>
      <c r="B244" s="1" t="s">
        <v>394</v>
      </c>
      <c r="C244" s="5">
        <v>3625.81</v>
      </c>
      <c r="D244" s="5">
        <v>9438.07</v>
      </c>
      <c r="E244" s="5">
        <v>4108.7299999999996</v>
      </c>
      <c r="F244" s="2"/>
      <c r="G244" s="2">
        <f t="shared" si="32"/>
        <v>5724.2033333333338</v>
      </c>
      <c r="H244" s="8">
        <v>1</v>
      </c>
      <c r="J244" s="2">
        <f t="shared" si="33"/>
        <v>5724.2033333333338</v>
      </c>
      <c r="L244" s="9">
        <f t="shared" si="34"/>
        <v>1.6684001593566351E-4</v>
      </c>
      <c r="N244" s="2">
        <f>L244*([1]assessment!$J$274*[1]assessment!$F$3)</f>
        <v>5577.5105167498905</v>
      </c>
      <c r="P244" s="7">
        <f>N244/[1]payroll!$F243</f>
        <v>3.2529710904156045E-4</v>
      </c>
      <c r="R244" s="2">
        <f>IF(P244&lt;$R$2,N244,[1]payroll!$F243*$R$2)</f>
        <v>5577.5105167498905</v>
      </c>
      <c r="T244" s="10">
        <f t="shared" si="35"/>
        <v>0</v>
      </c>
      <c r="V244" s="1">
        <f t="shared" si="36"/>
        <v>1</v>
      </c>
    </row>
    <row r="245" spans="1:22" outlineLevel="1">
      <c r="A245" s="1" t="s">
        <v>395</v>
      </c>
      <c r="B245" s="1" t="s">
        <v>396</v>
      </c>
      <c r="C245" s="5">
        <v>7111.25</v>
      </c>
      <c r="D245" s="5">
        <v>785.91</v>
      </c>
      <c r="E245" s="5">
        <v>0</v>
      </c>
      <c r="F245" s="2"/>
      <c r="G245" s="2">
        <f t="shared" si="32"/>
        <v>2632.3866666666668</v>
      </c>
      <c r="H245" s="8">
        <v>1</v>
      </c>
      <c r="J245" s="2">
        <f t="shared" si="33"/>
        <v>2632.3866666666668</v>
      </c>
      <c r="L245" s="9">
        <f t="shared" si="34"/>
        <v>7.6724638843279173E-5</v>
      </c>
      <c r="N245" s="2">
        <f>L245*([1]assessment!$J$274*[1]assessment!$F$3)</f>
        <v>2564.9271108152202</v>
      </c>
      <c r="P245" s="7">
        <f>N245/[1]payroll!$F244</f>
        <v>6.2446301841049276E-4</v>
      </c>
      <c r="R245" s="2">
        <f>IF(P245&lt;$R$2,N245,[1]payroll!$F244*$R$2)</f>
        <v>2564.9271108152202</v>
      </c>
      <c r="T245" s="10">
        <f t="shared" si="35"/>
        <v>0</v>
      </c>
      <c r="V245" s="1">
        <f t="shared" si="36"/>
        <v>1</v>
      </c>
    </row>
    <row r="246" spans="1:22" outlineLevel="1">
      <c r="A246" s="1" t="s">
        <v>397</v>
      </c>
      <c r="B246" s="1" t="s">
        <v>398</v>
      </c>
      <c r="C246" s="5">
        <v>0</v>
      </c>
      <c r="D246" s="5">
        <v>4847.29</v>
      </c>
      <c r="E246" s="5">
        <v>1806.5</v>
      </c>
      <c r="F246" s="2"/>
      <c r="G246" s="2">
        <f t="shared" si="32"/>
        <v>2217.9299999999998</v>
      </c>
      <c r="H246" s="8">
        <v>1</v>
      </c>
      <c r="J246" s="2">
        <f t="shared" si="33"/>
        <v>2217.9299999999998</v>
      </c>
      <c r="L246" s="9">
        <f t="shared" si="34"/>
        <v>6.4644712110305781E-5</v>
      </c>
      <c r="N246" s="2">
        <f>L246*([1]assessment!$J$274*[1]assessment!$F$3)</f>
        <v>2161.0916279613434</v>
      </c>
      <c r="P246" s="7">
        <f>N246/[1]payroll!$F245</f>
        <v>2.3425431333211795E-3</v>
      </c>
      <c r="R246" s="2">
        <f>IF(P246&lt;$R$2,N246,[1]payroll!$F245*$R$2)</f>
        <v>2161.0916279613434</v>
      </c>
      <c r="T246" s="10">
        <f t="shared" si="35"/>
        <v>0</v>
      </c>
      <c r="V246" s="1">
        <f t="shared" si="36"/>
        <v>1</v>
      </c>
    </row>
    <row r="247" spans="1:22" outlineLevel="1">
      <c r="A247" s="1" t="s">
        <v>399</v>
      </c>
      <c r="B247" s="1" t="s">
        <v>400</v>
      </c>
      <c r="C247" s="5">
        <v>387.27</v>
      </c>
      <c r="D247" s="5">
        <v>8786.92</v>
      </c>
      <c r="E247" s="5">
        <v>16217.45</v>
      </c>
      <c r="F247" s="2"/>
      <c r="G247" s="2">
        <f t="shared" si="32"/>
        <v>8463.8799999999992</v>
      </c>
      <c r="H247" s="8">
        <v>1</v>
      </c>
      <c r="J247" s="2">
        <f t="shared" si="33"/>
        <v>8463.8799999999992</v>
      </c>
      <c r="L247" s="9">
        <f t="shared" si="34"/>
        <v>2.4669177383243606E-4</v>
      </c>
      <c r="N247" s="2">
        <f>L247*([1]assessment!$J$274*[1]assessment!$F$3)</f>
        <v>8246.9781318930054</v>
      </c>
      <c r="P247" s="7">
        <f>N247/[1]payroll!$F246</f>
        <v>1.6041462330433926E-3</v>
      </c>
      <c r="R247" s="2">
        <f>IF(P247&lt;$R$2,N247,[1]payroll!$F246*$R$2)</f>
        <v>8246.9781318930054</v>
      </c>
      <c r="T247" s="10">
        <f t="shared" si="35"/>
        <v>0</v>
      </c>
      <c r="V247" s="1">
        <f t="shared" si="36"/>
        <v>1</v>
      </c>
    </row>
    <row r="248" spans="1:22" outlineLevel="1">
      <c r="A248" s="1" t="s">
        <v>401</v>
      </c>
      <c r="B248" s="1" t="s">
        <v>402</v>
      </c>
      <c r="C248" s="5">
        <v>0</v>
      </c>
      <c r="D248" s="5">
        <v>1527.19</v>
      </c>
      <c r="E248" s="5">
        <v>90.52</v>
      </c>
      <c r="F248" s="2"/>
      <c r="G248" s="2">
        <f t="shared" si="32"/>
        <v>539.23666666666668</v>
      </c>
      <c r="H248" s="8">
        <v>1</v>
      </c>
      <c r="J248" s="2">
        <f t="shared" si="33"/>
        <v>539.23666666666668</v>
      </c>
      <c r="L248" s="9">
        <f t="shared" si="34"/>
        <v>1.571681661548723E-5</v>
      </c>
      <c r="N248" s="2">
        <f>L248*([1]assessment!$J$274*[1]assessment!$F$3)</f>
        <v>525.41777505291645</v>
      </c>
      <c r="P248" s="7">
        <f>N248/[1]payroll!$F247</f>
        <v>5.5853062162574637E-5</v>
      </c>
      <c r="R248" s="2">
        <f>IF(P248&lt;$R$2,N248,[1]payroll!$F247*$R$2)</f>
        <v>525.41777505291645</v>
      </c>
      <c r="T248" s="10">
        <f t="shared" si="35"/>
        <v>0</v>
      </c>
      <c r="V248" s="1">
        <f t="shared" si="36"/>
        <v>1</v>
      </c>
    </row>
    <row r="249" spans="1:22" outlineLevel="1">
      <c r="A249" s="1" t="s">
        <v>403</v>
      </c>
      <c r="B249" s="1" t="s">
        <v>404</v>
      </c>
      <c r="C249" s="5">
        <v>0</v>
      </c>
      <c r="D249" s="5">
        <v>0</v>
      </c>
      <c r="E249" s="5">
        <v>0</v>
      </c>
      <c r="F249" s="2"/>
      <c r="G249" s="2">
        <f t="shared" si="32"/>
        <v>0</v>
      </c>
      <c r="H249" s="8">
        <v>1</v>
      </c>
      <c r="J249" s="2">
        <f t="shared" si="33"/>
        <v>0</v>
      </c>
      <c r="L249" s="9">
        <f t="shared" si="34"/>
        <v>0</v>
      </c>
      <c r="N249" s="2">
        <f>L249*([1]assessment!$J$274*[1]assessment!$F$3)</f>
        <v>0</v>
      </c>
      <c r="P249" s="7">
        <f>N249/[1]payroll!$F248</f>
        <v>0</v>
      </c>
      <c r="R249" s="2">
        <f>IF(P249&lt;$R$2,N249,[1]payroll!$F248*$R$2)</f>
        <v>0</v>
      </c>
      <c r="T249" s="10">
        <f t="shared" si="35"/>
        <v>0</v>
      </c>
      <c r="V249" s="1" t="e">
        <f t="shared" si="36"/>
        <v>#DIV/0!</v>
      </c>
    </row>
    <row r="250" spans="1:22" outlineLevel="1">
      <c r="A250" s="1" t="s">
        <v>405</v>
      </c>
      <c r="B250" s="1" t="s">
        <v>406</v>
      </c>
      <c r="C250" s="5">
        <v>0</v>
      </c>
      <c r="D250" s="5">
        <v>0</v>
      </c>
      <c r="E250" s="5">
        <v>0</v>
      </c>
      <c r="F250" s="2"/>
      <c r="G250" s="2">
        <f t="shared" si="32"/>
        <v>0</v>
      </c>
      <c r="H250" s="8">
        <v>1</v>
      </c>
      <c r="J250" s="2">
        <f t="shared" si="33"/>
        <v>0</v>
      </c>
      <c r="L250" s="9">
        <f t="shared" si="34"/>
        <v>0</v>
      </c>
      <c r="N250" s="2">
        <f>L250*([1]assessment!$J$274*[1]assessment!$F$3)</f>
        <v>0</v>
      </c>
      <c r="P250" s="7">
        <f>N250/[1]payroll!$F249</f>
        <v>0</v>
      </c>
      <c r="R250" s="2">
        <f>IF(P250&lt;$R$2,N250,[1]payroll!$F249*$R$2)</f>
        <v>0</v>
      </c>
      <c r="T250" s="10">
        <f t="shared" si="35"/>
        <v>0</v>
      </c>
      <c r="V250" s="1" t="e">
        <f t="shared" si="36"/>
        <v>#DIV/0!</v>
      </c>
    </row>
    <row r="251" spans="1:22" outlineLevel="1">
      <c r="A251" s="1" t="s">
        <v>407</v>
      </c>
      <c r="B251" s="1" t="s">
        <v>408</v>
      </c>
      <c r="C251" s="5">
        <v>20115.09</v>
      </c>
      <c r="D251" s="5">
        <v>158.44999999999999</v>
      </c>
      <c r="E251" s="5">
        <v>0</v>
      </c>
      <c r="F251" s="2"/>
      <c r="G251" s="2">
        <f t="shared" si="32"/>
        <v>6757.8466666666673</v>
      </c>
      <c r="H251" s="8">
        <v>1</v>
      </c>
      <c r="J251" s="2">
        <f t="shared" si="33"/>
        <v>6757.8466666666673</v>
      </c>
      <c r="L251" s="9">
        <f t="shared" si="34"/>
        <v>1.969670153035742E-4</v>
      </c>
      <c r="N251" s="2">
        <f>L251*([1]assessment!$J$274*[1]assessment!$F$3)</f>
        <v>6584.6649147537601</v>
      </c>
      <c r="P251" s="7">
        <f>N251/[1]payroll!$F250</f>
        <v>2.9996114473007192E-3</v>
      </c>
      <c r="R251" s="2">
        <f>IF(P251&lt;$R$2,N251,[1]payroll!$F250*$R$2)</f>
        <v>6584.6649147537601</v>
      </c>
      <c r="T251" s="10">
        <f t="shared" si="35"/>
        <v>0</v>
      </c>
      <c r="V251" s="1">
        <f t="shared" si="36"/>
        <v>1</v>
      </c>
    </row>
    <row r="252" spans="1:22" outlineLevel="1">
      <c r="A252" s="1" t="s">
        <v>409</v>
      </c>
      <c r="B252" s="1" t="s">
        <v>410</v>
      </c>
      <c r="C252" s="5">
        <v>0</v>
      </c>
      <c r="D252" s="5">
        <v>0</v>
      </c>
      <c r="E252" s="5">
        <v>0</v>
      </c>
      <c r="F252" s="2"/>
      <c r="G252" s="2">
        <f t="shared" si="32"/>
        <v>0</v>
      </c>
      <c r="H252" s="8">
        <v>1</v>
      </c>
      <c r="J252" s="2">
        <f t="shared" si="33"/>
        <v>0</v>
      </c>
      <c r="L252" s="9">
        <f t="shared" si="34"/>
        <v>0</v>
      </c>
      <c r="N252" s="2">
        <f>L252*([1]assessment!$J$274*[1]assessment!$F$3)</f>
        <v>0</v>
      </c>
      <c r="P252" s="7">
        <f>N252/[1]payroll!$F251</f>
        <v>0</v>
      </c>
      <c r="R252" s="2">
        <f>IF(P252&lt;$R$2,N252,[1]payroll!$F251*$R$2)</f>
        <v>0</v>
      </c>
      <c r="T252" s="10">
        <f t="shared" si="35"/>
        <v>0</v>
      </c>
      <c r="V252" s="1" t="e">
        <f t="shared" si="36"/>
        <v>#DIV/0!</v>
      </c>
    </row>
    <row r="253" spans="1:22" outlineLevel="1">
      <c r="A253" s="1" t="s">
        <v>411</v>
      </c>
      <c r="B253" s="1" t="s">
        <v>412</v>
      </c>
      <c r="C253" s="5">
        <v>0</v>
      </c>
      <c r="D253" s="5">
        <v>0</v>
      </c>
      <c r="E253" s="5">
        <v>0</v>
      </c>
      <c r="F253" s="2"/>
      <c r="G253" s="2">
        <f t="shared" si="32"/>
        <v>0</v>
      </c>
      <c r="H253" s="8">
        <v>1</v>
      </c>
      <c r="J253" s="2">
        <f t="shared" si="33"/>
        <v>0</v>
      </c>
      <c r="L253" s="9">
        <f t="shared" si="34"/>
        <v>0</v>
      </c>
      <c r="N253" s="2">
        <f>L253*([1]assessment!$J$274*[1]assessment!$F$3)</f>
        <v>0</v>
      </c>
      <c r="P253" s="7">
        <f>N253/[1]payroll!$F252</f>
        <v>0</v>
      </c>
      <c r="R253" s="2">
        <f>IF(P253&lt;$R$2,N253,[1]payroll!$F252*$R$2)</f>
        <v>0</v>
      </c>
      <c r="T253" s="10">
        <f t="shared" si="35"/>
        <v>0</v>
      </c>
      <c r="V253" s="1" t="e">
        <f t="shared" si="36"/>
        <v>#DIV/0!</v>
      </c>
    </row>
    <row r="254" spans="1:22" outlineLevel="1">
      <c r="A254" s="1" t="s">
        <v>413</v>
      </c>
      <c r="B254" s="1" t="s">
        <v>414</v>
      </c>
      <c r="C254" s="5">
        <v>0</v>
      </c>
      <c r="D254" s="5">
        <v>462.5</v>
      </c>
      <c r="E254" s="5">
        <v>0</v>
      </c>
      <c r="F254" s="2"/>
      <c r="G254" s="2">
        <f t="shared" si="32"/>
        <v>154.16666666666666</v>
      </c>
      <c r="H254" s="8">
        <v>1</v>
      </c>
      <c r="J254" s="2">
        <f t="shared" si="33"/>
        <v>154.16666666666666</v>
      </c>
      <c r="L254" s="9">
        <f t="shared" si="34"/>
        <v>4.493405916179565E-6</v>
      </c>
      <c r="N254" s="2">
        <f>L254*([1]assessment!$J$274*[1]assessment!$F$3)</f>
        <v>150.21587364977273</v>
      </c>
      <c r="P254" s="7">
        <f>N254/[1]payroll!$F253</f>
        <v>6.1142411006358279E-5</v>
      </c>
      <c r="R254" s="2">
        <f>IF(P254&lt;$R$2,N254,[1]payroll!$F253*$R$2)</f>
        <v>150.21587364977273</v>
      </c>
      <c r="T254" s="10">
        <f t="shared" si="35"/>
        <v>0</v>
      </c>
      <c r="V254" s="1">
        <f t="shared" si="36"/>
        <v>1</v>
      </c>
    </row>
    <row r="255" spans="1:22" outlineLevel="1">
      <c r="A255" s="1" t="s">
        <v>415</v>
      </c>
      <c r="B255" s="1" t="s">
        <v>416</v>
      </c>
      <c r="C255" s="5">
        <v>0</v>
      </c>
      <c r="D255" s="5">
        <v>0</v>
      </c>
      <c r="E255" s="5">
        <v>0</v>
      </c>
      <c r="F255" s="2"/>
      <c r="G255" s="2">
        <f t="shared" si="32"/>
        <v>0</v>
      </c>
      <c r="H255" s="8">
        <v>1</v>
      </c>
      <c r="J255" s="2">
        <f t="shared" si="33"/>
        <v>0</v>
      </c>
      <c r="L255" s="9">
        <f t="shared" si="34"/>
        <v>0</v>
      </c>
      <c r="N255" s="2">
        <f>L255*([1]assessment!$J$274*[1]assessment!$F$3)</f>
        <v>0</v>
      </c>
      <c r="P255" s="7">
        <f>N255/[1]payroll!$F254</f>
        <v>0</v>
      </c>
      <c r="R255" s="2">
        <f>IF(P255&lt;$R$2,N255,[1]payroll!$F254*$R$2)</f>
        <v>0</v>
      </c>
      <c r="T255" s="10">
        <f t="shared" si="35"/>
        <v>0</v>
      </c>
      <c r="V255" s="1" t="e">
        <f t="shared" si="36"/>
        <v>#DIV/0!</v>
      </c>
    </row>
    <row r="256" spans="1:22" outlineLevel="1">
      <c r="A256" s="1" t="s">
        <v>417</v>
      </c>
      <c r="B256" s="1" t="s">
        <v>418</v>
      </c>
      <c r="C256" s="5">
        <v>0</v>
      </c>
      <c r="D256" s="5">
        <v>0</v>
      </c>
      <c r="E256" s="5">
        <v>6440.38</v>
      </c>
      <c r="F256" s="2"/>
      <c r="G256" s="2">
        <f t="shared" si="32"/>
        <v>2146.7933333333335</v>
      </c>
      <c r="H256" s="8">
        <v>1</v>
      </c>
      <c r="J256" s="2">
        <f t="shared" si="33"/>
        <v>2146.7933333333335</v>
      </c>
      <c r="L256" s="9">
        <f t="shared" si="34"/>
        <v>6.2571333177177411E-5</v>
      </c>
      <c r="N256" s="2">
        <f>L256*([1]assessment!$J$274*[1]assessment!$F$3)</f>
        <v>2091.7779639708619</v>
      </c>
      <c r="P256" s="7">
        <f>N256/[1]payroll!$F255</f>
        <v>1.172717892367382E-3</v>
      </c>
      <c r="R256" s="2">
        <f>IF(P256&lt;$R$2,N256,[1]payroll!$F255*$R$2)</f>
        <v>2091.7779639708619</v>
      </c>
      <c r="T256" s="10">
        <f t="shared" si="35"/>
        <v>0</v>
      </c>
      <c r="V256" s="1">
        <f t="shared" si="36"/>
        <v>1</v>
      </c>
    </row>
    <row r="257" spans="1:22" outlineLevel="1">
      <c r="A257" s="1" t="s">
        <v>419</v>
      </c>
      <c r="B257" s="1" t="s">
        <v>420</v>
      </c>
      <c r="C257" s="5">
        <v>0</v>
      </c>
      <c r="D257" s="5">
        <v>0</v>
      </c>
      <c r="E257" s="5">
        <v>0</v>
      </c>
      <c r="F257" s="2"/>
      <c r="G257" s="2">
        <f t="shared" si="32"/>
        <v>0</v>
      </c>
      <c r="H257" s="8">
        <v>1</v>
      </c>
      <c r="J257" s="2">
        <f t="shared" si="33"/>
        <v>0</v>
      </c>
      <c r="L257" s="9">
        <f t="shared" si="34"/>
        <v>0</v>
      </c>
      <c r="N257" s="2">
        <f>L257*([1]assessment!$J$274*[1]assessment!$F$3)</f>
        <v>0</v>
      </c>
      <c r="P257" s="7">
        <f>N257/[1]payroll!$F256</f>
        <v>0</v>
      </c>
      <c r="R257" s="2">
        <f>IF(P257&lt;$R$2,N257,[1]payroll!$F256*$R$2)</f>
        <v>0</v>
      </c>
      <c r="T257" s="10">
        <f t="shared" si="35"/>
        <v>0</v>
      </c>
      <c r="V257" s="1" t="e">
        <f t="shared" si="36"/>
        <v>#DIV/0!</v>
      </c>
    </row>
    <row r="258" spans="1:22" outlineLevel="1">
      <c r="A258" s="1" t="s">
        <v>421</v>
      </c>
      <c r="B258" s="1" t="s">
        <v>422</v>
      </c>
      <c r="C258" s="5">
        <v>2884.56</v>
      </c>
      <c r="D258" s="5">
        <v>0</v>
      </c>
      <c r="E258" s="5">
        <v>0</v>
      </c>
      <c r="F258" s="2"/>
      <c r="G258" s="2">
        <f t="shared" si="32"/>
        <v>961.52</v>
      </c>
      <c r="H258" s="8">
        <v>1</v>
      </c>
      <c r="J258" s="2">
        <f t="shared" si="33"/>
        <v>961.52</v>
      </c>
      <c r="L258" s="9">
        <f t="shared" si="34"/>
        <v>2.802486263691876E-5</v>
      </c>
      <c r="N258" s="2">
        <f>L258*([1]assessment!$J$274*[1]assessment!$F$3)</f>
        <v>936.87935242202911</v>
      </c>
      <c r="P258" s="7">
        <f>N258/[1]payroll!$F257</f>
        <v>8.5458273975279027E-4</v>
      </c>
      <c r="R258" s="2">
        <f>IF(P258&lt;$R$2,N258,[1]payroll!$F257*$R$2)</f>
        <v>936.87935242202911</v>
      </c>
      <c r="T258" s="10">
        <f t="shared" si="35"/>
        <v>0</v>
      </c>
      <c r="V258" s="1">
        <f t="shared" si="36"/>
        <v>1</v>
      </c>
    </row>
    <row r="259" spans="1:22" outlineLevel="1">
      <c r="A259" s="1" t="s">
        <v>423</v>
      </c>
      <c r="B259" s="1" t="s">
        <v>424</v>
      </c>
      <c r="C259" s="5">
        <v>0</v>
      </c>
      <c r="D259" s="5">
        <v>0</v>
      </c>
      <c r="E259" s="5">
        <v>0</v>
      </c>
      <c r="F259" s="2"/>
      <c r="G259" s="2">
        <f t="shared" si="32"/>
        <v>0</v>
      </c>
      <c r="H259" s="8">
        <v>1</v>
      </c>
      <c r="J259" s="2">
        <f t="shared" si="33"/>
        <v>0</v>
      </c>
      <c r="L259" s="9">
        <f t="shared" si="34"/>
        <v>0</v>
      </c>
      <c r="N259" s="2">
        <f>L259*([1]assessment!$J$274*[1]assessment!$F$3)</f>
        <v>0</v>
      </c>
      <c r="P259" s="7">
        <f>N259/[1]payroll!$F258</f>
        <v>0</v>
      </c>
      <c r="R259" s="2">
        <f>IF(P259&lt;$R$2,N259,[1]payroll!$F258*$R$2)</f>
        <v>0</v>
      </c>
      <c r="T259" s="10">
        <f t="shared" si="35"/>
        <v>0</v>
      </c>
      <c r="V259" s="1" t="e">
        <f t="shared" si="36"/>
        <v>#DIV/0!</v>
      </c>
    </row>
    <row r="260" spans="1:22" outlineLevel="1">
      <c r="A260" s="1" t="s">
        <v>425</v>
      </c>
      <c r="B260" s="1" t="s">
        <v>426</v>
      </c>
      <c r="C260" s="5">
        <v>0</v>
      </c>
      <c r="D260" s="5">
        <v>0</v>
      </c>
      <c r="E260" s="5">
        <v>0</v>
      </c>
      <c r="F260" s="2"/>
      <c r="G260" s="2">
        <f t="shared" si="32"/>
        <v>0</v>
      </c>
      <c r="H260" s="8">
        <v>1</v>
      </c>
      <c r="J260" s="2">
        <f t="shared" si="33"/>
        <v>0</v>
      </c>
      <c r="L260" s="9">
        <f t="shared" si="34"/>
        <v>0</v>
      </c>
      <c r="N260" s="2">
        <f>L260*([1]assessment!$J$274*[1]assessment!$F$3)</f>
        <v>0</v>
      </c>
      <c r="P260" s="7">
        <f>N260/[1]payroll!$F259</f>
        <v>0</v>
      </c>
      <c r="R260" s="2">
        <f>IF(P260&lt;$R$2,N260,[1]payroll!$F259*$R$2)</f>
        <v>0</v>
      </c>
      <c r="T260" s="10">
        <f t="shared" si="35"/>
        <v>0</v>
      </c>
      <c r="V260" s="1" t="e">
        <f t="shared" si="36"/>
        <v>#DIV/0!</v>
      </c>
    </row>
    <row r="261" spans="1:22" outlineLevel="1">
      <c r="A261" s="1" t="s">
        <v>427</v>
      </c>
      <c r="B261" s="1" t="s">
        <v>428</v>
      </c>
      <c r="C261" s="5">
        <v>0</v>
      </c>
      <c r="D261" s="5">
        <v>0</v>
      </c>
      <c r="E261" s="5">
        <v>0</v>
      </c>
      <c r="F261" s="2"/>
      <c r="G261" s="2">
        <f t="shared" si="32"/>
        <v>0</v>
      </c>
      <c r="H261" s="8">
        <v>1</v>
      </c>
      <c r="J261" s="2">
        <f t="shared" si="33"/>
        <v>0</v>
      </c>
      <c r="L261" s="9">
        <f t="shared" si="34"/>
        <v>0</v>
      </c>
      <c r="N261" s="2">
        <f>L261*([1]assessment!$J$274*[1]assessment!$F$3)</f>
        <v>0</v>
      </c>
      <c r="P261" s="7">
        <f>N261/[1]payroll!$F260</f>
        <v>0</v>
      </c>
      <c r="R261" s="2">
        <f>IF(P261&lt;$R$2,N261,[1]payroll!$F260*$R$2)</f>
        <v>0</v>
      </c>
      <c r="T261" s="10">
        <f t="shared" si="35"/>
        <v>0</v>
      </c>
      <c r="V261" s="1" t="e">
        <f t="shared" si="36"/>
        <v>#DIV/0!</v>
      </c>
    </row>
    <row r="262" spans="1:22" outlineLevel="1">
      <c r="A262" s="1" t="s">
        <v>557</v>
      </c>
      <c r="B262" s="1" t="s">
        <v>558</v>
      </c>
      <c r="C262" s="5">
        <v>0</v>
      </c>
      <c r="D262" s="5">
        <v>0</v>
      </c>
      <c r="E262" s="5">
        <v>0</v>
      </c>
      <c r="F262" s="2"/>
      <c r="G262" s="2">
        <f t="shared" si="32"/>
        <v>0</v>
      </c>
      <c r="H262" s="8">
        <v>1</v>
      </c>
      <c r="J262" s="2">
        <f t="shared" si="33"/>
        <v>0</v>
      </c>
      <c r="L262" s="9">
        <f t="shared" si="34"/>
        <v>0</v>
      </c>
      <c r="N262" s="2">
        <f>L262*([1]assessment!$J$274*[1]assessment!$F$3)</f>
        <v>0</v>
      </c>
      <c r="P262" s="7">
        <f>N262/[1]payroll!$F261</f>
        <v>0</v>
      </c>
      <c r="R262" s="2">
        <f>IF(P262&lt;$R$2,N262,[1]payroll!$F261*$R$2)</f>
        <v>0</v>
      </c>
      <c r="T262" s="10">
        <f t="shared" si="35"/>
        <v>0</v>
      </c>
      <c r="V262" s="1" t="e">
        <f t="shared" si="36"/>
        <v>#DIV/0!</v>
      </c>
    </row>
    <row r="263" spans="1:22" outlineLevel="1">
      <c r="A263" s="1" t="s">
        <v>429</v>
      </c>
      <c r="B263" s="1" t="s">
        <v>430</v>
      </c>
      <c r="C263" s="5">
        <v>0</v>
      </c>
      <c r="D263" s="5">
        <v>0</v>
      </c>
      <c r="E263" s="5">
        <v>0</v>
      </c>
      <c r="F263" s="2"/>
      <c r="G263" s="2">
        <f t="shared" si="32"/>
        <v>0</v>
      </c>
      <c r="H263" s="8">
        <v>1</v>
      </c>
      <c r="J263" s="2">
        <f t="shared" si="33"/>
        <v>0</v>
      </c>
      <c r="L263" s="9">
        <f t="shared" si="34"/>
        <v>0</v>
      </c>
      <c r="N263" s="2">
        <f>L263*([1]assessment!$J$274*[1]assessment!$F$3)</f>
        <v>0</v>
      </c>
      <c r="P263" s="7">
        <f>N263/[1]payroll!$F262</f>
        <v>0</v>
      </c>
      <c r="R263" s="2">
        <f>IF(P263&lt;$R$2,N263,[1]payroll!$F262*$R$2)</f>
        <v>0</v>
      </c>
      <c r="T263" s="10">
        <f t="shared" si="35"/>
        <v>0</v>
      </c>
      <c r="V263" s="1" t="e">
        <f t="shared" si="36"/>
        <v>#DIV/0!</v>
      </c>
    </row>
    <row r="264" spans="1:22" outlineLevel="1">
      <c r="A264" s="1" t="s">
        <v>431</v>
      </c>
      <c r="B264" s="1" t="s">
        <v>432</v>
      </c>
      <c r="C264" s="5">
        <v>0</v>
      </c>
      <c r="D264" s="5">
        <v>0</v>
      </c>
      <c r="E264" s="5">
        <v>0</v>
      </c>
      <c r="F264" s="2"/>
      <c r="G264" s="2">
        <f t="shared" si="32"/>
        <v>0</v>
      </c>
      <c r="H264" s="8">
        <v>1</v>
      </c>
      <c r="J264" s="2">
        <f t="shared" si="33"/>
        <v>0</v>
      </c>
      <c r="L264" s="9">
        <f t="shared" si="34"/>
        <v>0</v>
      </c>
      <c r="N264" s="2">
        <f>L264*([1]assessment!$J$274*[1]assessment!$F$3)</f>
        <v>0</v>
      </c>
      <c r="P264" s="7">
        <f>N264/[1]payroll!$F263</f>
        <v>0</v>
      </c>
      <c r="R264" s="2">
        <f>IF(P264&lt;$R$2,N264,[1]payroll!$F263*$R$2)</f>
        <v>0</v>
      </c>
      <c r="T264" s="10">
        <f t="shared" si="35"/>
        <v>0</v>
      </c>
      <c r="V264" s="1" t="e">
        <f t="shared" si="36"/>
        <v>#DIV/0!</v>
      </c>
    </row>
    <row r="265" spans="1:22">
      <c r="B265" s="1" t="s">
        <v>476</v>
      </c>
      <c r="C265" s="5">
        <f>SUBTOTAL(9,C142:C264)</f>
        <v>349288.10000000009</v>
      </c>
      <c r="D265" s="5">
        <f>SUBTOTAL(9,D142:D264)</f>
        <v>167871.63000000006</v>
      </c>
      <c r="E265" s="5">
        <f>SUBTOTAL(9,E142:E264)</f>
        <v>257669.30999999997</v>
      </c>
      <c r="F265" s="2"/>
      <c r="G265" s="2">
        <f>SUBTOTAL(9,G142:G264)</f>
        <v>267395.8033333334</v>
      </c>
      <c r="H265" s="8">
        <f>+J265/G265</f>
        <v>1</v>
      </c>
      <c r="J265" s="2">
        <f>SUBTOTAL(9,J142:J264)</f>
        <v>267395.8033333334</v>
      </c>
      <c r="L265" s="9">
        <f>SUBTOTAL(9,L142:L264)</f>
        <v>7.7936295221162424E-3</v>
      </c>
      <c r="N265" s="2">
        <f>SUBTOTAL(9,N142:N264)</f>
        <v>260543.31378161832</v>
      </c>
      <c r="P265" s="2">
        <f>SUBTOTAL(9,P142:P264)</f>
        <v>0.22363750225317899</v>
      </c>
      <c r="Q265" s="2">
        <f t="shared" ref="Q265" si="37">SUBTOTAL(9,Q142:Q264)</f>
        <v>0</v>
      </c>
      <c r="R265" s="2">
        <f>SUBTOTAL(9,R142:R264)</f>
        <v>222468.52071280475</v>
      </c>
      <c r="T265" s="10">
        <f>SUBTOTAL(9,T142:T264)</f>
        <v>38074.793068813582</v>
      </c>
      <c r="V265" s="1">
        <f t="shared" ref="V265" si="38">+R265/N265</f>
        <v>0.85386386426048522</v>
      </c>
    </row>
    <row r="266" spans="1:22">
      <c r="C266" s="5"/>
      <c r="D266" s="5"/>
      <c r="E266" s="5"/>
      <c r="F266" s="2"/>
      <c r="G266" s="2"/>
      <c r="J266" s="2"/>
      <c r="N266" s="2"/>
      <c r="R266" s="2"/>
      <c r="T266" s="25"/>
    </row>
    <row r="267" spans="1:22" ht="13.5" thickBot="1">
      <c r="C267" s="39">
        <f>SUBTOTAL(9,C4:C266)</f>
        <v>34046057.670000032</v>
      </c>
      <c r="D267" s="39">
        <f>SUBTOTAL(9,D4:D266)</f>
        <v>33315002.72000001</v>
      </c>
      <c r="E267" s="39">
        <f>SUBTOTAL(9,E4:E266)</f>
        <v>35540185.650000013</v>
      </c>
      <c r="F267" s="2"/>
      <c r="G267" s="16">
        <f>SUBTOTAL(9,G4:G266)</f>
        <v>34309534.803333327</v>
      </c>
      <c r="H267" s="8">
        <f>+J267/G267</f>
        <v>1</v>
      </c>
      <c r="J267" s="16">
        <f>SUBTOTAL(9,J4:J266)</f>
        <v>34309534.803333327</v>
      </c>
      <c r="L267" s="64">
        <f>SUBTOTAL(9,L4:L266)</f>
        <v>0.99999999999999978</v>
      </c>
      <c r="N267" s="16">
        <f>SUBTOTAL(9,N5:N266)</f>
        <v>33430292.399999995</v>
      </c>
      <c r="P267" s="7">
        <f>N267/payroll!F267</f>
        <v>3.0101608231088532E-3</v>
      </c>
      <c r="R267" s="16">
        <f>SUBTOTAL(9,R5:R266)</f>
        <v>33392217.606931183</v>
      </c>
      <c r="T267" s="10">
        <f>SUBTOTAL(9,T4:T266)</f>
        <v>38074.793068813582</v>
      </c>
    </row>
    <row r="268" spans="1:22" ht="13.5" thickTop="1"/>
    <row r="269" spans="1:22">
      <c r="C269" s="44"/>
      <c r="D269" s="44"/>
      <c r="E269" s="44"/>
    </row>
    <row r="270" spans="1:22">
      <c r="C270" s="65"/>
      <c r="D270" s="65"/>
      <c r="E270" s="66"/>
    </row>
    <row r="271" spans="1:22">
      <c r="C271" s="44"/>
      <c r="D271" s="44"/>
      <c r="E271" s="44"/>
    </row>
    <row r="272" spans="1:22">
      <c r="C272" s="44"/>
      <c r="D272" s="44"/>
      <c r="E272" s="44"/>
    </row>
    <row r="273" spans="3:5">
      <c r="C273" s="65"/>
      <c r="D273" s="65"/>
      <c r="E273" s="65"/>
    </row>
    <row r="275" spans="3:5">
      <c r="C275" s="5"/>
      <c r="D275" s="5"/>
      <c r="E275" s="5"/>
    </row>
    <row r="277" spans="3:5">
      <c r="E277" s="5"/>
    </row>
  </sheetData>
  <sortState xmlns:xlrd2="http://schemas.microsoft.com/office/spreadsheetml/2017/richdata2" ref="A142:X264">
    <sortCondition ref="A142:A264"/>
  </sortState>
  <phoneticPr fontId="5" type="noConversion"/>
  <printOptions horizontalCentered="1"/>
  <pageMargins left="0.25" right="0.25" top="0.95" bottom="0.5" header="0.5" footer="0.25"/>
  <pageSetup scale="78" orientation="landscape" horizontalDpi="4294967292" r:id="rId1"/>
  <headerFooter alignWithMargins="0">
    <oddHeader>&amp;C&amp;"Arial,Bold"&amp;14State Office of Risk Management
FY 2025 Assessment Amounts</oddHeader>
    <oddFooter>&amp;L &amp;D&amp;CPage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invoices</vt:lpstr>
      <vt:lpstr>assessment</vt:lpstr>
      <vt:lpstr>payroll</vt:lpstr>
      <vt:lpstr>IFR</vt:lpstr>
      <vt:lpstr>claims</vt:lpstr>
      <vt:lpstr>costs</vt:lpstr>
      <vt:lpstr>claims!Print_Area</vt:lpstr>
      <vt:lpstr>costs!Print_Area</vt:lpstr>
      <vt:lpstr>IFR!Print_Area</vt:lpstr>
      <vt:lpstr>payroll!Print_Area</vt:lpstr>
      <vt:lpstr>assessment!Print_Titles</vt:lpstr>
      <vt:lpstr>claims!Print_Titles</vt:lpstr>
      <vt:lpstr>costs!Print_Titles</vt:lpstr>
      <vt:lpstr>IFR!Print_Titles</vt:lpstr>
      <vt:lpstr>invoices!Print_Titles</vt:lpstr>
      <vt:lpstr>payroll!Print_Titles</vt:lpstr>
    </vt:vector>
  </TitlesOfParts>
  <Company>Srate Office Of Risk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</dc:creator>
  <cp:lastModifiedBy>Bennett, Anthony</cp:lastModifiedBy>
  <cp:lastPrinted>2025-04-30T16:14:06Z</cp:lastPrinted>
  <dcterms:created xsi:type="dcterms:W3CDTF">2001-09-27T20:26:12Z</dcterms:created>
  <dcterms:modified xsi:type="dcterms:W3CDTF">2025-07-25T20:01:43Z</dcterms:modified>
</cp:coreProperties>
</file>